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EF454484-9463-4522-8A83-8A400D456FB0}" xr6:coauthVersionLast="45" xr6:coauthVersionMax="45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manual" sheetId="1" r:id="rId1"/>
    <sheet name="konecne poradie" sheetId="24" r:id="rId2"/>
    <sheet name="startova listina" sheetId="11" r:id="rId3"/>
    <sheet name="vylosovanie" sheetId="2" r:id="rId4"/>
    <sheet name="PAVUK" sheetId="28" r:id="rId5"/>
    <sheet name="zapisy k stolom" sheetId="5" r:id="rId6"/>
    <sheet name="zoznam zapasov" sheetId="29" r:id="rId7"/>
    <sheet name="zoznam zapasov pomoc" sheetId="6" r:id="rId8"/>
    <sheet name="casovy plan" sheetId="26" r:id="rId9"/>
    <sheet name="KO KODY SPOLU" sheetId="12" r:id="rId10"/>
  </sheets>
  <externalReferences>
    <externalReference r:id="rId11"/>
    <externalReference r:id="rId12"/>
  </externalReferences>
  <definedNames>
    <definedName name="_xlnm.Print_Area" localSheetId="1">'konecne poradie'!$A$1:$E$28</definedName>
    <definedName name="_xlnm.Print_Area" localSheetId="4">PAVUK!$D$3:$L$36</definedName>
    <definedName name="_xlnm.Print_Area" localSheetId="2">'startova listina'!$C$1:$I$35</definedName>
    <definedName name="_xlnm.Print_Area" localSheetId="3">vylosovanie!$C$1:$J$33</definedName>
    <definedName name="_xlnm.Print_Area" localSheetId="5">'zapisy k stolom'!$E$4:$W$317</definedName>
    <definedName name="_xlnm.Print_Area" localSheetId="6">'zoznam zapasov'!$C$1:$L$20</definedName>
    <definedName name="_xlnm.Print_Area" localSheetId="7">'zoznam zapasov pomoc'!$B$1:$K$132</definedName>
    <definedName name="Print_Area" localSheetId="1">'konecne poradie'!$A$1:$E$36</definedName>
    <definedName name="Print_Area" localSheetId="2">'startova listina'!$C$1:$I$43</definedName>
    <definedName name="Print_Area" localSheetId="3">vylosovanie!$C$1:$J$41</definedName>
    <definedName name="Print_Area" localSheetId="5">'zapisy k stolom'!$E$4:$W$591</definedName>
    <definedName name="Print_Area" localSheetId="7">'zoznam zapasov pomoc'!$C$1:$L$69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7" i="11" l="1"/>
  <c r="G157" i="11"/>
  <c r="E157" i="11"/>
  <c r="F157" i="11" s="1"/>
  <c r="H156" i="11"/>
  <c r="G156" i="11"/>
  <c r="E156" i="11"/>
  <c r="F156" i="11" s="1"/>
  <c r="H155" i="11"/>
  <c r="G155" i="11"/>
  <c r="E155" i="11"/>
  <c r="F155" i="11" s="1"/>
  <c r="H154" i="11"/>
  <c r="G154" i="11"/>
  <c r="E154" i="11"/>
  <c r="F154" i="11" s="1"/>
  <c r="H153" i="11"/>
  <c r="G153" i="11"/>
  <c r="E153" i="11"/>
  <c r="F153" i="11" s="1"/>
  <c r="H152" i="11"/>
  <c r="G152" i="11"/>
  <c r="E152" i="11"/>
  <c r="F152" i="11" s="1"/>
  <c r="H151" i="11"/>
  <c r="G151" i="11"/>
  <c r="E151" i="11"/>
  <c r="F151" i="11" s="1"/>
  <c r="H150" i="11"/>
  <c r="G150" i="11"/>
  <c r="E150" i="11"/>
  <c r="F150" i="11" s="1"/>
  <c r="H149" i="11"/>
  <c r="G149" i="11"/>
  <c r="E149" i="11"/>
  <c r="F149" i="11" s="1"/>
  <c r="H148" i="11"/>
  <c r="G148" i="11"/>
  <c r="E148" i="11"/>
  <c r="F148" i="11" s="1"/>
  <c r="H147" i="11"/>
  <c r="G147" i="11"/>
  <c r="E147" i="11"/>
  <c r="F147" i="11" s="1"/>
  <c r="H146" i="11"/>
  <c r="G146" i="11"/>
  <c r="E146" i="11"/>
  <c r="F146" i="11" s="1"/>
  <c r="H145" i="11"/>
  <c r="G145" i="11"/>
  <c r="E145" i="11"/>
  <c r="F145" i="11" s="1"/>
  <c r="H144" i="11"/>
  <c r="G144" i="11"/>
  <c r="E144" i="11"/>
  <c r="F144" i="11" s="1"/>
  <c r="H143" i="11"/>
  <c r="G143" i="11"/>
  <c r="E143" i="11"/>
  <c r="F143" i="11" s="1"/>
  <c r="H142" i="11"/>
  <c r="G142" i="11"/>
  <c r="E142" i="11"/>
  <c r="F142" i="11" s="1"/>
  <c r="H141" i="11"/>
  <c r="G141" i="11"/>
  <c r="E141" i="11"/>
  <c r="F141" i="11" s="1"/>
  <c r="H140" i="11"/>
  <c r="G140" i="11"/>
  <c r="E140" i="11"/>
  <c r="F140" i="11" s="1"/>
  <c r="H139" i="11"/>
  <c r="G139" i="11"/>
  <c r="E139" i="11"/>
  <c r="F139" i="11" s="1"/>
  <c r="H138" i="11"/>
  <c r="G138" i="11"/>
  <c r="E138" i="11"/>
  <c r="F138" i="11" s="1"/>
  <c r="H137" i="11"/>
  <c r="G137" i="11"/>
  <c r="E137" i="11"/>
  <c r="F137" i="11" s="1"/>
  <c r="H136" i="11"/>
  <c r="G136" i="11"/>
  <c r="E136" i="11"/>
  <c r="F136" i="11" s="1"/>
  <c r="H135" i="11"/>
  <c r="G135" i="11"/>
  <c r="E135" i="11"/>
  <c r="F135" i="11" s="1"/>
  <c r="H134" i="11"/>
  <c r="G134" i="11"/>
  <c r="E134" i="11"/>
  <c r="F134" i="11" s="1"/>
  <c r="H133" i="11"/>
  <c r="G133" i="11"/>
  <c r="E133" i="11"/>
  <c r="F133" i="11" s="1"/>
  <c r="H132" i="11"/>
  <c r="G132" i="11"/>
  <c r="E132" i="11"/>
  <c r="F132" i="11" s="1"/>
  <c r="H131" i="11"/>
  <c r="G131" i="11"/>
  <c r="E131" i="11"/>
  <c r="F131" i="11" s="1"/>
  <c r="H130" i="11"/>
  <c r="G130" i="11"/>
  <c r="E130" i="11"/>
  <c r="F130" i="11" s="1"/>
  <c r="H129" i="11"/>
  <c r="G129" i="11"/>
  <c r="E129" i="11"/>
  <c r="F129" i="11" s="1"/>
  <c r="H128" i="11"/>
  <c r="G128" i="11"/>
  <c r="E128" i="11"/>
  <c r="F128" i="11" s="1"/>
  <c r="H127" i="11"/>
  <c r="G127" i="11"/>
  <c r="E127" i="11"/>
  <c r="F127" i="11" s="1"/>
  <c r="H126" i="11"/>
  <c r="G126" i="11"/>
  <c r="E126" i="11"/>
  <c r="F126" i="11" s="1"/>
  <c r="H125" i="11"/>
  <c r="G125" i="11"/>
  <c r="E125" i="11"/>
  <c r="F125" i="11" s="1"/>
  <c r="H124" i="11"/>
  <c r="G124" i="11"/>
  <c r="E124" i="11"/>
  <c r="F124" i="11" s="1"/>
  <c r="H123" i="11"/>
  <c r="G123" i="11"/>
  <c r="E123" i="11"/>
  <c r="F123" i="11" s="1"/>
  <c r="H122" i="11"/>
  <c r="G122" i="11"/>
  <c r="E122" i="11"/>
  <c r="F122" i="11" s="1"/>
  <c r="H121" i="11"/>
  <c r="G121" i="11"/>
  <c r="E121" i="11"/>
  <c r="F121" i="11" s="1"/>
  <c r="H120" i="11"/>
  <c r="G120" i="11"/>
  <c r="E120" i="11"/>
  <c r="F120" i="11" s="1"/>
  <c r="H119" i="11"/>
  <c r="G119" i="11"/>
  <c r="E119" i="11"/>
  <c r="F119" i="11" s="1"/>
  <c r="H118" i="11"/>
  <c r="G118" i="11"/>
  <c r="E118" i="11"/>
  <c r="F118" i="11" s="1"/>
  <c r="H117" i="11"/>
  <c r="G117" i="11"/>
  <c r="E117" i="11"/>
  <c r="F117" i="11" s="1"/>
  <c r="H116" i="11"/>
  <c r="G116" i="11"/>
  <c r="E116" i="11"/>
  <c r="F116" i="11" s="1"/>
  <c r="H115" i="11"/>
  <c r="G115" i="11"/>
  <c r="E115" i="11"/>
  <c r="F115" i="11" s="1"/>
  <c r="H114" i="11"/>
  <c r="G114" i="11"/>
  <c r="E114" i="11"/>
  <c r="F114" i="11" s="1"/>
  <c r="H113" i="11"/>
  <c r="G113" i="11"/>
  <c r="E113" i="11"/>
  <c r="F113" i="11" s="1"/>
  <c r="H112" i="11"/>
  <c r="G112" i="11"/>
  <c r="E112" i="11"/>
  <c r="F112" i="11" s="1"/>
  <c r="H111" i="11"/>
  <c r="G111" i="11"/>
  <c r="E111" i="11"/>
  <c r="F111" i="11" s="1"/>
  <c r="H110" i="11"/>
  <c r="G110" i="11"/>
  <c r="E110" i="11"/>
  <c r="F110" i="11" s="1"/>
  <c r="H109" i="11"/>
  <c r="G109" i="11"/>
  <c r="E109" i="11"/>
  <c r="F109" i="11" s="1"/>
  <c r="H108" i="11"/>
  <c r="G108" i="11"/>
  <c r="E108" i="11"/>
  <c r="F108" i="11" s="1"/>
  <c r="H107" i="11"/>
  <c r="G107" i="11"/>
  <c r="E107" i="11"/>
  <c r="F107" i="11" s="1"/>
  <c r="H106" i="11"/>
  <c r="G106" i="11"/>
  <c r="E106" i="11"/>
  <c r="F106" i="11" s="1"/>
  <c r="H105" i="11"/>
  <c r="G105" i="11"/>
  <c r="E105" i="11"/>
  <c r="F105" i="11" s="1"/>
  <c r="H104" i="11"/>
  <c r="G104" i="11"/>
  <c r="E104" i="11"/>
  <c r="F104" i="11" s="1"/>
  <c r="H103" i="11"/>
  <c r="G103" i="11"/>
  <c r="E103" i="11"/>
  <c r="F103" i="11" s="1"/>
  <c r="H102" i="11"/>
  <c r="G102" i="11"/>
  <c r="E102" i="11"/>
  <c r="F102" i="11" s="1"/>
  <c r="H101" i="11"/>
  <c r="G101" i="11"/>
  <c r="E101" i="11"/>
  <c r="F101" i="11" s="1"/>
  <c r="H100" i="11"/>
  <c r="G100" i="11"/>
  <c r="E100" i="11"/>
  <c r="F100" i="11" s="1"/>
  <c r="H99" i="11"/>
  <c r="G99" i="11"/>
  <c r="E99" i="11"/>
  <c r="F99" i="11" s="1"/>
  <c r="H98" i="11"/>
  <c r="G98" i="11"/>
  <c r="E98" i="11"/>
  <c r="F98" i="11" s="1"/>
  <c r="H97" i="11"/>
  <c r="G97" i="11"/>
  <c r="E97" i="11"/>
  <c r="F97" i="11" s="1"/>
  <c r="H96" i="11"/>
  <c r="G96" i="11"/>
  <c r="E96" i="11"/>
  <c r="F96" i="11" s="1"/>
  <c r="H95" i="11"/>
  <c r="G95" i="11"/>
  <c r="E95" i="11"/>
  <c r="F95" i="11" s="1"/>
  <c r="H94" i="11"/>
  <c r="G94" i="11"/>
  <c r="E94" i="11"/>
  <c r="F94" i="11" s="1"/>
  <c r="H93" i="11"/>
  <c r="G93" i="11"/>
  <c r="E93" i="11"/>
  <c r="F93" i="11" s="1"/>
  <c r="H92" i="11"/>
  <c r="G92" i="11"/>
  <c r="E92" i="11"/>
  <c r="F92" i="11" s="1"/>
  <c r="H91" i="11"/>
  <c r="G91" i="11"/>
  <c r="E91" i="11"/>
  <c r="F91" i="11" s="1"/>
  <c r="H90" i="11"/>
  <c r="G90" i="11"/>
  <c r="E90" i="11"/>
  <c r="F90" i="11" s="1"/>
  <c r="H89" i="11"/>
  <c r="G89" i="11"/>
  <c r="E89" i="11"/>
  <c r="F89" i="11" s="1"/>
  <c r="H88" i="11"/>
  <c r="G88" i="11"/>
  <c r="E88" i="11"/>
  <c r="F88" i="11" s="1"/>
  <c r="H87" i="11"/>
  <c r="G87" i="11"/>
  <c r="E87" i="11"/>
  <c r="F87" i="11" s="1"/>
  <c r="H86" i="11"/>
  <c r="G86" i="11"/>
  <c r="E86" i="11"/>
  <c r="F86" i="11" s="1"/>
  <c r="H85" i="11"/>
  <c r="G85" i="11"/>
  <c r="E85" i="11"/>
  <c r="F85" i="11" s="1"/>
  <c r="H84" i="11"/>
  <c r="G84" i="11"/>
  <c r="E84" i="11"/>
  <c r="F84" i="11" s="1"/>
  <c r="H83" i="11"/>
  <c r="G83" i="11"/>
  <c r="E83" i="11"/>
  <c r="F83" i="11" s="1"/>
  <c r="H82" i="11"/>
  <c r="G82" i="11"/>
  <c r="E82" i="11"/>
  <c r="F82" i="11" s="1"/>
  <c r="H81" i="11"/>
  <c r="G81" i="11"/>
  <c r="E81" i="11"/>
  <c r="F81" i="11" s="1"/>
  <c r="H80" i="11"/>
  <c r="G80" i="11"/>
  <c r="E80" i="11"/>
  <c r="F80" i="11" s="1"/>
  <c r="H79" i="11"/>
  <c r="G79" i="11"/>
  <c r="E79" i="11"/>
  <c r="F79" i="11" s="1"/>
  <c r="H78" i="11"/>
  <c r="G78" i="11"/>
  <c r="E78" i="11"/>
  <c r="F78" i="11" s="1"/>
  <c r="H77" i="11"/>
  <c r="G77" i="11"/>
  <c r="E77" i="11"/>
  <c r="F77" i="11" s="1"/>
  <c r="H76" i="11"/>
  <c r="G76" i="11"/>
  <c r="E76" i="11"/>
  <c r="F76" i="11" s="1"/>
  <c r="H75" i="11"/>
  <c r="G75" i="11"/>
  <c r="E75" i="11"/>
  <c r="F75" i="11" s="1"/>
  <c r="H74" i="11"/>
  <c r="G74" i="11"/>
  <c r="E74" i="11"/>
  <c r="F74" i="11" s="1"/>
  <c r="H73" i="11"/>
  <c r="G73" i="11"/>
  <c r="E73" i="11"/>
  <c r="F73" i="11" s="1"/>
  <c r="H72" i="11"/>
  <c r="G72" i="11"/>
  <c r="E72" i="11"/>
  <c r="F72" i="11" s="1"/>
  <c r="H71" i="11"/>
  <c r="G71" i="11"/>
  <c r="E71" i="11"/>
  <c r="F71" i="11" s="1"/>
  <c r="H70" i="11"/>
  <c r="G70" i="11"/>
  <c r="E70" i="11"/>
  <c r="F70" i="11" s="1"/>
  <c r="H69" i="11"/>
  <c r="G69" i="11"/>
  <c r="E69" i="11"/>
  <c r="F69" i="11" s="1"/>
  <c r="H68" i="11"/>
  <c r="G68" i="11"/>
  <c r="E68" i="11"/>
  <c r="F68" i="11" s="1"/>
  <c r="H67" i="11"/>
  <c r="G67" i="11"/>
  <c r="E67" i="11"/>
  <c r="F67" i="11" s="1"/>
  <c r="H66" i="11"/>
  <c r="G66" i="11"/>
  <c r="E66" i="11"/>
  <c r="F66" i="11" s="1"/>
  <c r="H65" i="11"/>
  <c r="G65" i="11"/>
  <c r="E65" i="11"/>
  <c r="F65" i="11" s="1"/>
  <c r="H64" i="11"/>
  <c r="G64" i="11"/>
  <c r="E64" i="11"/>
  <c r="F64" i="11" s="1"/>
  <c r="H63" i="11"/>
  <c r="G63" i="11"/>
  <c r="E63" i="11"/>
  <c r="F63" i="11" s="1"/>
  <c r="H62" i="11"/>
  <c r="G62" i="11"/>
  <c r="E62" i="11"/>
  <c r="F62" i="11" s="1"/>
  <c r="H61" i="11"/>
  <c r="G61" i="11"/>
  <c r="E61" i="11"/>
  <c r="F61" i="11" s="1"/>
  <c r="H60" i="11"/>
  <c r="G60" i="11"/>
  <c r="E60" i="11"/>
  <c r="F60" i="11" s="1"/>
  <c r="H59" i="11"/>
  <c r="G59" i="11"/>
  <c r="E59" i="11"/>
  <c r="F59" i="11" s="1"/>
  <c r="H58" i="11"/>
  <c r="G58" i="11"/>
  <c r="E58" i="11"/>
  <c r="F58" i="11" s="1"/>
  <c r="H57" i="11"/>
  <c r="G57" i="11"/>
  <c r="E57" i="11"/>
  <c r="F57" i="11" s="1"/>
  <c r="H56" i="11"/>
  <c r="G56" i="11"/>
  <c r="E56" i="11"/>
  <c r="F56" i="11" s="1"/>
  <c r="H55" i="11"/>
  <c r="G55" i="11"/>
  <c r="E55" i="11"/>
  <c r="F55" i="11" s="1"/>
  <c r="H54" i="11"/>
  <c r="G54" i="11"/>
  <c r="E54" i="11"/>
  <c r="F54" i="11" s="1"/>
  <c r="H53" i="11"/>
  <c r="G53" i="11"/>
  <c r="E53" i="11"/>
  <c r="F53" i="11" s="1"/>
  <c r="H52" i="11"/>
  <c r="G52" i="11"/>
  <c r="E52" i="11"/>
  <c r="F52" i="11" s="1"/>
  <c r="H51" i="11"/>
  <c r="G51" i="11"/>
  <c r="E51" i="11"/>
  <c r="F51" i="11" s="1"/>
  <c r="H50" i="11"/>
  <c r="G50" i="11"/>
  <c r="E50" i="11"/>
  <c r="F50" i="11" s="1"/>
  <c r="H49" i="11"/>
  <c r="G49" i="11"/>
  <c r="E49" i="11"/>
  <c r="F49" i="11" s="1"/>
  <c r="H48" i="11"/>
  <c r="G48" i="11"/>
  <c r="E48" i="11"/>
  <c r="F48" i="11" s="1"/>
  <c r="H47" i="11"/>
  <c r="G47" i="11"/>
  <c r="E47" i="11"/>
  <c r="F47" i="11" s="1"/>
  <c r="H46" i="11"/>
  <c r="G46" i="11"/>
  <c r="E46" i="11"/>
  <c r="F46" i="11" s="1"/>
  <c r="H45" i="11"/>
  <c r="G45" i="11"/>
  <c r="E45" i="11"/>
  <c r="F45" i="11" s="1"/>
  <c r="H44" i="11"/>
  <c r="G44" i="11"/>
  <c r="E44" i="11"/>
  <c r="F44" i="11" s="1"/>
  <c r="H43" i="11"/>
  <c r="G43" i="11"/>
  <c r="E43" i="11"/>
  <c r="F43" i="11" s="1"/>
  <c r="H42" i="11"/>
  <c r="G42" i="11"/>
  <c r="E42" i="11"/>
  <c r="F42" i="11" s="1"/>
  <c r="H41" i="11"/>
  <c r="G41" i="11"/>
  <c r="E41" i="11"/>
  <c r="F41" i="11" s="1"/>
  <c r="H40" i="11"/>
  <c r="G40" i="11"/>
  <c r="E40" i="11"/>
  <c r="F40" i="11" s="1"/>
  <c r="H39" i="11"/>
  <c r="G39" i="11"/>
  <c r="E39" i="11"/>
  <c r="F39" i="11" s="1"/>
  <c r="H38" i="11"/>
  <c r="G38" i="11"/>
  <c r="E38" i="11"/>
  <c r="F38" i="11" s="1"/>
  <c r="H37" i="11"/>
  <c r="G37" i="11"/>
  <c r="E37" i="11"/>
  <c r="F37" i="11" s="1"/>
  <c r="H36" i="11"/>
  <c r="G36" i="11"/>
  <c r="E36" i="11"/>
  <c r="F36" i="11" s="1"/>
  <c r="H35" i="11"/>
  <c r="G35" i="11"/>
  <c r="E35" i="11"/>
  <c r="F35" i="11" s="1"/>
  <c r="H34" i="11"/>
  <c r="G34" i="11"/>
  <c r="E34" i="11"/>
  <c r="F34" i="11" s="1"/>
  <c r="H33" i="11"/>
  <c r="G33" i="11"/>
  <c r="E33" i="11"/>
  <c r="F33" i="11" s="1"/>
  <c r="H32" i="11"/>
  <c r="G32" i="11"/>
  <c r="E32" i="11"/>
  <c r="F32" i="11" s="1"/>
  <c r="H31" i="11"/>
  <c r="G31" i="11"/>
  <c r="E31" i="11"/>
  <c r="F31" i="11" s="1"/>
  <c r="H30" i="11"/>
  <c r="G30" i="11"/>
  <c r="E30" i="11"/>
  <c r="F30" i="11" s="1"/>
  <c r="H29" i="11"/>
  <c r="G29" i="11"/>
  <c r="E29" i="11"/>
  <c r="F29" i="11" s="1"/>
  <c r="H28" i="11"/>
  <c r="G28" i="11"/>
  <c r="E28" i="11"/>
  <c r="F28" i="11" s="1"/>
  <c r="H27" i="11"/>
  <c r="G27" i="11"/>
  <c r="E27" i="11"/>
  <c r="F27" i="11" s="1"/>
  <c r="H26" i="11"/>
  <c r="G26" i="11"/>
  <c r="E26" i="11"/>
  <c r="F26" i="11" s="1"/>
  <c r="H25" i="11"/>
  <c r="G25" i="11"/>
  <c r="E25" i="11"/>
  <c r="F25" i="11" s="1"/>
  <c r="H24" i="11"/>
  <c r="G24" i="11"/>
  <c r="E24" i="11"/>
  <c r="F24" i="11" s="1"/>
  <c r="H23" i="11"/>
  <c r="G23" i="11"/>
  <c r="E23" i="11"/>
  <c r="F23" i="11" s="1"/>
  <c r="H22" i="11"/>
  <c r="G22" i="11"/>
  <c r="E22" i="11"/>
  <c r="F22" i="11" s="1"/>
  <c r="H21" i="11"/>
  <c r="G21" i="11"/>
  <c r="E21" i="11"/>
  <c r="F21" i="11" s="1"/>
  <c r="H20" i="11"/>
  <c r="G20" i="11"/>
  <c r="E20" i="11"/>
  <c r="F20" i="11" s="1"/>
  <c r="A132" i="29" l="1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IW22" i="28" l="1"/>
  <c r="IW24" i="28"/>
  <c r="IW26" i="28"/>
  <c r="IW28" i="28"/>
  <c r="IW30" i="28"/>
  <c r="IW32" i="28"/>
  <c r="IW34" i="28"/>
  <c r="IW36" i="28"/>
  <c r="IW38" i="28"/>
  <c r="IW40" i="28"/>
  <c r="IW42" i="28"/>
  <c r="IW44" i="28"/>
  <c r="IW46" i="28"/>
  <c r="IW48" i="28"/>
  <c r="IW50" i="28"/>
  <c r="IW52" i="28"/>
  <c r="IW54" i="28"/>
  <c r="IW56" i="28"/>
  <c r="IW58" i="28"/>
  <c r="IW60" i="28"/>
  <c r="IW62" i="28"/>
  <c r="IW64" i="28"/>
  <c r="IW66" i="28"/>
  <c r="IW68" i="28"/>
  <c r="IW70" i="28"/>
  <c r="IW72" i="28"/>
  <c r="IW74" i="28"/>
  <c r="IW76" i="28"/>
  <c r="IW78" i="28"/>
  <c r="IW80" i="28"/>
  <c r="IW82" i="28"/>
  <c r="IW84" i="28"/>
  <c r="IW86" i="28"/>
  <c r="IW88" i="28"/>
  <c r="IW90" i="28"/>
  <c r="IW92" i="28"/>
  <c r="IW94" i="28"/>
  <c r="IW96" i="28"/>
  <c r="IW98" i="28"/>
  <c r="IW100" i="28"/>
  <c r="IW102" i="28"/>
  <c r="IW104" i="28"/>
  <c r="IW106" i="28"/>
  <c r="IW108" i="28"/>
  <c r="IW110" i="28"/>
  <c r="IW112" i="28"/>
  <c r="IW114" i="28"/>
  <c r="IW116" i="28"/>
  <c r="IW118" i="28"/>
  <c r="IW120" i="28"/>
  <c r="IW122" i="28"/>
  <c r="IW124" i="28"/>
  <c r="IW126" i="28"/>
  <c r="IW128" i="28"/>
  <c r="IW130" i="28"/>
  <c r="IW132" i="28"/>
  <c r="IW134" i="28"/>
  <c r="IW136" i="28"/>
  <c r="IW138" i="28"/>
  <c r="IW140" i="28"/>
  <c r="IW142" i="28"/>
  <c r="IW144" i="28"/>
  <c r="IW146" i="28"/>
  <c r="IW148" i="28"/>
  <c r="IW150" i="28"/>
  <c r="IW152" i="28"/>
  <c r="IW154" i="28"/>
  <c r="IW156" i="28"/>
  <c r="IW158" i="28"/>
  <c r="IW160" i="28"/>
  <c r="IW162" i="28"/>
  <c r="IW164" i="28"/>
  <c r="IW166" i="28"/>
  <c r="IW168" i="28"/>
  <c r="IW170" i="28"/>
  <c r="IW172" i="28"/>
  <c r="IW174" i="28"/>
  <c r="IW176" i="28"/>
  <c r="IW178" i="28"/>
  <c r="IW180" i="28"/>
  <c r="IW182" i="28"/>
  <c r="IW184" i="28"/>
  <c r="IW186" i="28"/>
  <c r="IW188" i="28"/>
  <c r="IW190" i="28"/>
  <c r="IW192" i="28"/>
  <c r="IW194" i="28"/>
  <c r="IW196" i="28"/>
  <c r="IW198" i="28"/>
  <c r="IW200" i="28"/>
  <c r="IW202" i="28"/>
  <c r="IW204" i="28"/>
  <c r="IW206" i="28"/>
  <c r="IW208" i="28"/>
  <c r="IW210" i="28"/>
  <c r="IW212" i="28"/>
  <c r="IW214" i="28"/>
  <c r="IW216" i="28"/>
  <c r="IW218" i="28"/>
  <c r="IW220" i="28"/>
  <c r="IW222" i="28"/>
  <c r="IW224" i="28"/>
  <c r="IW226" i="28"/>
  <c r="IW228" i="28"/>
  <c r="IW230" i="28"/>
  <c r="IW232" i="28"/>
  <c r="IW234" i="28"/>
  <c r="IW236" i="28"/>
  <c r="IW238" i="28"/>
  <c r="IW240" i="28"/>
  <c r="IW242" i="28"/>
  <c r="IW244" i="28"/>
  <c r="IW246" i="28"/>
  <c r="IW248" i="28"/>
  <c r="IW250" i="28"/>
  <c r="IW252" i="28"/>
  <c r="IW254" i="28"/>
  <c r="IW256" i="28"/>
  <c r="IW258" i="28"/>
  <c r="IW260" i="28"/>
  <c r="IW262" i="28"/>
  <c r="IW264" i="28"/>
  <c r="IW266" i="28"/>
  <c r="IW268" i="28"/>
  <c r="IW270" i="28"/>
  <c r="IW272" i="28"/>
  <c r="IW274" i="28"/>
  <c r="IW276" i="28"/>
  <c r="IW278" i="28"/>
  <c r="IW280" i="28"/>
  <c r="IW282" i="28"/>
  <c r="IW284" i="28"/>
  <c r="IW286" i="28"/>
  <c r="IW288" i="28"/>
  <c r="IW290" i="28"/>
  <c r="IW292" i="28"/>
  <c r="IW294" i="28"/>
  <c r="IW296" i="28"/>
  <c r="IW298" i="28"/>
  <c r="IW300" i="28"/>
  <c r="IW302" i="28"/>
  <c r="IW304" i="28"/>
  <c r="IW306" i="28"/>
  <c r="IW308" i="28"/>
  <c r="IW310" i="28"/>
  <c r="IW312" i="28"/>
  <c r="IW314" i="28"/>
  <c r="HI255" i="28" l="1"/>
  <c r="HI254" i="28"/>
  <c r="HI253" i="28"/>
  <c r="HI252" i="28"/>
  <c r="HI251" i="28"/>
  <c r="HI250" i="28"/>
  <c r="HI249" i="28"/>
  <c r="HI248" i="28"/>
  <c r="HI247" i="28"/>
  <c r="HI246" i="28"/>
  <c r="HI245" i="28"/>
  <c r="HI244" i="28"/>
  <c r="HI243" i="28"/>
  <c r="HI242" i="28"/>
  <c r="HI5" i="28"/>
  <c r="HI4" i="28"/>
  <c r="HI3" i="28"/>
  <c r="HI2" i="28"/>
  <c r="BB6" i="28"/>
  <c r="E9" i="11" l="1"/>
  <c r="Q132" i="29"/>
  <c r="P132" i="29"/>
  <c r="Q131" i="29"/>
  <c r="P131" i="29"/>
  <c r="Q130" i="29"/>
  <c r="P130" i="29"/>
  <c r="Q129" i="29"/>
  <c r="P129" i="29"/>
  <c r="Q128" i="29"/>
  <c r="P128" i="29"/>
  <c r="Q127" i="29"/>
  <c r="P127" i="29"/>
  <c r="Q126" i="29"/>
  <c r="P126" i="29"/>
  <c r="Q125" i="29"/>
  <c r="P125" i="29"/>
  <c r="Q124" i="29"/>
  <c r="P124" i="29"/>
  <c r="Q123" i="29"/>
  <c r="P123" i="29"/>
  <c r="Q122" i="29"/>
  <c r="P122" i="29"/>
  <c r="Q121" i="29"/>
  <c r="P121" i="29"/>
  <c r="Q120" i="29"/>
  <c r="P120" i="29"/>
  <c r="Q119" i="29"/>
  <c r="P119" i="29"/>
  <c r="Q118" i="29"/>
  <c r="P118" i="29"/>
  <c r="Q117" i="29"/>
  <c r="P117" i="29"/>
  <c r="Q116" i="29"/>
  <c r="P116" i="29"/>
  <c r="Q115" i="29"/>
  <c r="P115" i="29"/>
  <c r="Q114" i="29"/>
  <c r="P114" i="29"/>
  <c r="Q113" i="29"/>
  <c r="P113" i="29"/>
  <c r="Q112" i="29"/>
  <c r="P112" i="29"/>
  <c r="Q111" i="29"/>
  <c r="P111" i="29"/>
  <c r="Q110" i="29"/>
  <c r="P110" i="29"/>
  <c r="Q109" i="29"/>
  <c r="P109" i="29"/>
  <c r="Q108" i="29"/>
  <c r="P108" i="29"/>
  <c r="Q107" i="29"/>
  <c r="P107" i="29"/>
  <c r="Q106" i="29"/>
  <c r="P106" i="29"/>
  <c r="Q105" i="29"/>
  <c r="P105" i="29"/>
  <c r="Q104" i="29"/>
  <c r="P104" i="29"/>
  <c r="Q103" i="29"/>
  <c r="P103" i="29"/>
  <c r="Q102" i="29"/>
  <c r="P102" i="29"/>
  <c r="Q101" i="29"/>
  <c r="P101" i="29"/>
  <c r="Q100" i="29"/>
  <c r="P100" i="29"/>
  <c r="Q99" i="29"/>
  <c r="P99" i="29"/>
  <c r="Q98" i="29"/>
  <c r="P98" i="29"/>
  <c r="Q97" i="29"/>
  <c r="P97" i="29"/>
  <c r="Q96" i="29"/>
  <c r="P96" i="29"/>
  <c r="Q95" i="29"/>
  <c r="P95" i="29"/>
  <c r="Q94" i="29"/>
  <c r="P94" i="29"/>
  <c r="Q93" i="29"/>
  <c r="P93" i="29"/>
  <c r="Q92" i="29"/>
  <c r="P92" i="29"/>
  <c r="Q91" i="29"/>
  <c r="P91" i="29"/>
  <c r="Q90" i="29"/>
  <c r="P90" i="29"/>
  <c r="Q89" i="29"/>
  <c r="P89" i="29"/>
  <c r="Q88" i="29"/>
  <c r="P88" i="29"/>
  <c r="Q87" i="29"/>
  <c r="P87" i="29"/>
  <c r="Q86" i="29"/>
  <c r="P86" i="29"/>
  <c r="Q85" i="29"/>
  <c r="P85" i="29"/>
  <c r="Q84" i="29"/>
  <c r="P84" i="29"/>
  <c r="Q83" i="29"/>
  <c r="P83" i="29"/>
  <c r="Q82" i="29"/>
  <c r="P82" i="29"/>
  <c r="Q81" i="29"/>
  <c r="P81" i="29"/>
  <c r="Q80" i="29"/>
  <c r="P80" i="29"/>
  <c r="Q79" i="29"/>
  <c r="P79" i="29"/>
  <c r="Q78" i="29"/>
  <c r="P78" i="29"/>
  <c r="Q77" i="29"/>
  <c r="P77" i="29"/>
  <c r="Q76" i="29"/>
  <c r="P76" i="29"/>
  <c r="Q75" i="29"/>
  <c r="P75" i="29"/>
  <c r="Q74" i="29"/>
  <c r="P74" i="29"/>
  <c r="Q73" i="29"/>
  <c r="P73" i="29"/>
  <c r="Q72" i="29"/>
  <c r="P72" i="29"/>
  <c r="Q71" i="29"/>
  <c r="P71" i="29"/>
  <c r="Q70" i="29"/>
  <c r="P70" i="29"/>
  <c r="Q69" i="29"/>
  <c r="P69" i="29"/>
  <c r="Q68" i="29"/>
  <c r="P68" i="29"/>
  <c r="Q67" i="29"/>
  <c r="P67" i="29"/>
  <c r="Q66" i="29"/>
  <c r="P66" i="29"/>
  <c r="Q65" i="29"/>
  <c r="P65" i="29"/>
  <c r="Q64" i="29"/>
  <c r="P64" i="29"/>
  <c r="Q63" i="29"/>
  <c r="P63" i="29"/>
  <c r="Q62" i="29"/>
  <c r="P62" i="29"/>
  <c r="Q61" i="29"/>
  <c r="P61" i="29"/>
  <c r="Q60" i="29"/>
  <c r="P60" i="29"/>
  <c r="Q59" i="29"/>
  <c r="P59" i="29"/>
  <c r="Q58" i="29"/>
  <c r="P58" i="29"/>
  <c r="Q57" i="29"/>
  <c r="P57" i="29"/>
  <c r="Q56" i="29"/>
  <c r="P56" i="29"/>
  <c r="Q55" i="29"/>
  <c r="P55" i="29"/>
  <c r="Q54" i="29"/>
  <c r="P54" i="29"/>
  <c r="Q53" i="29"/>
  <c r="P53" i="29"/>
  <c r="Q52" i="29"/>
  <c r="P52" i="29"/>
  <c r="Q51" i="29"/>
  <c r="P51" i="29"/>
  <c r="Q50" i="29"/>
  <c r="P50" i="29"/>
  <c r="Q49" i="29"/>
  <c r="P49" i="29"/>
  <c r="Q48" i="29"/>
  <c r="P48" i="29"/>
  <c r="Q47" i="29"/>
  <c r="P47" i="29"/>
  <c r="Q46" i="29"/>
  <c r="P46" i="29"/>
  <c r="Q45" i="29"/>
  <c r="P45" i="29"/>
  <c r="Q44" i="29"/>
  <c r="P44" i="29"/>
  <c r="Q43" i="29"/>
  <c r="P43" i="29"/>
  <c r="Q42" i="29"/>
  <c r="P42" i="29"/>
  <c r="Q41" i="29"/>
  <c r="P41" i="29"/>
  <c r="Q40" i="29"/>
  <c r="P40" i="29"/>
  <c r="Q39" i="29"/>
  <c r="P39" i="29"/>
  <c r="Q38" i="29"/>
  <c r="P38" i="29"/>
  <c r="Q37" i="29"/>
  <c r="P37" i="29"/>
  <c r="Q36" i="29"/>
  <c r="P36" i="29"/>
  <c r="Q35" i="29"/>
  <c r="P35" i="29"/>
  <c r="Q34" i="29"/>
  <c r="P34" i="29"/>
  <c r="Q33" i="29"/>
  <c r="P33" i="29"/>
  <c r="Q32" i="29"/>
  <c r="P32" i="29"/>
  <c r="Q31" i="29"/>
  <c r="P31" i="29"/>
  <c r="Q30" i="29"/>
  <c r="P30" i="29"/>
  <c r="Q29" i="29"/>
  <c r="P29" i="29"/>
  <c r="Q28" i="29"/>
  <c r="P28" i="29"/>
  <c r="Q27" i="29"/>
  <c r="P27" i="29"/>
  <c r="Q26" i="29"/>
  <c r="P26" i="29"/>
  <c r="Q25" i="29"/>
  <c r="P25" i="29"/>
  <c r="Q24" i="29"/>
  <c r="P24" i="29"/>
  <c r="Q23" i="29"/>
  <c r="P23" i="29"/>
  <c r="Q22" i="29"/>
  <c r="P22" i="29"/>
  <c r="Q21" i="29"/>
  <c r="P21" i="29"/>
  <c r="Q20" i="29"/>
  <c r="P20" i="29"/>
  <c r="Q19" i="29"/>
  <c r="P19" i="29"/>
  <c r="Q18" i="29"/>
  <c r="P18" i="29"/>
  <c r="Q17" i="29"/>
  <c r="P17" i="29"/>
  <c r="Q16" i="29"/>
  <c r="P16" i="29"/>
  <c r="Q15" i="29"/>
  <c r="P15" i="29"/>
  <c r="Q14" i="29"/>
  <c r="P14" i="29"/>
  <c r="Q13" i="29"/>
  <c r="P13" i="29"/>
  <c r="Q12" i="29"/>
  <c r="P12" i="29"/>
  <c r="Q11" i="29"/>
  <c r="P11" i="29"/>
  <c r="Q10" i="29"/>
  <c r="P10" i="29"/>
  <c r="Q9" i="29"/>
  <c r="P9" i="29"/>
  <c r="Q8" i="29"/>
  <c r="P8" i="29"/>
  <c r="Q7" i="29"/>
  <c r="P7" i="29"/>
  <c r="Q6" i="29"/>
  <c r="P6" i="29"/>
  <c r="JA10" i="28" l="1"/>
  <c r="JA12" i="28"/>
  <c r="JA14" i="28"/>
  <c r="JA16" i="28"/>
  <c r="JA18" i="28"/>
  <c r="IW20" i="28"/>
  <c r="JA20" i="28"/>
  <c r="JA22" i="28"/>
  <c r="JA24" i="28"/>
  <c r="JA26" i="28"/>
  <c r="JA28" i="28"/>
  <c r="JA30" i="28"/>
  <c r="JA32" i="28"/>
  <c r="JA34" i="28"/>
  <c r="IX36" i="28"/>
  <c r="JA36" i="28"/>
  <c r="IX38" i="28"/>
  <c r="JA38" i="28"/>
  <c r="IX40" i="28"/>
  <c r="JA40" i="28"/>
  <c r="IX42" i="28"/>
  <c r="JA42" i="28"/>
  <c r="IX44" i="28"/>
  <c r="JA44" i="28"/>
  <c r="IX46" i="28"/>
  <c r="JA46" i="28"/>
  <c r="IX48" i="28"/>
  <c r="JA48" i="28"/>
  <c r="IX50" i="28"/>
  <c r="JA50" i="28"/>
  <c r="IX52" i="28"/>
  <c r="JA52" i="28"/>
  <c r="IX54" i="28"/>
  <c r="JA54" i="28"/>
  <c r="IX56" i="28"/>
  <c r="JA56" i="28"/>
  <c r="IX58" i="28"/>
  <c r="JA58" i="28"/>
  <c r="IX60" i="28"/>
  <c r="JA60" i="28"/>
  <c r="IX62" i="28"/>
  <c r="JA62" i="28"/>
  <c r="IX64" i="28"/>
  <c r="JA64" i="28"/>
  <c r="IX66" i="28"/>
  <c r="JA66" i="28"/>
  <c r="IX68" i="28"/>
  <c r="IY68" i="28"/>
  <c r="JA68" i="28"/>
  <c r="IX70" i="28"/>
  <c r="IY70" i="28"/>
  <c r="JA70" i="28"/>
  <c r="IX72" i="28"/>
  <c r="IY72" i="28"/>
  <c r="JA72" i="28"/>
  <c r="IX74" i="28"/>
  <c r="IY74" i="28"/>
  <c r="JA74" i="28"/>
  <c r="IX76" i="28"/>
  <c r="IY76" i="28"/>
  <c r="JA76" i="28"/>
  <c r="IX78" i="28"/>
  <c r="IY78" i="28"/>
  <c r="JA78" i="28"/>
  <c r="IX80" i="28"/>
  <c r="IY80" i="28"/>
  <c r="JA80" i="28"/>
  <c r="IX82" i="28"/>
  <c r="IY82" i="28"/>
  <c r="JA82" i="28"/>
  <c r="IX84" i="28"/>
  <c r="IY84" i="28"/>
  <c r="JA84" i="28"/>
  <c r="IX86" i="28"/>
  <c r="IY86" i="28"/>
  <c r="JA86" i="28"/>
  <c r="IX88" i="28"/>
  <c r="IY88" i="28"/>
  <c r="JA88" i="28"/>
  <c r="IX90" i="28"/>
  <c r="IY90" i="28"/>
  <c r="JA90" i="28"/>
  <c r="IX92" i="28"/>
  <c r="IY92" i="28"/>
  <c r="JA92" i="28"/>
  <c r="IX94" i="28"/>
  <c r="IY94" i="28"/>
  <c r="JA94" i="28"/>
  <c r="IX96" i="28"/>
  <c r="IY96" i="28"/>
  <c r="JA96" i="28"/>
  <c r="IX98" i="28"/>
  <c r="IY98" i="28"/>
  <c r="JA98" i="28"/>
  <c r="IX100" i="28"/>
  <c r="IY100" i="28"/>
  <c r="JA100" i="28"/>
  <c r="IX102" i="28"/>
  <c r="IY102" i="28"/>
  <c r="JA102" i="28"/>
  <c r="IX104" i="28"/>
  <c r="IY104" i="28"/>
  <c r="JA104" i="28"/>
  <c r="IX106" i="28"/>
  <c r="IY106" i="28"/>
  <c r="JA106" i="28"/>
  <c r="IX108" i="28"/>
  <c r="IY108" i="28"/>
  <c r="JA108" i="28"/>
  <c r="IX110" i="28"/>
  <c r="IY110" i="28"/>
  <c r="JA110" i="28"/>
  <c r="IX112" i="28"/>
  <c r="IY112" i="28"/>
  <c r="JA112" i="28"/>
  <c r="IX114" i="28"/>
  <c r="IY114" i="28"/>
  <c r="JA114" i="28"/>
  <c r="IX116" i="28"/>
  <c r="IY116" i="28"/>
  <c r="JA116" i="28"/>
  <c r="IX118" i="28"/>
  <c r="IY118" i="28"/>
  <c r="JA118" i="28"/>
  <c r="IX120" i="28"/>
  <c r="IY120" i="28"/>
  <c r="JA120" i="28"/>
  <c r="IX122" i="28"/>
  <c r="IY122" i="28"/>
  <c r="JA122" i="28"/>
  <c r="IX124" i="28"/>
  <c r="IY124" i="28"/>
  <c r="JA124" i="28"/>
  <c r="IX126" i="28"/>
  <c r="IY126" i="28"/>
  <c r="JA126" i="28"/>
  <c r="IX128" i="28"/>
  <c r="IY128" i="28"/>
  <c r="JA128" i="28"/>
  <c r="IX130" i="28"/>
  <c r="IY130" i="28"/>
  <c r="JA130" i="28"/>
  <c r="IX132" i="28"/>
  <c r="IY132" i="28"/>
  <c r="IZ132" i="28"/>
  <c r="JA132" i="28"/>
  <c r="IX134" i="28"/>
  <c r="IY134" i="28"/>
  <c r="IZ134" i="28"/>
  <c r="JA134" i="28"/>
  <c r="IX136" i="28"/>
  <c r="IY136" i="28"/>
  <c r="IZ136" i="28"/>
  <c r="JA136" i="28"/>
  <c r="IX138" i="28"/>
  <c r="IY138" i="28"/>
  <c r="IZ138" i="28"/>
  <c r="JA138" i="28"/>
  <c r="IX140" i="28"/>
  <c r="IY140" i="28"/>
  <c r="IZ140" i="28"/>
  <c r="JA140" i="28"/>
  <c r="IX142" i="28"/>
  <c r="IY142" i="28"/>
  <c r="IZ142" i="28"/>
  <c r="JA142" i="28"/>
  <c r="IX144" i="28"/>
  <c r="IY144" i="28"/>
  <c r="IZ144" i="28"/>
  <c r="JA144" i="28"/>
  <c r="IX146" i="28"/>
  <c r="IY146" i="28"/>
  <c r="IZ146" i="28"/>
  <c r="JA146" i="28"/>
  <c r="IX148" i="28"/>
  <c r="IY148" i="28"/>
  <c r="IZ148" i="28"/>
  <c r="JA148" i="28"/>
  <c r="IX150" i="28"/>
  <c r="IY150" i="28"/>
  <c r="IZ150" i="28"/>
  <c r="JA150" i="28"/>
  <c r="IX152" i="28"/>
  <c r="IY152" i="28"/>
  <c r="IZ152" i="28"/>
  <c r="JA152" i="28"/>
  <c r="IX154" i="28"/>
  <c r="IY154" i="28"/>
  <c r="IZ154" i="28"/>
  <c r="JA154" i="28"/>
  <c r="IX156" i="28"/>
  <c r="IY156" i="28"/>
  <c r="IZ156" i="28"/>
  <c r="JA156" i="28"/>
  <c r="IX158" i="28"/>
  <c r="IY158" i="28"/>
  <c r="IZ158" i="28"/>
  <c r="JA158" i="28"/>
  <c r="IX160" i="28"/>
  <c r="IY160" i="28"/>
  <c r="IZ160" i="28"/>
  <c r="JA160" i="28"/>
  <c r="IX162" i="28"/>
  <c r="IY162" i="28"/>
  <c r="IZ162" i="28"/>
  <c r="JA162" i="28"/>
  <c r="IX164" i="28"/>
  <c r="IY164" i="28"/>
  <c r="IZ164" i="28"/>
  <c r="JA164" i="28"/>
  <c r="IX166" i="28"/>
  <c r="IY166" i="28"/>
  <c r="IZ166" i="28"/>
  <c r="JA166" i="28"/>
  <c r="IX168" i="28"/>
  <c r="IY168" i="28"/>
  <c r="IZ168" i="28"/>
  <c r="JA168" i="28"/>
  <c r="IX170" i="28"/>
  <c r="IY170" i="28"/>
  <c r="IZ170" i="28"/>
  <c r="JA170" i="28"/>
  <c r="IX172" i="28"/>
  <c r="IY172" i="28"/>
  <c r="IZ172" i="28"/>
  <c r="JA172" i="28"/>
  <c r="IX174" i="28"/>
  <c r="IY174" i="28"/>
  <c r="IZ174" i="28"/>
  <c r="JA174" i="28"/>
  <c r="IX176" i="28"/>
  <c r="IY176" i="28"/>
  <c r="IZ176" i="28"/>
  <c r="JA176" i="28"/>
  <c r="IX178" i="28"/>
  <c r="IY178" i="28"/>
  <c r="IZ178" i="28"/>
  <c r="JA178" i="28"/>
  <c r="IX180" i="28"/>
  <c r="IY180" i="28"/>
  <c r="IZ180" i="28"/>
  <c r="JA180" i="28"/>
  <c r="IX182" i="28"/>
  <c r="IY182" i="28"/>
  <c r="IZ182" i="28"/>
  <c r="JA182" i="28"/>
  <c r="IX184" i="28"/>
  <c r="IY184" i="28"/>
  <c r="IZ184" i="28"/>
  <c r="JA184" i="28"/>
  <c r="IX186" i="28"/>
  <c r="IY186" i="28"/>
  <c r="IZ186" i="28"/>
  <c r="JA186" i="28"/>
  <c r="IX188" i="28"/>
  <c r="IY188" i="28"/>
  <c r="IZ188" i="28"/>
  <c r="JA188" i="28"/>
  <c r="IX190" i="28"/>
  <c r="IY190" i="28"/>
  <c r="IZ190" i="28"/>
  <c r="JA190" i="28"/>
  <c r="IX192" i="28"/>
  <c r="IY192" i="28"/>
  <c r="IZ192" i="28"/>
  <c r="JA192" i="28"/>
  <c r="IX194" i="28"/>
  <c r="IY194" i="28"/>
  <c r="IZ194" i="28"/>
  <c r="JA194" i="28"/>
  <c r="IX196" i="28"/>
  <c r="IY196" i="28"/>
  <c r="IZ196" i="28"/>
  <c r="JA196" i="28"/>
  <c r="IX198" i="28"/>
  <c r="IY198" i="28"/>
  <c r="IZ198" i="28"/>
  <c r="JA198" i="28"/>
  <c r="IX200" i="28"/>
  <c r="IY200" i="28"/>
  <c r="IZ200" i="28"/>
  <c r="JA200" i="28"/>
  <c r="IX202" i="28"/>
  <c r="IY202" i="28"/>
  <c r="IZ202" i="28"/>
  <c r="JA202" i="28"/>
  <c r="IX204" i="28"/>
  <c r="IY204" i="28"/>
  <c r="IZ204" i="28"/>
  <c r="JA204" i="28"/>
  <c r="IX206" i="28"/>
  <c r="IY206" i="28"/>
  <c r="IZ206" i="28"/>
  <c r="JA206" i="28"/>
  <c r="IX208" i="28"/>
  <c r="IY208" i="28"/>
  <c r="IZ208" i="28"/>
  <c r="JA208" i="28"/>
  <c r="IX210" i="28"/>
  <c r="IY210" i="28"/>
  <c r="IZ210" i="28"/>
  <c r="JA210" i="28"/>
  <c r="IX212" i="28"/>
  <c r="IY212" i="28"/>
  <c r="IZ212" i="28"/>
  <c r="JA212" i="28"/>
  <c r="IX214" i="28"/>
  <c r="IY214" i="28"/>
  <c r="IZ214" i="28"/>
  <c r="JA214" i="28"/>
  <c r="IX216" i="28"/>
  <c r="IY216" i="28"/>
  <c r="IZ216" i="28"/>
  <c r="JA216" i="28"/>
  <c r="IX218" i="28"/>
  <c r="IY218" i="28"/>
  <c r="IZ218" i="28"/>
  <c r="JA218" i="28"/>
  <c r="IX220" i="28"/>
  <c r="IY220" i="28"/>
  <c r="IZ220" i="28"/>
  <c r="JA220" i="28"/>
  <c r="IX222" i="28"/>
  <c r="IY222" i="28"/>
  <c r="IZ222" i="28"/>
  <c r="JA222" i="28"/>
  <c r="IX224" i="28"/>
  <c r="IY224" i="28"/>
  <c r="IZ224" i="28"/>
  <c r="JA224" i="28"/>
  <c r="IX226" i="28"/>
  <c r="IY226" i="28"/>
  <c r="IZ226" i="28"/>
  <c r="JA226" i="28"/>
  <c r="IX228" i="28"/>
  <c r="IY228" i="28"/>
  <c r="IZ228" i="28"/>
  <c r="JA228" i="28"/>
  <c r="IX230" i="28"/>
  <c r="IY230" i="28"/>
  <c r="IZ230" i="28"/>
  <c r="JA230" i="28"/>
  <c r="IX232" i="28"/>
  <c r="IY232" i="28"/>
  <c r="IZ232" i="28"/>
  <c r="JA232" i="28"/>
  <c r="IX234" i="28"/>
  <c r="IY234" i="28"/>
  <c r="IZ234" i="28"/>
  <c r="JA234" i="28"/>
  <c r="IX236" i="28"/>
  <c r="IY236" i="28"/>
  <c r="IZ236" i="28"/>
  <c r="JA236" i="28"/>
  <c r="IX238" i="28"/>
  <c r="IY238" i="28"/>
  <c r="IZ238" i="28"/>
  <c r="JA238" i="28"/>
  <c r="IX240" i="28"/>
  <c r="IY240" i="28"/>
  <c r="IZ240" i="28"/>
  <c r="JA240" i="28"/>
  <c r="IX242" i="28"/>
  <c r="IY242" i="28"/>
  <c r="IZ242" i="28"/>
  <c r="JA242" i="28"/>
  <c r="IX244" i="28"/>
  <c r="IY244" i="28"/>
  <c r="IZ244" i="28"/>
  <c r="JA244" i="28"/>
  <c r="IX246" i="28"/>
  <c r="IY246" i="28"/>
  <c r="IZ246" i="28"/>
  <c r="JA246" i="28"/>
  <c r="IX248" i="28"/>
  <c r="IY248" i="28"/>
  <c r="IZ248" i="28"/>
  <c r="JA248" i="28"/>
  <c r="IX250" i="28"/>
  <c r="IY250" i="28"/>
  <c r="IZ250" i="28"/>
  <c r="JA250" i="28"/>
  <c r="IX252" i="28"/>
  <c r="IY252" i="28"/>
  <c r="IZ252" i="28"/>
  <c r="JA252" i="28"/>
  <c r="IX254" i="28"/>
  <c r="IY254" i="28"/>
  <c r="IZ254" i="28"/>
  <c r="JA254" i="28"/>
  <c r="IX256" i="28"/>
  <c r="IY256" i="28"/>
  <c r="IZ256" i="28"/>
  <c r="JA256" i="28"/>
  <c r="IX258" i="28"/>
  <c r="IY258" i="28"/>
  <c r="IZ258" i="28"/>
  <c r="JA258" i="28"/>
  <c r="IX260" i="28"/>
  <c r="IY260" i="28"/>
  <c r="IZ260" i="28"/>
  <c r="JA260" i="28"/>
  <c r="IX262" i="28"/>
  <c r="IY262" i="28"/>
  <c r="IZ262" i="28"/>
  <c r="JA262" i="28"/>
  <c r="IX264" i="28"/>
  <c r="IY264" i="28"/>
  <c r="IZ264" i="28"/>
  <c r="JA264" i="28"/>
  <c r="IX266" i="28"/>
  <c r="IY266" i="28"/>
  <c r="IZ266" i="28"/>
  <c r="JA266" i="28"/>
  <c r="IX268" i="28"/>
  <c r="IY268" i="28"/>
  <c r="IZ268" i="28"/>
  <c r="JA268" i="28"/>
  <c r="IX270" i="28"/>
  <c r="IY270" i="28"/>
  <c r="IZ270" i="28"/>
  <c r="JA270" i="28"/>
  <c r="IX272" i="28"/>
  <c r="IY272" i="28"/>
  <c r="IZ272" i="28"/>
  <c r="JA272" i="28"/>
  <c r="IX274" i="28"/>
  <c r="IY274" i="28"/>
  <c r="IZ274" i="28"/>
  <c r="JA274" i="28"/>
  <c r="IX276" i="28"/>
  <c r="IY276" i="28"/>
  <c r="IZ276" i="28"/>
  <c r="JA276" i="28"/>
  <c r="IX278" i="28"/>
  <c r="IY278" i="28"/>
  <c r="IZ278" i="28"/>
  <c r="JA278" i="28"/>
  <c r="IX280" i="28"/>
  <c r="IY280" i="28"/>
  <c r="IZ280" i="28"/>
  <c r="JA280" i="28"/>
  <c r="IX282" i="28"/>
  <c r="IY282" i="28"/>
  <c r="IZ282" i="28"/>
  <c r="JA282" i="28"/>
  <c r="IX284" i="28"/>
  <c r="IY284" i="28"/>
  <c r="IZ284" i="28"/>
  <c r="JA284" i="28"/>
  <c r="IX286" i="28"/>
  <c r="IY286" i="28"/>
  <c r="IZ286" i="28"/>
  <c r="JA286" i="28"/>
  <c r="IX288" i="28"/>
  <c r="IY288" i="28"/>
  <c r="IZ288" i="28"/>
  <c r="JA288" i="28"/>
  <c r="IX290" i="28"/>
  <c r="IY290" i="28"/>
  <c r="IZ290" i="28"/>
  <c r="JA290" i="28"/>
  <c r="IX292" i="28"/>
  <c r="IY292" i="28"/>
  <c r="IZ292" i="28"/>
  <c r="JA292" i="28"/>
  <c r="IX294" i="28"/>
  <c r="IY294" i="28"/>
  <c r="IZ294" i="28"/>
  <c r="JA294" i="28"/>
  <c r="IX296" i="28"/>
  <c r="IY296" i="28"/>
  <c r="IZ296" i="28"/>
  <c r="JA296" i="28"/>
  <c r="IX298" i="28"/>
  <c r="IY298" i="28"/>
  <c r="IZ298" i="28"/>
  <c r="JA298" i="28"/>
  <c r="IX300" i="28"/>
  <c r="IY300" i="28"/>
  <c r="IZ300" i="28"/>
  <c r="JA300" i="28"/>
  <c r="IX302" i="28"/>
  <c r="IY302" i="28"/>
  <c r="IZ302" i="28"/>
  <c r="JA302" i="28"/>
  <c r="IX304" i="28"/>
  <c r="IY304" i="28"/>
  <c r="IZ304" i="28"/>
  <c r="JA304" i="28"/>
  <c r="IX306" i="28"/>
  <c r="IY306" i="28"/>
  <c r="IZ306" i="28"/>
  <c r="JA306" i="28"/>
  <c r="IX308" i="28"/>
  <c r="IY308" i="28"/>
  <c r="IZ308" i="28"/>
  <c r="JA308" i="28"/>
  <c r="IX310" i="28"/>
  <c r="IY310" i="28"/>
  <c r="IZ310" i="28"/>
  <c r="JA310" i="28"/>
  <c r="IX312" i="28"/>
  <c r="IY312" i="28"/>
  <c r="IZ312" i="28"/>
  <c r="JA312" i="28"/>
  <c r="IX314" i="28"/>
  <c r="IY314" i="28"/>
  <c r="IZ314" i="28"/>
  <c r="JA314" i="28"/>
  <c r="JA8" i="28"/>
  <c r="JA6" i="28"/>
  <c r="AD2776" i="5" l="1"/>
  <c r="AD2755" i="5"/>
  <c r="AD2734" i="5"/>
  <c r="AD2713" i="5"/>
  <c r="AD2692" i="5"/>
  <c r="AD2671" i="5"/>
  <c r="B2" i="28"/>
  <c r="B1" i="28"/>
  <c r="AA2713" i="5" l="1"/>
  <c r="AA2692" i="5"/>
  <c r="AA2671" i="5"/>
  <c r="A74" i="6"/>
  <c r="P74" i="6"/>
  <c r="Q74" i="6"/>
  <c r="A75" i="6"/>
  <c r="P75" i="6"/>
  <c r="Q75" i="6"/>
  <c r="A76" i="6"/>
  <c r="P76" i="6"/>
  <c r="Q76" i="6"/>
  <c r="A77" i="6"/>
  <c r="P77" i="6"/>
  <c r="Q77" i="6"/>
  <c r="A78" i="6"/>
  <c r="P78" i="6"/>
  <c r="Q78" i="6"/>
  <c r="A79" i="6"/>
  <c r="P79" i="6"/>
  <c r="Q79" i="6"/>
  <c r="A80" i="6"/>
  <c r="P80" i="6"/>
  <c r="Q80" i="6"/>
  <c r="A81" i="6"/>
  <c r="P81" i="6"/>
  <c r="Q81" i="6"/>
  <c r="A82" i="6"/>
  <c r="P82" i="6"/>
  <c r="Q82" i="6"/>
  <c r="A83" i="6"/>
  <c r="P83" i="6"/>
  <c r="Q83" i="6"/>
  <c r="A84" i="6"/>
  <c r="P84" i="6"/>
  <c r="Q84" i="6"/>
  <c r="A85" i="6"/>
  <c r="P85" i="6"/>
  <c r="Q85" i="6"/>
  <c r="A86" i="6"/>
  <c r="P86" i="6"/>
  <c r="Q86" i="6"/>
  <c r="A87" i="6"/>
  <c r="P87" i="6"/>
  <c r="Q87" i="6"/>
  <c r="A88" i="6"/>
  <c r="P88" i="6"/>
  <c r="Q88" i="6"/>
  <c r="A89" i="6"/>
  <c r="P89" i="6"/>
  <c r="Q89" i="6"/>
  <c r="A90" i="6"/>
  <c r="P90" i="6"/>
  <c r="Q90" i="6"/>
  <c r="A91" i="6"/>
  <c r="P91" i="6"/>
  <c r="Q91" i="6"/>
  <c r="A92" i="6"/>
  <c r="P92" i="6"/>
  <c r="Q92" i="6"/>
  <c r="A93" i="6"/>
  <c r="P93" i="6"/>
  <c r="Q93" i="6"/>
  <c r="A94" i="6"/>
  <c r="P94" i="6"/>
  <c r="Q94" i="6"/>
  <c r="A95" i="6"/>
  <c r="P95" i="6"/>
  <c r="Q95" i="6"/>
  <c r="A96" i="6"/>
  <c r="P96" i="6"/>
  <c r="Q96" i="6"/>
  <c r="A97" i="6"/>
  <c r="P97" i="6"/>
  <c r="Q97" i="6"/>
  <c r="A98" i="6"/>
  <c r="P98" i="6"/>
  <c r="Q98" i="6"/>
  <c r="A99" i="6"/>
  <c r="P99" i="6"/>
  <c r="Q99" i="6"/>
  <c r="A100" i="6"/>
  <c r="P100" i="6"/>
  <c r="Q100" i="6"/>
  <c r="A101" i="6"/>
  <c r="P101" i="6"/>
  <c r="Q101" i="6"/>
  <c r="A102" i="6"/>
  <c r="P102" i="6"/>
  <c r="Q102" i="6"/>
  <c r="A103" i="6"/>
  <c r="P103" i="6"/>
  <c r="Q103" i="6"/>
  <c r="A104" i="6"/>
  <c r="P104" i="6"/>
  <c r="Q104" i="6"/>
  <c r="A105" i="6"/>
  <c r="P105" i="6"/>
  <c r="Q105" i="6"/>
  <c r="A106" i="6"/>
  <c r="P106" i="6"/>
  <c r="Q106" i="6"/>
  <c r="A107" i="6"/>
  <c r="P107" i="6"/>
  <c r="Q107" i="6"/>
  <c r="A108" i="6"/>
  <c r="P108" i="6"/>
  <c r="Q108" i="6"/>
  <c r="A109" i="6"/>
  <c r="P109" i="6"/>
  <c r="Q109" i="6"/>
  <c r="A110" i="6"/>
  <c r="P110" i="6"/>
  <c r="Q110" i="6"/>
  <c r="A111" i="6"/>
  <c r="P111" i="6"/>
  <c r="Q111" i="6"/>
  <c r="A112" i="6"/>
  <c r="P112" i="6"/>
  <c r="Q112" i="6"/>
  <c r="A113" i="6"/>
  <c r="P113" i="6"/>
  <c r="Q113" i="6"/>
  <c r="A114" i="6"/>
  <c r="P114" i="6"/>
  <c r="Q114" i="6"/>
  <c r="A115" i="6"/>
  <c r="P115" i="6"/>
  <c r="Q115" i="6"/>
  <c r="A116" i="6"/>
  <c r="P116" i="6"/>
  <c r="Q116" i="6"/>
  <c r="A117" i="6"/>
  <c r="P117" i="6"/>
  <c r="Q117" i="6"/>
  <c r="A118" i="6"/>
  <c r="P118" i="6"/>
  <c r="Q118" i="6"/>
  <c r="A119" i="6"/>
  <c r="P119" i="6"/>
  <c r="Q119" i="6"/>
  <c r="A120" i="6"/>
  <c r="P120" i="6"/>
  <c r="Q120" i="6"/>
  <c r="A121" i="6"/>
  <c r="P121" i="6"/>
  <c r="Q121" i="6"/>
  <c r="A122" i="6"/>
  <c r="P122" i="6"/>
  <c r="Q122" i="6"/>
  <c r="A123" i="6"/>
  <c r="P123" i="6"/>
  <c r="Q123" i="6"/>
  <c r="A124" i="6"/>
  <c r="P124" i="6"/>
  <c r="Q124" i="6"/>
  <c r="A125" i="6"/>
  <c r="P125" i="6"/>
  <c r="Q125" i="6"/>
  <c r="A126" i="6"/>
  <c r="P126" i="6"/>
  <c r="Q126" i="6"/>
  <c r="A127" i="6"/>
  <c r="P127" i="6"/>
  <c r="Q127" i="6"/>
  <c r="A128" i="6"/>
  <c r="P128" i="6"/>
  <c r="Q128" i="6"/>
  <c r="A129" i="6"/>
  <c r="P129" i="6"/>
  <c r="Q129" i="6"/>
  <c r="A130" i="6"/>
  <c r="P130" i="6"/>
  <c r="Q130" i="6"/>
  <c r="A131" i="6"/>
  <c r="P131" i="6"/>
  <c r="Q131" i="6"/>
  <c r="A132" i="6"/>
  <c r="P132" i="6"/>
  <c r="Q132" i="6"/>
  <c r="A70" i="6"/>
  <c r="P70" i="6"/>
  <c r="Q70" i="6"/>
  <c r="A71" i="6"/>
  <c r="P71" i="6"/>
  <c r="Q71" i="6"/>
  <c r="A72" i="6"/>
  <c r="P72" i="6"/>
  <c r="Q72" i="6"/>
  <c r="A73" i="6"/>
  <c r="P73" i="6"/>
  <c r="Q73" i="6"/>
  <c r="AT2653" i="5"/>
  <c r="AS2653" i="5"/>
  <c r="AR2653" i="5"/>
  <c r="AQ2653" i="5"/>
  <c r="AP2653" i="5"/>
  <c r="AO2653" i="5"/>
  <c r="AN2653" i="5"/>
  <c r="AL2653" i="5"/>
  <c r="AK2653" i="5"/>
  <c r="AJ2653" i="5"/>
  <c r="AI2653" i="5"/>
  <c r="AH2653" i="5"/>
  <c r="AG2653" i="5"/>
  <c r="AF2653" i="5"/>
  <c r="AT2652" i="5"/>
  <c r="AS2652" i="5"/>
  <c r="AR2652" i="5"/>
  <c r="AQ2652" i="5"/>
  <c r="AP2652" i="5"/>
  <c r="AO2652" i="5"/>
  <c r="AN2652" i="5"/>
  <c r="AL2652" i="5"/>
  <c r="AK2652" i="5"/>
  <c r="AJ2652" i="5"/>
  <c r="AI2652" i="5"/>
  <c r="AH2652" i="5"/>
  <c r="AG2652" i="5"/>
  <c r="AF2652" i="5"/>
  <c r="AT2632" i="5"/>
  <c r="AS2632" i="5"/>
  <c r="AR2632" i="5"/>
  <c r="AQ2632" i="5"/>
  <c r="AP2632" i="5"/>
  <c r="AO2632" i="5"/>
  <c r="AN2632" i="5"/>
  <c r="AL2632" i="5"/>
  <c r="AK2632" i="5"/>
  <c r="AJ2632" i="5"/>
  <c r="AI2632" i="5"/>
  <c r="AH2632" i="5"/>
  <c r="AG2632" i="5"/>
  <c r="AF2632" i="5"/>
  <c r="AT2631" i="5"/>
  <c r="AS2631" i="5"/>
  <c r="AR2631" i="5"/>
  <c r="AQ2631" i="5"/>
  <c r="AP2631" i="5"/>
  <c r="AO2631" i="5"/>
  <c r="AN2631" i="5"/>
  <c r="AL2631" i="5"/>
  <c r="AK2631" i="5"/>
  <c r="AJ2631" i="5"/>
  <c r="AI2631" i="5"/>
  <c r="AH2631" i="5"/>
  <c r="AG2631" i="5"/>
  <c r="AF2631" i="5"/>
  <c r="V2631" i="5"/>
  <c r="AT2611" i="5"/>
  <c r="AS2611" i="5"/>
  <c r="AR2611" i="5"/>
  <c r="AQ2611" i="5"/>
  <c r="AP2611" i="5"/>
  <c r="AO2611" i="5"/>
  <c r="AN2611" i="5"/>
  <c r="AL2611" i="5"/>
  <c r="AK2611" i="5"/>
  <c r="AJ2611" i="5"/>
  <c r="AI2611" i="5"/>
  <c r="AH2611" i="5"/>
  <c r="AG2611" i="5"/>
  <c r="AF2611" i="5"/>
  <c r="AT2610" i="5"/>
  <c r="AS2610" i="5"/>
  <c r="AR2610" i="5"/>
  <c r="AQ2610" i="5"/>
  <c r="AP2610" i="5"/>
  <c r="AO2610" i="5"/>
  <c r="AN2610" i="5"/>
  <c r="AL2610" i="5"/>
  <c r="AK2610" i="5"/>
  <c r="AJ2610" i="5"/>
  <c r="AI2610" i="5"/>
  <c r="AH2610" i="5"/>
  <c r="AG2610" i="5"/>
  <c r="AF2610" i="5"/>
  <c r="AT2590" i="5"/>
  <c r="AS2590" i="5"/>
  <c r="AR2590" i="5"/>
  <c r="AQ2590" i="5"/>
  <c r="AP2590" i="5"/>
  <c r="AO2590" i="5"/>
  <c r="AN2590" i="5"/>
  <c r="AL2590" i="5"/>
  <c r="AK2590" i="5"/>
  <c r="AJ2590" i="5"/>
  <c r="AI2590" i="5"/>
  <c r="AH2590" i="5"/>
  <c r="AG2590" i="5"/>
  <c r="AF2590" i="5"/>
  <c r="AT2589" i="5"/>
  <c r="AS2589" i="5"/>
  <c r="AR2589" i="5"/>
  <c r="AQ2589" i="5"/>
  <c r="AP2589" i="5"/>
  <c r="AO2589" i="5"/>
  <c r="AN2589" i="5"/>
  <c r="AL2589" i="5"/>
  <c r="AK2589" i="5"/>
  <c r="AJ2589" i="5"/>
  <c r="AI2589" i="5"/>
  <c r="AH2589" i="5"/>
  <c r="AG2589" i="5"/>
  <c r="AF2589" i="5"/>
  <c r="V2589" i="5" s="1"/>
  <c r="AT2569" i="5"/>
  <c r="AS2569" i="5"/>
  <c r="AR2569" i="5"/>
  <c r="AQ2569" i="5"/>
  <c r="AP2569" i="5"/>
  <c r="AO2569" i="5"/>
  <c r="AN2569" i="5"/>
  <c r="AL2569" i="5"/>
  <c r="AK2569" i="5"/>
  <c r="AJ2569" i="5"/>
  <c r="AI2569" i="5"/>
  <c r="AH2569" i="5"/>
  <c r="AG2569" i="5"/>
  <c r="AF2569" i="5"/>
  <c r="AT2568" i="5"/>
  <c r="AS2568" i="5"/>
  <c r="AR2568" i="5"/>
  <c r="AQ2568" i="5"/>
  <c r="AP2568" i="5"/>
  <c r="AO2568" i="5"/>
  <c r="AN2568" i="5"/>
  <c r="AL2568" i="5"/>
  <c r="AK2568" i="5"/>
  <c r="AJ2568" i="5"/>
  <c r="AI2568" i="5"/>
  <c r="AH2568" i="5"/>
  <c r="AG2568" i="5"/>
  <c r="AF2568" i="5"/>
  <c r="AT2548" i="5"/>
  <c r="AS2548" i="5"/>
  <c r="AR2548" i="5"/>
  <c r="AQ2548" i="5"/>
  <c r="AP2548" i="5"/>
  <c r="AO2548" i="5"/>
  <c r="AN2548" i="5"/>
  <c r="AL2548" i="5"/>
  <c r="AK2548" i="5"/>
  <c r="AJ2548" i="5"/>
  <c r="AI2548" i="5"/>
  <c r="AH2548" i="5"/>
  <c r="AG2548" i="5"/>
  <c r="AF2548" i="5"/>
  <c r="AT2547" i="5"/>
  <c r="AS2547" i="5"/>
  <c r="AR2547" i="5"/>
  <c r="AQ2547" i="5"/>
  <c r="AP2547" i="5"/>
  <c r="AO2547" i="5"/>
  <c r="AN2547" i="5"/>
  <c r="AL2547" i="5"/>
  <c r="AK2547" i="5"/>
  <c r="AJ2547" i="5"/>
  <c r="AI2547" i="5"/>
  <c r="AH2547" i="5"/>
  <c r="AG2547" i="5"/>
  <c r="AF2547" i="5"/>
  <c r="V2547" i="5" s="1"/>
  <c r="AT2527" i="5"/>
  <c r="AS2527" i="5"/>
  <c r="AR2527" i="5"/>
  <c r="AQ2527" i="5"/>
  <c r="AP2527" i="5"/>
  <c r="AO2527" i="5"/>
  <c r="AN2527" i="5"/>
  <c r="AL2527" i="5"/>
  <c r="AK2527" i="5"/>
  <c r="AJ2527" i="5"/>
  <c r="AI2527" i="5"/>
  <c r="AH2527" i="5"/>
  <c r="AG2527" i="5"/>
  <c r="AF2527" i="5"/>
  <c r="AT2526" i="5"/>
  <c r="AS2526" i="5"/>
  <c r="AR2526" i="5"/>
  <c r="AQ2526" i="5"/>
  <c r="AP2526" i="5"/>
  <c r="AO2526" i="5"/>
  <c r="AN2526" i="5"/>
  <c r="AL2526" i="5"/>
  <c r="AK2526" i="5"/>
  <c r="AJ2526" i="5"/>
  <c r="AI2526" i="5"/>
  <c r="AH2526" i="5"/>
  <c r="AG2526" i="5"/>
  <c r="AF2526" i="5"/>
  <c r="AT2506" i="5"/>
  <c r="AS2506" i="5"/>
  <c r="AR2506" i="5"/>
  <c r="AQ2506" i="5"/>
  <c r="AP2506" i="5"/>
  <c r="AO2506" i="5"/>
  <c r="AN2506" i="5"/>
  <c r="AL2506" i="5"/>
  <c r="AK2506" i="5"/>
  <c r="AJ2506" i="5"/>
  <c r="AI2506" i="5"/>
  <c r="AH2506" i="5"/>
  <c r="AG2506" i="5"/>
  <c r="AF2506" i="5"/>
  <c r="AT2505" i="5"/>
  <c r="AS2505" i="5"/>
  <c r="AR2505" i="5"/>
  <c r="AQ2505" i="5"/>
  <c r="AP2505" i="5"/>
  <c r="AO2505" i="5"/>
  <c r="AN2505" i="5"/>
  <c r="AL2505" i="5"/>
  <c r="AK2505" i="5"/>
  <c r="AJ2505" i="5"/>
  <c r="AI2505" i="5"/>
  <c r="AH2505" i="5"/>
  <c r="AG2505" i="5"/>
  <c r="AF2505" i="5"/>
  <c r="AT2485" i="5"/>
  <c r="AS2485" i="5"/>
  <c r="AR2485" i="5"/>
  <c r="AQ2485" i="5"/>
  <c r="AP2485" i="5"/>
  <c r="AO2485" i="5"/>
  <c r="AN2485" i="5"/>
  <c r="AL2485" i="5"/>
  <c r="AK2485" i="5"/>
  <c r="AJ2485" i="5"/>
  <c r="AI2485" i="5"/>
  <c r="AH2485" i="5"/>
  <c r="AG2485" i="5"/>
  <c r="AF2485" i="5"/>
  <c r="AT2484" i="5"/>
  <c r="AS2484" i="5"/>
  <c r="AR2484" i="5"/>
  <c r="AQ2484" i="5"/>
  <c r="AP2484" i="5"/>
  <c r="AO2484" i="5"/>
  <c r="AN2484" i="5"/>
  <c r="AL2484" i="5"/>
  <c r="AK2484" i="5"/>
  <c r="AJ2484" i="5"/>
  <c r="AI2484" i="5"/>
  <c r="AH2484" i="5"/>
  <c r="AG2484" i="5"/>
  <c r="AF2484" i="5"/>
  <c r="AT2464" i="5"/>
  <c r="AS2464" i="5"/>
  <c r="AR2464" i="5"/>
  <c r="AQ2464" i="5"/>
  <c r="AP2464" i="5"/>
  <c r="AO2464" i="5"/>
  <c r="AN2464" i="5"/>
  <c r="AL2464" i="5"/>
  <c r="AK2464" i="5"/>
  <c r="AJ2464" i="5"/>
  <c r="AI2464" i="5"/>
  <c r="AH2464" i="5"/>
  <c r="AG2464" i="5"/>
  <c r="AF2464" i="5"/>
  <c r="AT2463" i="5"/>
  <c r="AS2463" i="5"/>
  <c r="AR2463" i="5"/>
  <c r="AQ2463" i="5"/>
  <c r="AP2463" i="5"/>
  <c r="AO2463" i="5"/>
  <c r="AN2463" i="5"/>
  <c r="AL2463" i="5"/>
  <c r="AK2463" i="5"/>
  <c r="AJ2463" i="5"/>
  <c r="AI2463" i="5"/>
  <c r="AH2463" i="5"/>
  <c r="AG2463" i="5"/>
  <c r="V2463" i="5" s="1"/>
  <c r="AF2463" i="5"/>
  <c r="AT2443" i="5"/>
  <c r="AS2443" i="5"/>
  <c r="AR2443" i="5"/>
  <c r="AQ2443" i="5"/>
  <c r="AP2443" i="5"/>
  <c r="AO2443" i="5"/>
  <c r="AN2443" i="5"/>
  <c r="AL2443" i="5"/>
  <c r="AK2443" i="5"/>
  <c r="AJ2443" i="5"/>
  <c r="AI2443" i="5"/>
  <c r="AH2443" i="5"/>
  <c r="AG2443" i="5"/>
  <c r="AF2443" i="5"/>
  <c r="AT2442" i="5"/>
  <c r="AS2442" i="5"/>
  <c r="AR2442" i="5"/>
  <c r="AQ2442" i="5"/>
  <c r="AP2442" i="5"/>
  <c r="AO2442" i="5"/>
  <c r="AN2442" i="5"/>
  <c r="AL2442" i="5"/>
  <c r="AK2442" i="5"/>
  <c r="AJ2442" i="5"/>
  <c r="AI2442" i="5"/>
  <c r="AH2442" i="5"/>
  <c r="AG2442" i="5"/>
  <c r="AF2442" i="5"/>
  <c r="AT2422" i="5"/>
  <c r="AS2422" i="5"/>
  <c r="AR2422" i="5"/>
  <c r="AQ2422" i="5"/>
  <c r="AP2422" i="5"/>
  <c r="AO2422" i="5"/>
  <c r="AN2422" i="5"/>
  <c r="AL2422" i="5"/>
  <c r="AK2422" i="5"/>
  <c r="AJ2422" i="5"/>
  <c r="AI2422" i="5"/>
  <c r="AH2422" i="5"/>
  <c r="AG2422" i="5"/>
  <c r="AF2422" i="5"/>
  <c r="AT2421" i="5"/>
  <c r="AS2421" i="5"/>
  <c r="AR2421" i="5"/>
  <c r="AQ2421" i="5"/>
  <c r="AP2421" i="5"/>
  <c r="AO2421" i="5"/>
  <c r="AN2421" i="5"/>
  <c r="AL2421" i="5"/>
  <c r="AK2421" i="5"/>
  <c r="AJ2421" i="5"/>
  <c r="AI2421" i="5"/>
  <c r="AH2421" i="5"/>
  <c r="AG2421" i="5"/>
  <c r="AF2421" i="5"/>
  <c r="AT2401" i="5"/>
  <c r="AS2401" i="5"/>
  <c r="AR2401" i="5"/>
  <c r="AQ2401" i="5"/>
  <c r="AP2401" i="5"/>
  <c r="AO2401" i="5"/>
  <c r="AN2401" i="5"/>
  <c r="AL2401" i="5"/>
  <c r="AK2401" i="5"/>
  <c r="AJ2401" i="5"/>
  <c r="AI2401" i="5"/>
  <c r="AH2401" i="5"/>
  <c r="AG2401" i="5"/>
  <c r="AF2401" i="5"/>
  <c r="AT2400" i="5"/>
  <c r="AS2400" i="5"/>
  <c r="AR2400" i="5"/>
  <c r="AQ2400" i="5"/>
  <c r="AP2400" i="5"/>
  <c r="AO2400" i="5"/>
  <c r="AN2400" i="5"/>
  <c r="AL2400" i="5"/>
  <c r="AK2400" i="5"/>
  <c r="AJ2400" i="5"/>
  <c r="AI2400" i="5"/>
  <c r="AH2400" i="5"/>
  <c r="AG2400" i="5"/>
  <c r="V2400" i="5" s="1"/>
  <c r="AF2400" i="5"/>
  <c r="AT2380" i="5"/>
  <c r="AS2380" i="5"/>
  <c r="AR2380" i="5"/>
  <c r="AQ2380" i="5"/>
  <c r="AP2380" i="5"/>
  <c r="AO2380" i="5"/>
  <c r="AN2380" i="5"/>
  <c r="AL2380" i="5"/>
  <c r="AK2380" i="5"/>
  <c r="AJ2380" i="5"/>
  <c r="AI2380" i="5"/>
  <c r="AH2380" i="5"/>
  <c r="AG2380" i="5"/>
  <c r="AF2380" i="5"/>
  <c r="AT2379" i="5"/>
  <c r="AS2379" i="5"/>
  <c r="AR2379" i="5"/>
  <c r="AQ2379" i="5"/>
  <c r="AP2379" i="5"/>
  <c r="AO2379" i="5"/>
  <c r="AN2379" i="5"/>
  <c r="AL2379" i="5"/>
  <c r="AK2379" i="5"/>
  <c r="AJ2379" i="5"/>
  <c r="AI2379" i="5"/>
  <c r="AH2379" i="5"/>
  <c r="AG2379" i="5"/>
  <c r="V2379" i="5" s="1"/>
  <c r="AF2379" i="5"/>
  <c r="AT2359" i="5"/>
  <c r="AS2359" i="5"/>
  <c r="AR2359" i="5"/>
  <c r="AQ2359" i="5"/>
  <c r="AP2359" i="5"/>
  <c r="AO2359" i="5"/>
  <c r="AN2359" i="5"/>
  <c r="AL2359" i="5"/>
  <c r="AK2359" i="5"/>
  <c r="AJ2359" i="5"/>
  <c r="AI2359" i="5"/>
  <c r="AH2359" i="5"/>
  <c r="AG2359" i="5"/>
  <c r="AF2359" i="5"/>
  <c r="AT2358" i="5"/>
  <c r="AS2358" i="5"/>
  <c r="AR2358" i="5"/>
  <c r="AQ2358" i="5"/>
  <c r="AP2358" i="5"/>
  <c r="AO2358" i="5"/>
  <c r="AN2358" i="5"/>
  <c r="AL2358" i="5"/>
  <c r="AK2358" i="5"/>
  <c r="AJ2358" i="5"/>
  <c r="AI2358" i="5"/>
  <c r="AH2358" i="5"/>
  <c r="AG2358" i="5"/>
  <c r="V2358" i="5" s="1"/>
  <c r="AF2358" i="5"/>
  <c r="AT2338" i="5"/>
  <c r="AS2338" i="5"/>
  <c r="AR2338" i="5"/>
  <c r="AQ2338" i="5"/>
  <c r="AP2338" i="5"/>
  <c r="AO2338" i="5"/>
  <c r="AN2338" i="5"/>
  <c r="AL2338" i="5"/>
  <c r="AK2338" i="5"/>
  <c r="AJ2338" i="5"/>
  <c r="AI2338" i="5"/>
  <c r="AH2338" i="5"/>
  <c r="AG2338" i="5"/>
  <c r="AF2338" i="5"/>
  <c r="AT2337" i="5"/>
  <c r="AS2337" i="5"/>
  <c r="AR2337" i="5"/>
  <c r="AQ2337" i="5"/>
  <c r="AP2337" i="5"/>
  <c r="AO2337" i="5"/>
  <c r="AN2337" i="5"/>
  <c r="AL2337" i="5"/>
  <c r="AK2337" i="5"/>
  <c r="AJ2337" i="5"/>
  <c r="AI2337" i="5"/>
  <c r="AH2337" i="5"/>
  <c r="AG2337" i="5"/>
  <c r="V2337" i="5" s="1"/>
  <c r="AF2337" i="5"/>
  <c r="AT2317" i="5"/>
  <c r="AS2317" i="5"/>
  <c r="AR2317" i="5"/>
  <c r="AQ2317" i="5"/>
  <c r="AL2317" i="5"/>
  <c r="AK2317" i="5"/>
  <c r="AJ2317" i="5"/>
  <c r="AI2317" i="5"/>
  <c r="AH2317" i="5"/>
  <c r="AP2317" i="5" s="1"/>
  <c r="AG2317" i="5"/>
  <c r="AO2317" i="5" s="1"/>
  <c r="AF2317" i="5"/>
  <c r="AN2317" i="5" s="1"/>
  <c r="AT2316" i="5"/>
  <c r="AS2316" i="5"/>
  <c r="AR2316" i="5"/>
  <c r="AQ2316" i="5"/>
  <c r="AL2316" i="5"/>
  <c r="AK2316" i="5"/>
  <c r="AJ2316" i="5"/>
  <c r="AI2316" i="5"/>
  <c r="AH2316" i="5"/>
  <c r="AP2316" i="5" s="1"/>
  <c r="AG2316" i="5"/>
  <c r="AO2316" i="5" s="1"/>
  <c r="AF2316" i="5"/>
  <c r="V2316" i="5"/>
  <c r="AT2296" i="5"/>
  <c r="AS2296" i="5"/>
  <c r="AR2296" i="5"/>
  <c r="AQ2296" i="5"/>
  <c r="AP2296" i="5"/>
  <c r="AO2296" i="5"/>
  <c r="AN2296" i="5"/>
  <c r="AL2296" i="5"/>
  <c r="AK2296" i="5"/>
  <c r="AJ2296" i="5"/>
  <c r="AI2296" i="5"/>
  <c r="AH2296" i="5"/>
  <c r="AG2296" i="5"/>
  <c r="AF2296" i="5"/>
  <c r="AT2295" i="5"/>
  <c r="AS2295" i="5"/>
  <c r="AR2295" i="5"/>
  <c r="AQ2295" i="5"/>
  <c r="AP2295" i="5"/>
  <c r="AO2295" i="5"/>
  <c r="AN2295" i="5"/>
  <c r="AL2295" i="5"/>
  <c r="AK2295" i="5"/>
  <c r="AJ2295" i="5"/>
  <c r="AI2295" i="5"/>
  <c r="AH2295" i="5"/>
  <c r="AG2295" i="5"/>
  <c r="AF2295" i="5"/>
  <c r="AT2275" i="5"/>
  <c r="AS2275" i="5"/>
  <c r="AR2275" i="5"/>
  <c r="AQ2275" i="5"/>
  <c r="AP2275" i="5"/>
  <c r="AO2275" i="5"/>
  <c r="AN2275" i="5"/>
  <c r="AL2275" i="5"/>
  <c r="AK2275" i="5"/>
  <c r="AJ2275" i="5"/>
  <c r="AI2275" i="5"/>
  <c r="AH2275" i="5"/>
  <c r="AG2275" i="5"/>
  <c r="AF2275" i="5"/>
  <c r="AT2274" i="5"/>
  <c r="AS2274" i="5"/>
  <c r="AR2274" i="5"/>
  <c r="AQ2274" i="5"/>
  <c r="AP2274" i="5"/>
  <c r="AO2274" i="5"/>
  <c r="AN2274" i="5"/>
  <c r="AL2274" i="5"/>
  <c r="AK2274" i="5"/>
  <c r="AJ2274" i="5"/>
  <c r="AI2274" i="5"/>
  <c r="AH2274" i="5"/>
  <c r="AG2274" i="5"/>
  <c r="AF2274" i="5"/>
  <c r="AT2254" i="5"/>
  <c r="AS2254" i="5"/>
  <c r="AR2254" i="5"/>
  <c r="AQ2254" i="5"/>
  <c r="AP2254" i="5"/>
  <c r="AO2254" i="5"/>
  <c r="AN2254" i="5"/>
  <c r="AL2254" i="5"/>
  <c r="AK2254" i="5"/>
  <c r="AJ2254" i="5"/>
  <c r="AI2254" i="5"/>
  <c r="AH2254" i="5"/>
  <c r="AG2254" i="5"/>
  <c r="AF2254" i="5"/>
  <c r="AT2253" i="5"/>
  <c r="AS2253" i="5"/>
  <c r="AR2253" i="5"/>
  <c r="AQ2253" i="5"/>
  <c r="AP2253" i="5"/>
  <c r="AO2253" i="5"/>
  <c r="AN2253" i="5"/>
  <c r="AL2253" i="5"/>
  <c r="AK2253" i="5"/>
  <c r="AJ2253" i="5"/>
  <c r="AI2253" i="5"/>
  <c r="AH2253" i="5"/>
  <c r="AG2253" i="5"/>
  <c r="AF2253" i="5"/>
  <c r="AT2233" i="5"/>
  <c r="AS2233" i="5"/>
  <c r="AR2233" i="5"/>
  <c r="AQ2233" i="5"/>
  <c r="AP2233" i="5"/>
  <c r="AO2233" i="5"/>
  <c r="AN2233" i="5"/>
  <c r="AL2233" i="5"/>
  <c r="AK2233" i="5"/>
  <c r="AJ2233" i="5"/>
  <c r="AI2233" i="5"/>
  <c r="AH2233" i="5"/>
  <c r="AG2233" i="5"/>
  <c r="AF2233" i="5"/>
  <c r="AT2232" i="5"/>
  <c r="AS2232" i="5"/>
  <c r="AR2232" i="5"/>
  <c r="AQ2232" i="5"/>
  <c r="AP2232" i="5"/>
  <c r="AO2232" i="5"/>
  <c r="AN2232" i="5"/>
  <c r="AL2232" i="5"/>
  <c r="AK2232" i="5"/>
  <c r="AJ2232" i="5"/>
  <c r="AI2232" i="5"/>
  <c r="AH2232" i="5"/>
  <c r="AG2232" i="5"/>
  <c r="AF2232" i="5"/>
  <c r="AT2212" i="5"/>
  <c r="AS2212" i="5"/>
  <c r="AR2212" i="5"/>
  <c r="AQ2212" i="5"/>
  <c r="AP2212" i="5"/>
  <c r="AO2212" i="5"/>
  <c r="AN2212" i="5"/>
  <c r="AL2212" i="5"/>
  <c r="AK2212" i="5"/>
  <c r="AJ2212" i="5"/>
  <c r="AI2212" i="5"/>
  <c r="AH2212" i="5"/>
  <c r="AG2212" i="5"/>
  <c r="AF2212" i="5"/>
  <c r="AT2211" i="5"/>
  <c r="AS2211" i="5"/>
  <c r="AR2211" i="5"/>
  <c r="AQ2211" i="5"/>
  <c r="AP2211" i="5"/>
  <c r="AO2211" i="5"/>
  <c r="AN2211" i="5"/>
  <c r="AL2211" i="5"/>
  <c r="AK2211" i="5"/>
  <c r="AJ2211" i="5"/>
  <c r="AI2211" i="5"/>
  <c r="AH2211" i="5"/>
  <c r="AG2211" i="5"/>
  <c r="AF2211" i="5"/>
  <c r="AT2191" i="5"/>
  <c r="AS2191" i="5"/>
  <c r="AR2191" i="5"/>
  <c r="AQ2191" i="5"/>
  <c r="AP2191" i="5"/>
  <c r="AO2191" i="5"/>
  <c r="AN2191" i="5"/>
  <c r="AL2191" i="5"/>
  <c r="AK2191" i="5"/>
  <c r="AJ2191" i="5"/>
  <c r="AI2191" i="5"/>
  <c r="AH2191" i="5"/>
  <c r="AG2191" i="5"/>
  <c r="AF2191" i="5"/>
  <c r="AT2190" i="5"/>
  <c r="AS2190" i="5"/>
  <c r="AR2190" i="5"/>
  <c r="AQ2190" i="5"/>
  <c r="AP2190" i="5"/>
  <c r="AO2190" i="5"/>
  <c r="AN2190" i="5"/>
  <c r="AL2190" i="5"/>
  <c r="AK2190" i="5"/>
  <c r="AJ2190" i="5"/>
  <c r="AI2190" i="5"/>
  <c r="AH2190" i="5"/>
  <c r="AG2190" i="5"/>
  <c r="AF2190" i="5"/>
  <c r="AT2170" i="5"/>
  <c r="AS2170" i="5"/>
  <c r="AR2170" i="5"/>
  <c r="AQ2170" i="5"/>
  <c r="AP2170" i="5"/>
  <c r="AO2170" i="5"/>
  <c r="AN2170" i="5"/>
  <c r="AL2170" i="5"/>
  <c r="AK2170" i="5"/>
  <c r="AJ2170" i="5"/>
  <c r="AI2170" i="5"/>
  <c r="AH2170" i="5"/>
  <c r="AG2170" i="5"/>
  <c r="AF2170" i="5"/>
  <c r="AT2169" i="5"/>
  <c r="AS2169" i="5"/>
  <c r="AR2169" i="5"/>
  <c r="AQ2169" i="5"/>
  <c r="AP2169" i="5"/>
  <c r="AO2169" i="5"/>
  <c r="AN2169" i="5"/>
  <c r="AL2169" i="5"/>
  <c r="AK2169" i="5"/>
  <c r="AJ2169" i="5"/>
  <c r="AI2169" i="5"/>
  <c r="AH2169" i="5"/>
  <c r="AG2169" i="5"/>
  <c r="AF2169" i="5"/>
  <c r="AT2149" i="5"/>
  <c r="AS2149" i="5"/>
  <c r="AR2149" i="5"/>
  <c r="AQ2149" i="5"/>
  <c r="AP2149" i="5"/>
  <c r="AO2149" i="5"/>
  <c r="AN2149" i="5"/>
  <c r="AL2149" i="5"/>
  <c r="AK2149" i="5"/>
  <c r="AJ2149" i="5"/>
  <c r="AI2149" i="5"/>
  <c r="AH2149" i="5"/>
  <c r="AG2149" i="5"/>
  <c r="AF2149" i="5"/>
  <c r="AT2148" i="5"/>
  <c r="AS2148" i="5"/>
  <c r="AR2148" i="5"/>
  <c r="AQ2148" i="5"/>
  <c r="AP2148" i="5"/>
  <c r="AO2148" i="5"/>
  <c r="AN2148" i="5"/>
  <c r="AL2148" i="5"/>
  <c r="AK2148" i="5"/>
  <c r="AJ2148" i="5"/>
  <c r="AI2148" i="5"/>
  <c r="AH2148" i="5"/>
  <c r="AG2148" i="5"/>
  <c r="AF2148" i="5"/>
  <c r="AT2128" i="5"/>
  <c r="AS2128" i="5"/>
  <c r="AR2128" i="5"/>
  <c r="AQ2128" i="5"/>
  <c r="AP2128" i="5"/>
  <c r="AO2128" i="5"/>
  <c r="AN2128" i="5"/>
  <c r="AL2128" i="5"/>
  <c r="AK2128" i="5"/>
  <c r="AJ2128" i="5"/>
  <c r="AI2128" i="5"/>
  <c r="AH2128" i="5"/>
  <c r="AG2128" i="5"/>
  <c r="AF2128" i="5"/>
  <c r="AT2127" i="5"/>
  <c r="AS2127" i="5"/>
  <c r="AR2127" i="5"/>
  <c r="AQ2127" i="5"/>
  <c r="AP2127" i="5"/>
  <c r="AO2127" i="5"/>
  <c r="AN2127" i="5"/>
  <c r="AL2127" i="5"/>
  <c r="AK2127" i="5"/>
  <c r="AJ2127" i="5"/>
  <c r="AI2127" i="5"/>
  <c r="AH2127" i="5"/>
  <c r="AG2127" i="5"/>
  <c r="AF2127" i="5"/>
  <c r="AT2107" i="5"/>
  <c r="AS2107" i="5"/>
  <c r="AR2107" i="5"/>
  <c r="AQ2107" i="5"/>
  <c r="AP2107" i="5"/>
  <c r="AO2107" i="5"/>
  <c r="AN2107" i="5"/>
  <c r="AL2107" i="5"/>
  <c r="AK2107" i="5"/>
  <c r="AJ2107" i="5"/>
  <c r="AI2107" i="5"/>
  <c r="AH2107" i="5"/>
  <c r="AG2107" i="5"/>
  <c r="AF2107" i="5"/>
  <c r="AT2106" i="5"/>
  <c r="AS2106" i="5"/>
  <c r="AR2106" i="5"/>
  <c r="AQ2106" i="5"/>
  <c r="AP2106" i="5"/>
  <c r="AO2106" i="5"/>
  <c r="AN2106" i="5"/>
  <c r="AL2106" i="5"/>
  <c r="AK2106" i="5"/>
  <c r="AJ2106" i="5"/>
  <c r="AI2106" i="5"/>
  <c r="AH2106" i="5"/>
  <c r="AG2106" i="5"/>
  <c r="AF2106" i="5"/>
  <c r="V2106" i="5" s="1"/>
  <c r="AT2086" i="5"/>
  <c r="AS2086" i="5"/>
  <c r="AR2086" i="5"/>
  <c r="AQ2086" i="5"/>
  <c r="AP2086" i="5"/>
  <c r="AO2086" i="5"/>
  <c r="AN2086" i="5"/>
  <c r="AL2086" i="5"/>
  <c r="AK2086" i="5"/>
  <c r="AJ2086" i="5"/>
  <c r="AI2086" i="5"/>
  <c r="AH2086" i="5"/>
  <c r="AG2086" i="5"/>
  <c r="AF2086" i="5"/>
  <c r="AT2085" i="5"/>
  <c r="AS2085" i="5"/>
  <c r="AR2085" i="5"/>
  <c r="AQ2085" i="5"/>
  <c r="AP2085" i="5"/>
  <c r="AO2085" i="5"/>
  <c r="AN2085" i="5"/>
  <c r="AL2085" i="5"/>
  <c r="AK2085" i="5"/>
  <c r="AJ2085" i="5"/>
  <c r="AI2085" i="5"/>
  <c r="AH2085" i="5"/>
  <c r="AG2085" i="5"/>
  <c r="AF2085" i="5"/>
  <c r="AT2065" i="5"/>
  <c r="AS2065" i="5"/>
  <c r="AR2065" i="5"/>
  <c r="AQ2065" i="5"/>
  <c r="AP2065" i="5"/>
  <c r="AO2065" i="5"/>
  <c r="AN2065" i="5"/>
  <c r="AL2065" i="5"/>
  <c r="AK2065" i="5"/>
  <c r="AJ2065" i="5"/>
  <c r="AI2065" i="5"/>
  <c r="AH2065" i="5"/>
  <c r="AG2065" i="5"/>
  <c r="AF2065" i="5"/>
  <c r="AT2064" i="5"/>
  <c r="AS2064" i="5"/>
  <c r="AR2064" i="5"/>
  <c r="AQ2064" i="5"/>
  <c r="AP2064" i="5"/>
  <c r="AO2064" i="5"/>
  <c r="AN2064" i="5"/>
  <c r="AL2064" i="5"/>
  <c r="AK2064" i="5"/>
  <c r="AJ2064" i="5"/>
  <c r="AI2064" i="5"/>
  <c r="AH2064" i="5"/>
  <c r="AG2064" i="5"/>
  <c r="AF2064" i="5"/>
  <c r="AT2044" i="5"/>
  <c r="AS2044" i="5"/>
  <c r="AR2044" i="5"/>
  <c r="AQ2044" i="5"/>
  <c r="AP2044" i="5"/>
  <c r="AO2044" i="5"/>
  <c r="AN2044" i="5"/>
  <c r="AL2044" i="5"/>
  <c r="AK2044" i="5"/>
  <c r="AJ2044" i="5"/>
  <c r="AI2044" i="5"/>
  <c r="AH2044" i="5"/>
  <c r="AG2044" i="5"/>
  <c r="AF2044" i="5"/>
  <c r="AT2043" i="5"/>
  <c r="AS2043" i="5"/>
  <c r="AR2043" i="5"/>
  <c r="AQ2043" i="5"/>
  <c r="AP2043" i="5"/>
  <c r="AO2043" i="5"/>
  <c r="AN2043" i="5"/>
  <c r="AL2043" i="5"/>
  <c r="AK2043" i="5"/>
  <c r="AJ2043" i="5"/>
  <c r="AI2043" i="5"/>
  <c r="AH2043" i="5"/>
  <c r="AG2043" i="5"/>
  <c r="AF2043" i="5"/>
  <c r="AT2023" i="5"/>
  <c r="AS2023" i="5"/>
  <c r="AR2023" i="5"/>
  <c r="AQ2023" i="5"/>
  <c r="AP2023" i="5"/>
  <c r="AO2023" i="5"/>
  <c r="AN2023" i="5"/>
  <c r="AL2023" i="5"/>
  <c r="AK2023" i="5"/>
  <c r="AJ2023" i="5"/>
  <c r="AI2023" i="5"/>
  <c r="AH2023" i="5"/>
  <c r="AG2023" i="5"/>
  <c r="AF2023" i="5"/>
  <c r="AT2022" i="5"/>
  <c r="AS2022" i="5"/>
  <c r="AR2022" i="5"/>
  <c r="AQ2022" i="5"/>
  <c r="AP2022" i="5"/>
  <c r="AO2022" i="5"/>
  <c r="AN2022" i="5"/>
  <c r="AL2022" i="5"/>
  <c r="AK2022" i="5"/>
  <c r="AJ2022" i="5"/>
  <c r="AI2022" i="5"/>
  <c r="AH2022" i="5"/>
  <c r="AG2022" i="5"/>
  <c r="AF2022" i="5"/>
  <c r="AT2002" i="5"/>
  <c r="AS2002" i="5"/>
  <c r="AR2002" i="5"/>
  <c r="AQ2002" i="5"/>
  <c r="AP2002" i="5"/>
  <c r="AO2002" i="5"/>
  <c r="AN2002" i="5"/>
  <c r="AL2002" i="5"/>
  <c r="AK2002" i="5"/>
  <c r="AJ2002" i="5"/>
  <c r="AI2002" i="5"/>
  <c r="AH2002" i="5"/>
  <c r="AG2002" i="5"/>
  <c r="AF2002" i="5"/>
  <c r="AT2001" i="5"/>
  <c r="AS2001" i="5"/>
  <c r="AR2001" i="5"/>
  <c r="AQ2001" i="5"/>
  <c r="AP2001" i="5"/>
  <c r="AO2001" i="5"/>
  <c r="AN2001" i="5"/>
  <c r="AL2001" i="5"/>
  <c r="AK2001" i="5"/>
  <c r="AJ2001" i="5"/>
  <c r="AI2001" i="5"/>
  <c r="AH2001" i="5"/>
  <c r="AG2001" i="5"/>
  <c r="AF2001" i="5"/>
  <c r="AT1981" i="5"/>
  <c r="AS1981" i="5"/>
  <c r="AR1981" i="5"/>
  <c r="AQ1981" i="5"/>
  <c r="AP1981" i="5"/>
  <c r="AO1981" i="5"/>
  <c r="AN1981" i="5"/>
  <c r="AL1981" i="5"/>
  <c r="AK1981" i="5"/>
  <c r="AJ1981" i="5"/>
  <c r="AI1981" i="5"/>
  <c r="AH1981" i="5"/>
  <c r="AG1981" i="5"/>
  <c r="AF1981" i="5"/>
  <c r="AT1980" i="5"/>
  <c r="AS1980" i="5"/>
  <c r="AR1980" i="5"/>
  <c r="AQ1980" i="5"/>
  <c r="AP1980" i="5"/>
  <c r="AO1980" i="5"/>
  <c r="AN1980" i="5"/>
  <c r="AL1980" i="5"/>
  <c r="AK1980" i="5"/>
  <c r="AJ1980" i="5"/>
  <c r="AI1980" i="5"/>
  <c r="AH1980" i="5"/>
  <c r="AG1980" i="5"/>
  <c r="AF1980" i="5"/>
  <c r="AT1960" i="5"/>
  <c r="AS1960" i="5"/>
  <c r="AR1960" i="5"/>
  <c r="AQ1960" i="5"/>
  <c r="AP1960" i="5"/>
  <c r="AO1960" i="5"/>
  <c r="AN1960" i="5"/>
  <c r="AL1960" i="5"/>
  <c r="AK1960" i="5"/>
  <c r="AJ1960" i="5"/>
  <c r="AI1960" i="5"/>
  <c r="AH1960" i="5"/>
  <c r="AG1960" i="5"/>
  <c r="AF1960" i="5"/>
  <c r="AT1959" i="5"/>
  <c r="AS1959" i="5"/>
  <c r="AR1959" i="5"/>
  <c r="AQ1959" i="5"/>
  <c r="AP1959" i="5"/>
  <c r="AO1959" i="5"/>
  <c r="AN1959" i="5"/>
  <c r="AL1959" i="5"/>
  <c r="AK1959" i="5"/>
  <c r="AJ1959" i="5"/>
  <c r="AI1959" i="5"/>
  <c r="AH1959" i="5"/>
  <c r="AG1959" i="5"/>
  <c r="V1959" i="5" s="1"/>
  <c r="AF1959" i="5"/>
  <c r="AT1939" i="5"/>
  <c r="AS1939" i="5"/>
  <c r="AR1939" i="5"/>
  <c r="AQ1939" i="5"/>
  <c r="AP1939" i="5"/>
  <c r="AO1939" i="5"/>
  <c r="AN1939" i="5"/>
  <c r="AL1939" i="5"/>
  <c r="AK1939" i="5"/>
  <c r="AJ1939" i="5"/>
  <c r="AI1939" i="5"/>
  <c r="AH1939" i="5"/>
  <c r="AG1939" i="5"/>
  <c r="AF1939" i="5"/>
  <c r="AT1938" i="5"/>
  <c r="AS1938" i="5"/>
  <c r="AR1938" i="5"/>
  <c r="AQ1938" i="5"/>
  <c r="AP1938" i="5"/>
  <c r="AO1938" i="5"/>
  <c r="AN1938" i="5"/>
  <c r="AL1938" i="5"/>
  <c r="AK1938" i="5"/>
  <c r="AJ1938" i="5"/>
  <c r="AI1938" i="5"/>
  <c r="AH1938" i="5"/>
  <c r="AG1938" i="5"/>
  <c r="AF1938" i="5"/>
  <c r="AT1918" i="5"/>
  <c r="AS1918" i="5"/>
  <c r="AR1918" i="5"/>
  <c r="AQ1918" i="5"/>
  <c r="AP1918" i="5"/>
  <c r="AO1918" i="5"/>
  <c r="AN1918" i="5"/>
  <c r="AL1918" i="5"/>
  <c r="AK1918" i="5"/>
  <c r="AJ1918" i="5"/>
  <c r="AI1918" i="5"/>
  <c r="AH1918" i="5"/>
  <c r="AG1918" i="5"/>
  <c r="AF1918" i="5"/>
  <c r="AT1917" i="5"/>
  <c r="AS1917" i="5"/>
  <c r="AR1917" i="5"/>
  <c r="AQ1917" i="5"/>
  <c r="AP1917" i="5"/>
  <c r="AO1917" i="5"/>
  <c r="AN1917" i="5"/>
  <c r="AL1917" i="5"/>
  <c r="AK1917" i="5"/>
  <c r="AJ1917" i="5"/>
  <c r="AI1917" i="5"/>
  <c r="AH1917" i="5"/>
  <c r="AG1917" i="5"/>
  <c r="V1917" i="5" s="1"/>
  <c r="AF1917" i="5"/>
  <c r="AT1897" i="5"/>
  <c r="AS1897" i="5"/>
  <c r="AR1897" i="5"/>
  <c r="AQ1897" i="5"/>
  <c r="AP1897" i="5"/>
  <c r="AO1897" i="5"/>
  <c r="AN1897" i="5"/>
  <c r="AL1897" i="5"/>
  <c r="AK1897" i="5"/>
  <c r="AJ1897" i="5"/>
  <c r="AI1897" i="5"/>
  <c r="AH1897" i="5"/>
  <c r="AG1897" i="5"/>
  <c r="AF1897" i="5"/>
  <c r="AT1896" i="5"/>
  <c r="AS1896" i="5"/>
  <c r="AR1896" i="5"/>
  <c r="AQ1896" i="5"/>
  <c r="AP1896" i="5"/>
  <c r="AO1896" i="5"/>
  <c r="AN1896" i="5"/>
  <c r="AL1896" i="5"/>
  <c r="AK1896" i="5"/>
  <c r="AJ1896" i="5"/>
  <c r="AI1896" i="5"/>
  <c r="AH1896" i="5"/>
  <c r="AG1896" i="5"/>
  <c r="V1896" i="5" s="1"/>
  <c r="AF1896" i="5"/>
  <c r="AT1876" i="5"/>
  <c r="AS1876" i="5"/>
  <c r="AR1876" i="5"/>
  <c r="AQ1876" i="5"/>
  <c r="AP1876" i="5"/>
  <c r="AO1876" i="5"/>
  <c r="AN1876" i="5"/>
  <c r="AL1876" i="5"/>
  <c r="AK1876" i="5"/>
  <c r="AJ1876" i="5"/>
  <c r="AI1876" i="5"/>
  <c r="AH1876" i="5"/>
  <c r="AG1876" i="5"/>
  <c r="AF1876" i="5"/>
  <c r="AT1875" i="5"/>
  <c r="AS1875" i="5"/>
  <c r="AR1875" i="5"/>
  <c r="AQ1875" i="5"/>
  <c r="AP1875" i="5"/>
  <c r="AO1875" i="5"/>
  <c r="AN1875" i="5"/>
  <c r="AL1875" i="5"/>
  <c r="AK1875" i="5"/>
  <c r="AJ1875" i="5"/>
  <c r="AI1875" i="5"/>
  <c r="AH1875" i="5"/>
  <c r="AG1875" i="5"/>
  <c r="V1875" i="5" s="1"/>
  <c r="AF1875" i="5"/>
  <c r="AT1855" i="5"/>
  <c r="AS1855" i="5"/>
  <c r="AR1855" i="5"/>
  <c r="AQ1855" i="5"/>
  <c r="AP1855" i="5"/>
  <c r="AO1855" i="5"/>
  <c r="AN1855" i="5"/>
  <c r="AL1855" i="5"/>
  <c r="AK1855" i="5"/>
  <c r="AJ1855" i="5"/>
  <c r="AI1855" i="5"/>
  <c r="AH1855" i="5"/>
  <c r="AG1855" i="5"/>
  <c r="AF1855" i="5"/>
  <c r="AT1854" i="5"/>
  <c r="AS1854" i="5"/>
  <c r="AR1854" i="5"/>
  <c r="AQ1854" i="5"/>
  <c r="AP1854" i="5"/>
  <c r="AO1854" i="5"/>
  <c r="AN1854" i="5"/>
  <c r="AL1854" i="5"/>
  <c r="AK1854" i="5"/>
  <c r="AJ1854" i="5"/>
  <c r="AI1854" i="5"/>
  <c r="AH1854" i="5"/>
  <c r="AG1854" i="5"/>
  <c r="V1854" i="5" s="1"/>
  <c r="AF1854" i="5"/>
  <c r="AT1834" i="5"/>
  <c r="AS1834" i="5"/>
  <c r="AR1834" i="5"/>
  <c r="AQ1834" i="5"/>
  <c r="AP1834" i="5"/>
  <c r="AO1834" i="5"/>
  <c r="AN1834" i="5"/>
  <c r="AL1834" i="5"/>
  <c r="AK1834" i="5"/>
  <c r="AJ1834" i="5"/>
  <c r="AI1834" i="5"/>
  <c r="AH1834" i="5"/>
  <c r="AG1834" i="5"/>
  <c r="AF1834" i="5"/>
  <c r="AT1833" i="5"/>
  <c r="AS1833" i="5"/>
  <c r="AR1833" i="5"/>
  <c r="AQ1833" i="5"/>
  <c r="AP1833" i="5"/>
  <c r="AO1833" i="5"/>
  <c r="AN1833" i="5"/>
  <c r="AL1833" i="5"/>
  <c r="AK1833" i="5"/>
  <c r="AJ1833" i="5"/>
  <c r="AI1833" i="5"/>
  <c r="AH1833" i="5"/>
  <c r="AG1833" i="5"/>
  <c r="V1833" i="5" s="1"/>
  <c r="AF1833" i="5"/>
  <c r="AT1813" i="5"/>
  <c r="AS1813" i="5"/>
  <c r="AR1813" i="5"/>
  <c r="AQ1813" i="5"/>
  <c r="AP1813" i="5"/>
  <c r="AO1813" i="5"/>
  <c r="AN1813" i="5"/>
  <c r="AL1813" i="5"/>
  <c r="AK1813" i="5"/>
  <c r="AJ1813" i="5"/>
  <c r="AI1813" i="5"/>
  <c r="AH1813" i="5"/>
  <c r="AG1813" i="5"/>
  <c r="AF1813" i="5"/>
  <c r="AT1812" i="5"/>
  <c r="AS1812" i="5"/>
  <c r="AR1812" i="5"/>
  <c r="AQ1812" i="5"/>
  <c r="AP1812" i="5"/>
  <c r="AO1812" i="5"/>
  <c r="AN1812" i="5"/>
  <c r="AL1812" i="5"/>
  <c r="AK1812" i="5"/>
  <c r="AJ1812" i="5"/>
  <c r="AI1812" i="5"/>
  <c r="AH1812" i="5"/>
  <c r="AG1812" i="5"/>
  <c r="V1812" i="5" s="1"/>
  <c r="AF1812" i="5"/>
  <c r="AT1792" i="5"/>
  <c r="AS1792" i="5"/>
  <c r="AR1792" i="5"/>
  <c r="AQ1792" i="5"/>
  <c r="AP1792" i="5"/>
  <c r="AO1792" i="5"/>
  <c r="AN1792" i="5"/>
  <c r="AL1792" i="5"/>
  <c r="AK1792" i="5"/>
  <c r="AJ1792" i="5"/>
  <c r="AI1792" i="5"/>
  <c r="AH1792" i="5"/>
  <c r="AG1792" i="5"/>
  <c r="AF1792" i="5"/>
  <c r="AT1791" i="5"/>
  <c r="AS1791" i="5"/>
  <c r="AR1791" i="5"/>
  <c r="AQ1791" i="5"/>
  <c r="AP1791" i="5"/>
  <c r="AO1791" i="5"/>
  <c r="AN1791" i="5"/>
  <c r="AL1791" i="5"/>
  <c r="AK1791" i="5"/>
  <c r="AJ1791" i="5"/>
  <c r="AI1791" i="5"/>
  <c r="AH1791" i="5"/>
  <c r="AG1791" i="5"/>
  <c r="V1791" i="5" s="1"/>
  <c r="AF1791" i="5"/>
  <c r="AT1771" i="5"/>
  <c r="AS1771" i="5"/>
  <c r="AR1771" i="5"/>
  <c r="AQ1771" i="5"/>
  <c r="AL1771" i="5"/>
  <c r="AK1771" i="5"/>
  <c r="AJ1771" i="5"/>
  <c r="AI1771" i="5"/>
  <c r="AH1771" i="5"/>
  <c r="AP1771" i="5" s="1"/>
  <c r="AG1771" i="5"/>
  <c r="AO1771" i="5" s="1"/>
  <c r="AF1771" i="5"/>
  <c r="AN1771" i="5" s="1"/>
  <c r="AT1770" i="5"/>
  <c r="AS1770" i="5"/>
  <c r="AR1770" i="5"/>
  <c r="AQ1770" i="5"/>
  <c r="AL1770" i="5"/>
  <c r="AK1770" i="5"/>
  <c r="AJ1770" i="5"/>
  <c r="AI1770" i="5"/>
  <c r="AH1770" i="5"/>
  <c r="AP1770" i="5" s="1"/>
  <c r="AG1770" i="5"/>
  <c r="AO1770" i="5" s="1"/>
  <c r="AF1770" i="5"/>
  <c r="AT1750" i="5"/>
  <c r="AS1750" i="5"/>
  <c r="AR1750" i="5"/>
  <c r="AQ1750" i="5"/>
  <c r="AP1750" i="5"/>
  <c r="AO1750" i="5"/>
  <c r="AN1750" i="5"/>
  <c r="AL1750" i="5"/>
  <c r="AK1750" i="5"/>
  <c r="AJ1750" i="5"/>
  <c r="AI1750" i="5"/>
  <c r="AH1750" i="5"/>
  <c r="AG1750" i="5"/>
  <c r="AF1750" i="5"/>
  <c r="AT1749" i="5"/>
  <c r="AS1749" i="5"/>
  <c r="AR1749" i="5"/>
  <c r="AQ1749" i="5"/>
  <c r="AP1749" i="5"/>
  <c r="AO1749" i="5"/>
  <c r="AN1749" i="5"/>
  <c r="AL1749" i="5"/>
  <c r="AK1749" i="5"/>
  <c r="AJ1749" i="5"/>
  <c r="AI1749" i="5"/>
  <c r="AH1749" i="5"/>
  <c r="AG1749" i="5"/>
  <c r="AF1749" i="5"/>
  <c r="AT1729" i="5"/>
  <c r="AS1729" i="5"/>
  <c r="AR1729" i="5"/>
  <c r="AQ1729" i="5"/>
  <c r="AP1729" i="5"/>
  <c r="AO1729" i="5"/>
  <c r="AN1729" i="5"/>
  <c r="AL1729" i="5"/>
  <c r="AK1729" i="5"/>
  <c r="AJ1729" i="5"/>
  <c r="AI1729" i="5"/>
  <c r="AH1729" i="5"/>
  <c r="AG1729" i="5"/>
  <c r="AF1729" i="5"/>
  <c r="AT1728" i="5"/>
  <c r="AS1728" i="5"/>
  <c r="AR1728" i="5"/>
  <c r="AQ1728" i="5"/>
  <c r="AP1728" i="5"/>
  <c r="AO1728" i="5"/>
  <c r="AN1728" i="5"/>
  <c r="AL1728" i="5"/>
  <c r="AK1728" i="5"/>
  <c r="AJ1728" i="5"/>
  <c r="AI1728" i="5"/>
  <c r="AH1728" i="5"/>
  <c r="AG1728" i="5"/>
  <c r="AF1728" i="5"/>
  <c r="AT1708" i="5"/>
  <c r="AS1708" i="5"/>
  <c r="AR1708" i="5"/>
  <c r="AQ1708" i="5"/>
  <c r="AP1708" i="5"/>
  <c r="AO1708" i="5"/>
  <c r="AN1708" i="5"/>
  <c r="AL1708" i="5"/>
  <c r="AK1708" i="5"/>
  <c r="AJ1708" i="5"/>
  <c r="AI1708" i="5"/>
  <c r="AH1708" i="5"/>
  <c r="AG1708" i="5"/>
  <c r="AF1708" i="5"/>
  <c r="AT1707" i="5"/>
  <c r="AS1707" i="5"/>
  <c r="AR1707" i="5"/>
  <c r="AQ1707" i="5"/>
  <c r="AP1707" i="5"/>
  <c r="AO1707" i="5"/>
  <c r="AN1707" i="5"/>
  <c r="AL1707" i="5"/>
  <c r="AK1707" i="5"/>
  <c r="AJ1707" i="5"/>
  <c r="AI1707" i="5"/>
  <c r="AH1707" i="5"/>
  <c r="AG1707" i="5"/>
  <c r="AF1707" i="5"/>
  <c r="AT1687" i="5"/>
  <c r="AS1687" i="5"/>
  <c r="AR1687" i="5"/>
  <c r="AQ1687" i="5"/>
  <c r="AP1687" i="5"/>
  <c r="AO1687" i="5"/>
  <c r="AN1687" i="5"/>
  <c r="AL1687" i="5"/>
  <c r="AK1687" i="5"/>
  <c r="AJ1687" i="5"/>
  <c r="AI1687" i="5"/>
  <c r="AH1687" i="5"/>
  <c r="AG1687" i="5"/>
  <c r="AF1687" i="5"/>
  <c r="AT1686" i="5"/>
  <c r="AS1686" i="5"/>
  <c r="AR1686" i="5"/>
  <c r="AQ1686" i="5"/>
  <c r="AP1686" i="5"/>
  <c r="AO1686" i="5"/>
  <c r="AN1686" i="5"/>
  <c r="AL1686" i="5"/>
  <c r="AK1686" i="5"/>
  <c r="AJ1686" i="5"/>
  <c r="AI1686" i="5"/>
  <c r="AH1686" i="5"/>
  <c r="AG1686" i="5"/>
  <c r="AF1686" i="5"/>
  <c r="AT1666" i="5"/>
  <c r="AS1666" i="5"/>
  <c r="AR1666" i="5"/>
  <c r="AQ1666" i="5"/>
  <c r="AP1666" i="5"/>
  <c r="AO1666" i="5"/>
  <c r="AN1666" i="5"/>
  <c r="AL1666" i="5"/>
  <c r="AK1666" i="5"/>
  <c r="AJ1666" i="5"/>
  <c r="AI1666" i="5"/>
  <c r="AH1666" i="5"/>
  <c r="AG1666" i="5"/>
  <c r="AF1666" i="5"/>
  <c r="AT1665" i="5"/>
  <c r="AS1665" i="5"/>
  <c r="AR1665" i="5"/>
  <c r="AQ1665" i="5"/>
  <c r="AP1665" i="5"/>
  <c r="AO1665" i="5"/>
  <c r="AN1665" i="5"/>
  <c r="AL1665" i="5"/>
  <c r="AK1665" i="5"/>
  <c r="AJ1665" i="5"/>
  <c r="AI1665" i="5"/>
  <c r="AH1665" i="5"/>
  <c r="AG1665" i="5"/>
  <c r="AF1665" i="5"/>
  <c r="AT1645" i="5"/>
  <c r="AS1645" i="5"/>
  <c r="AR1645" i="5"/>
  <c r="AQ1645" i="5"/>
  <c r="AP1645" i="5"/>
  <c r="AO1645" i="5"/>
  <c r="AN1645" i="5"/>
  <c r="AL1645" i="5"/>
  <c r="AK1645" i="5"/>
  <c r="AJ1645" i="5"/>
  <c r="AI1645" i="5"/>
  <c r="AH1645" i="5"/>
  <c r="AG1645" i="5"/>
  <c r="AF1645" i="5"/>
  <c r="AT1644" i="5"/>
  <c r="AS1644" i="5"/>
  <c r="AR1644" i="5"/>
  <c r="AQ1644" i="5"/>
  <c r="AP1644" i="5"/>
  <c r="AO1644" i="5"/>
  <c r="AN1644" i="5"/>
  <c r="AL1644" i="5"/>
  <c r="AK1644" i="5"/>
  <c r="AJ1644" i="5"/>
  <c r="AI1644" i="5"/>
  <c r="AH1644" i="5"/>
  <c r="AG1644" i="5"/>
  <c r="AF1644" i="5"/>
  <c r="V1644" i="5"/>
  <c r="AT1624" i="5"/>
  <c r="AS1624" i="5"/>
  <c r="AR1624" i="5"/>
  <c r="AQ1624" i="5"/>
  <c r="AP1624" i="5"/>
  <c r="AO1624" i="5"/>
  <c r="AN1624" i="5"/>
  <c r="AL1624" i="5"/>
  <c r="AK1624" i="5"/>
  <c r="AJ1624" i="5"/>
  <c r="AI1624" i="5"/>
  <c r="AH1624" i="5"/>
  <c r="AG1624" i="5"/>
  <c r="AF1624" i="5"/>
  <c r="AT1623" i="5"/>
  <c r="AS1623" i="5"/>
  <c r="AR1623" i="5"/>
  <c r="AQ1623" i="5"/>
  <c r="AP1623" i="5"/>
  <c r="AO1623" i="5"/>
  <c r="AN1623" i="5"/>
  <c r="AL1623" i="5"/>
  <c r="AK1623" i="5"/>
  <c r="AJ1623" i="5"/>
  <c r="AI1623" i="5"/>
  <c r="AH1623" i="5"/>
  <c r="AG1623" i="5"/>
  <c r="AF1623" i="5"/>
  <c r="V1626" i="5" s="1"/>
  <c r="AT1603" i="5"/>
  <c r="AS1603" i="5"/>
  <c r="AR1603" i="5"/>
  <c r="AQ1603" i="5"/>
  <c r="AP1603" i="5"/>
  <c r="AO1603" i="5"/>
  <c r="AN1603" i="5"/>
  <c r="AL1603" i="5"/>
  <c r="AK1603" i="5"/>
  <c r="AJ1603" i="5"/>
  <c r="AI1603" i="5"/>
  <c r="AH1603" i="5"/>
  <c r="AG1603" i="5"/>
  <c r="AF1603" i="5"/>
  <c r="AT1602" i="5"/>
  <c r="AS1602" i="5"/>
  <c r="AR1602" i="5"/>
  <c r="AQ1602" i="5"/>
  <c r="AP1602" i="5"/>
  <c r="AO1602" i="5"/>
  <c r="AN1602" i="5"/>
  <c r="AL1602" i="5"/>
  <c r="AK1602" i="5"/>
  <c r="AJ1602" i="5"/>
  <c r="AI1602" i="5"/>
  <c r="AH1602" i="5"/>
  <c r="AG1602" i="5"/>
  <c r="AF1602" i="5"/>
  <c r="AT1582" i="5"/>
  <c r="AS1582" i="5"/>
  <c r="AR1582" i="5"/>
  <c r="AQ1582" i="5"/>
  <c r="AP1582" i="5"/>
  <c r="AO1582" i="5"/>
  <c r="AN1582" i="5"/>
  <c r="AL1582" i="5"/>
  <c r="AK1582" i="5"/>
  <c r="AJ1582" i="5"/>
  <c r="AI1582" i="5"/>
  <c r="AH1582" i="5"/>
  <c r="AG1582" i="5"/>
  <c r="AF1582" i="5"/>
  <c r="AT1581" i="5"/>
  <c r="AS1581" i="5"/>
  <c r="AR1581" i="5"/>
  <c r="AQ1581" i="5"/>
  <c r="AP1581" i="5"/>
  <c r="AO1581" i="5"/>
  <c r="AN1581" i="5"/>
  <c r="AL1581" i="5"/>
  <c r="AK1581" i="5"/>
  <c r="AJ1581" i="5"/>
  <c r="AI1581" i="5"/>
  <c r="AH1581" i="5"/>
  <c r="AG1581" i="5"/>
  <c r="AF1581" i="5"/>
  <c r="V1584" i="5" s="1"/>
  <c r="AT1561" i="5"/>
  <c r="AS1561" i="5"/>
  <c r="AR1561" i="5"/>
  <c r="AQ1561" i="5"/>
  <c r="AP1561" i="5"/>
  <c r="AO1561" i="5"/>
  <c r="AN1561" i="5"/>
  <c r="AL1561" i="5"/>
  <c r="AK1561" i="5"/>
  <c r="AJ1561" i="5"/>
  <c r="AI1561" i="5"/>
  <c r="AH1561" i="5"/>
  <c r="AG1561" i="5"/>
  <c r="AF1561" i="5"/>
  <c r="AT1560" i="5"/>
  <c r="AS1560" i="5"/>
  <c r="AR1560" i="5"/>
  <c r="AQ1560" i="5"/>
  <c r="AP1560" i="5"/>
  <c r="AO1560" i="5"/>
  <c r="AN1560" i="5"/>
  <c r="AL1560" i="5"/>
  <c r="AK1560" i="5"/>
  <c r="AJ1560" i="5"/>
  <c r="AI1560" i="5"/>
  <c r="AH1560" i="5"/>
  <c r="AG1560" i="5"/>
  <c r="AF1560" i="5"/>
  <c r="AT1540" i="5"/>
  <c r="AS1540" i="5"/>
  <c r="AR1540" i="5"/>
  <c r="AQ1540" i="5"/>
  <c r="AP1540" i="5"/>
  <c r="AO1540" i="5"/>
  <c r="AN1540" i="5"/>
  <c r="AL1540" i="5"/>
  <c r="AK1540" i="5"/>
  <c r="AJ1540" i="5"/>
  <c r="AI1540" i="5"/>
  <c r="AH1540" i="5"/>
  <c r="AG1540" i="5"/>
  <c r="AF1540" i="5"/>
  <c r="AT1539" i="5"/>
  <c r="AS1539" i="5"/>
  <c r="AR1539" i="5"/>
  <c r="AQ1539" i="5"/>
  <c r="AP1539" i="5"/>
  <c r="AO1539" i="5"/>
  <c r="AN1539" i="5"/>
  <c r="AL1539" i="5"/>
  <c r="AK1539" i="5"/>
  <c r="AJ1539" i="5"/>
  <c r="AI1539" i="5"/>
  <c r="AH1539" i="5"/>
  <c r="AG1539" i="5"/>
  <c r="AF1539" i="5"/>
  <c r="V1539" i="5" s="1"/>
  <c r="AT1519" i="5"/>
  <c r="AS1519" i="5"/>
  <c r="AR1519" i="5"/>
  <c r="AQ1519" i="5"/>
  <c r="AP1519" i="5"/>
  <c r="AO1519" i="5"/>
  <c r="AN1519" i="5"/>
  <c r="AL1519" i="5"/>
  <c r="AK1519" i="5"/>
  <c r="AJ1519" i="5"/>
  <c r="AI1519" i="5"/>
  <c r="AH1519" i="5"/>
  <c r="AG1519" i="5"/>
  <c r="AF1519" i="5"/>
  <c r="AT1518" i="5"/>
  <c r="AS1518" i="5"/>
  <c r="AR1518" i="5"/>
  <c r="AQ1518" i="5"/>
  <c r="AP1518" i="5"/>
  <c r="AO1518" i="5"/>
  <c r="AN1518" i="5"/>
  <c r="AL1518" i="5"/>
  <c r="AK1518" i="5"/>
  <c r="AJ1518" i="5"/>
  <c r="AI1518" i="5"/>
  <c r="AH1518" i="5"/>
  <c r="AG1518" i="5"/>
  <c r="AF1518" i="5"/>
  <c r="AT1498" i="5"/>
  <c r="AS1498" i="5"/>
  <c r="AR1498" i="5"/>
  <c r="AQ1498" i="5"/>
  <c r="AP1498" i="5"/>
  <c r="AO1498" i="5"/>
  <c r="AN1498" i="5"/>
  <c r="AL1498" i="5"/>
  <c r="AK1498" i="5"/>
  <c r="AJ1498" i="5"/>
  <c r="AI1498" i="5"/>
  <c r="AH1498" i="5"/>
  <c r="AG1498" i="5"/>
  <c r="AF1498" i="5"/>
  <c r="AT1497" i="5"/>
  <c r="AS1497" i="5"/>
  <c r="AR1497" i="5"/>
  <c r="AQ1497" i="5"/>
  <c r="AP1497" i="5"/>
  <c r="AO1497" i="5"/>
  <c r="AN1497" i="5"/>
  <c r="AL1497" i="5"/>
  <c r="AK1497" i="5"/>
  <c r="AJ1497" i="5"/>
  <c r="AI1497" i="5"/>
  <c r="AH1497" i="5"/>
  <c r="AG1497" i="5"/>
  <c r="AF1497" i="5"/>
  <c r="AT1477" i="5"/>
  <c r="AS1477" i="5"/>
  <c r="AR1477" i="5"/>
  <c r="AQ1477" i="5"/>
  <c r="AP1477" i="5"/>
  <c r="AO1477" i="5"/>
  <c r="AN1477" i="5"/>
  <c r="AL1477" i="5"/>
  <c r="AK1477" i="5"/>
  <c r="AJ1477" i="5"/>
  <c r="AI1477" i="5"/>
  <c r="AH1477" i="5"/>
  <c r="AG1477" i="5"/>
  <c r="AF1477" i="5"/>
  <c r="AT1476" i="5"/>
  <c r="AS1476" i="5"/>
  <c r="AR1476" i="5"/>
  <c r="AQ1476" i="5"/>
  <c r="AP1476" i="5"/>
  <c r="AO1476" i="5"/>
  <c r="AN1476" i="5"/>
  <c r="AL1476" i="5"/>
  <c r="AK1476" i="5"/>
  <c r="AJ1476" i="5"/>
  <c r="AI1476" i="5"/>
  <c r="AH1476" i="5"/>
  <c r="AG1476" i="5"/>
  <c r="AF1476" i="5"/>
  <c r="AT1456" i="5"/>
  <c r="AS1456" i="5"/>
  <c r="AR1456" i="5"/>
  <c r="AQ1456" i="5"/>
  <c r="AP1456" i="5"/>
  <c r="AO1456" i="5"/>
  <c r="AN1456" i="5"/>
  <c r="AL1456" i="5"/>
  <c r="AK1456" i="5"/>
  <c r="AJ1456" i="5"/>
  <c r="AI1456" i="5"/>
  <c r="AH1456" i="5"/>
  <c r="AG1456" i="5"/>
  <c r="AF1456" i="5"/>
  <c r="AT1455" i="5"/>
  <c r="AS1455" i="5"/>
  <c r="AR1455" i="5"/>
  <c r="AQ1455" i="5"/>
  <c r="AP1455" i="5"/>
  <c r="AO1455" i="5"/>
  <c r="AN1455" i="5"/>
  <c r="AL1455" i="5"/>
  <c r="AK1455" i="5"/>
  <c r="AJ1455" i="5"/>
  <c r="AI1455" i="5"/>
  <c r="AH1455" i="5"/>
  <c r="AG1455" i="5"/>
  <c r="AF1455" i="5"/>
  <c r="V1455" i="5" s="1"/>
  <c r="AT1435" i="5"/>
  <c r="AS1435" i="5"/>
  <c r="AR1435" i="5"/>
  <c r="AQ1435" i="5"/>
  <c r="AP1435" i="5"/>
  <c r="AO1435" i="5"/>
  <c r="AN1435" i="5"/>
  <c r="AL1435" i="5"/>
  <c r="AK1435" i="5"/>
  <c r="AJ1435" i="5"/>
  <c r="AI1435" i="5"/>
  <c r="AH1435" i="5"/>
  <c r="AG1435" i="5"/>
  <c r="AF1435" i="5"/>
  <c r="AT1434" i="5"/>
  <c r="AS1434" i="5"/>
  <c r="AR1434" i="5"/>
  <c r="AQ1434" i="5"/>
  <c r="AP1434" i="5"/>
  <c r="AO1434" i="5"/>
  <c r="AN1434" i="5"/>
  <c r="AL1434" i="5"/>
  <c r="AK1434" i="5"/>
  <c r="AJ1434" i="5"/>
  <c r="AI1434" i="5"/>
  <c r="AH1434" i="5"/>
  <c r="AG1434" i="5"/>
  <c r="AF1434" i="5"/>
  <c r="AT1414" i="5"/>
  <c r="AS1414" i="5"/>
  <c r="AR1414" i="5"/>
  <c r="AQ1414" i="5"/>
  <c r="AP1414" i="5"/>
  <c r="AO1414" i="5"/>
  <c r="AN1414" i="5"/>
  <c r="AL1414" i="5"/>
  <c r="AK1414" i="5"/>
  <c r="AJ1414" i="5"/>
  <c r="AI1414" i="5"/>
  <c r="AH1414" i="5"/>
  <c r="AG1414" i="5"/>
  <c r="AF1414" i="5"/>
  <c r="AT1413" i="5"/>
  <c r="AS1413" i="5"/>
  <c r="AR1413" i="5"/>
  <c r="AQ1413" i="5"/>
  <c r="AP1413" i="5"/>
  <c r="AO1413" i="5"/>
  <c r="AN1413" i="5"/>
  <c r="AL1413" i="5"/>
  <c r="AK1413" i="5"/>
  <c r="AJ1413" i="5"/>
  <c r="AI1413" i="5"/>
  <c r="AH1413" i="5"/>
  <c r="AG1413" i="5"/>
  <c r="AF1413" i="5"/>
  <c r="AT1393" i="5"/>
  <c r="AS1393" i="5"/>
  <c r="AR1393" i="5"/>
  <c r="AQ1393" i="5"/>
  <c r="AP1393" i="5"/>
  <c r="AO1393" i="5"/>
  <c r="AN1393" i="5"/>
  <c r="AL1393" i="5"/>
  <c r="AK1393" i="5"/>
  <c r="AJ1393" i="5"/>
  <c r="AI1393" i="5"/>
  <c r="AH1393" i="5"/>
  <c r="AG1393" i="5"/>
  <c r="AF1393" i="5"/>
  <c r="AT1392" i="5"/>
  <c r="AS1392" i="5"/>
  <c r="AR1392" i="5"/>
  <c r="AQ1392" i="5"/>
  <c r="AP1392" i="5"/>
  <c r="AO1392" i="5"/>
  <c r="AN1392" i="5"/>
  <c r="AL1392" i="5"/>
  <c r="AK1392" i="5"/>
  <c r="AJ1392" i="5"/>
  <c r="AI1392" i="5"/>
  <c r="AH1392" i="5"/>
  <c r="AG1392" i="5"/>
  <c r="AF1392" i="5"/>
  <c r="AT1372" i="5"/>
  <c r="AS1372" i="5"/>
  <c r="AR1372" i="5"/>
  <c r="AQ1372" i="5"/>
  <c r="AP1372" i="5"/>
  <c r="AO1372" i="5"/>
  <c r="AN1372" i="5"/>
  <c r="AL1372" i="5"/>
  <c r="AK1372" i="5"/>
  <c r="AJ1372" i="5"/>
  <c r="AI1372" i="5"/>
  <c r="AH1372" i="5"/>
  <c r="AG1372" i="5"/>
  <c r="AF1372" i="5"/>
  <c r="AT1371" i="5"/>
  <c r="AS1371" i="5"/>
  <c r="AR1371" i="5"/>
  <c r="AQ1371" i="5"/>
  <c r="AP1371" i="5"/>
  <c r="AO1371" i="5"/>
  <c r="AN1371" i="5"/>
  <c r="AL1371" i="5"/>
  <c r="AK1371" i="5"/>
  <c r="AJ1371" i="5"/>
  <c r="AI1371" i="5"/>
  <c r="AH1371" i="5"/>
  <c r="AG1371" i="5"/>
  <c r="AF1371" i="5"/>
  <c r="V1371" i="5" s="1"/>
  <c r="AT1351" i="5"/>
  <c r="AS1351" i="5"/>
  <c r="AR1351" i="5"/>
  <c r="AQ1351" i="5"/>
  <c r="AP1351" i="5"/>
  <c r="AO1351" i="5"/>
  <c r="AN1351" i="5"/>
  <c r="AL1351" i="5"/>
  <c r="AK1351" i="5"/>
  <c r="AJ1351" i="5"/>
  <c r="AI1351" i="5"/>
  <c r="AH1351" i="5"/>
  <c r="AG1351" i="5"/>
  <c r="AF1351" i="5"/>
  <c r="AT1350" i="5"/>
  <c r="AS1350" i="5"/>
  <c r="AR1350" i="5"/>
  <c r="AQ1350" i="5"/>
  <c r="AP1350" i="5"/>
  <c r="AO1350" i="5"/>
  <c r="AN1350" i="5"/>
  <c r="AL1350" i="5"/>
  <c r="AK1350" i="5"/>
  <c r="AJ1350" i="5"/>
  <c r="AI1350" i="5"/>
  <c r="AH1350" i="5"/>
  <c r="AG1350" i="5"/>
  <c r="AF1350" i="5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74" i="2"/>
  <c r="L75" i="2"/>
  <c r="L76" i="2"/>
  <c r="L77" i="2"/>
  <c r="L78" i="2"/>
  <c r="L79" i="2"/>
  <c r="L80" i="2"/>
  <c r="L81" i="2"/>
  <c r="L82" i="2"/>
  <c r="L83" i="2"/>
  <c r="L84" i="2"/>
  <c r="L85" i="2"/>
  <c r="I118" i="11"/>
  <c r="I120" i="11"/>
  <c r="C120" i="11" s="1"/>
  <c r="I122" i="11"/>
  <c r="I124" i="11"/>
  <c r="I126" i="11"/>
  <c r="I134" i="11"/>
  <c r="I150" i="11"/>
  <c r="C150" i="11" s="1"/>
  <c r="I104" i="11"/>
  <c r="C104" i="11" s="1"/>
  <c r="V2127" i="5" l="1"/>
  <c r="V1665" i="5"/>
  <c r="V1686" i="5"/>
  <c r="V1707" i="5"/>
  <c r="V1728" i="5"/>
  <c r="V1749" i="5"/>
  <c r="V1353" i="5"/>
  <c r="V2022" i="5"/>
  <c r="V2067" i="5"/>
  <c r="V2505" i="5"/>
  <c r="V1980" i="5"/>
  <c r="V1416" i="5"/>
  <c r="V1437" i="5"/>
  <c r="V1476" i="5"/>
  <c r="V2043" i="5"/>
  <c r="V2151" i="5"/>
  <c r="V2172" i="5"/>
  <c r="V2193" i="5"/>
  <c r="V2214" i="5"/>
  <c r="V2235" i="5"/>
  <c r="V2256" i="5"/>
  <c r="V2277" i="5"/>
  <c r="V2298" i="5"/>
  <c r="V2445" i="5"/>
  <c r="V2466" i="5"/>
  <c r="AV2462" i="5" s="1"/>
  <c r="V2484" i="5"/>
  <c r="V2526" i="5"/>
  <c r="V2610" i="5"/>
  <c r="V2634" i="5"/>
  <c r="I78" i="11"/>
  <c r="I112" i="11"/>
  <c r="C112" i="11" s="1"/>
  <c r="A113" i="11" s="1"/>
  <c r="I108" i="11"/>
  <c r="I106" i="11"/>
  <c r="C106" i="11" s="1"/>
  <c r="I88" i="11"/>
  <c r="C88" i="11" s="1"/>
  <c r="A89" i="11" s="1"/>
  <c r="I80" i="11"/>
  <c r="I154" i="11"/>
  <c r="C154" i="11" s="1"/>
  <c r="A155" i="11" s="1"/>
  <c r="I152" i="11"/>
  <c r="C152" i="11" s="1"/>
  <c r="A152" i="11" s="1"/>
  <c r="I96" i="11"/>
  <c r="C96" i="11" s="1"/>
  <c r="A97" i="11" s="1"/>
  <c r="I92" i="11"/>
  <c r="I90" i="11"/>
  <c r="I142" i="11"/>
  <c r="C142" i="11" s="1"/>
  <c r="I138" i="11"/>
  <c r="I136" i="11"/>
  <c r="C136" i="11" s="1"/>
  <c r="A136" i="11" s="1"/>
  <c r="I116" i="11"/>
  <c r="I114" i="11"/>
  <c r="I100" i="11"/>
  <c r="I98" i="11"/>
  <c r="I84" i="11"/>
  <c r="I82" i="11"/>
  <c r="I146" i="11"/>
  <c r="C146" i="11" s="1"/>
  <c r="A147" i="11" s="1"/>
  <c r="I144" i="11"/>
  <c r="C144" i="11" s="1"/>
  <c r="A145" i="11" s="1"/>
  <c r="I130" i="11"/>
  <c r="I128" i="11"/>
  <c r="C128" i="11" s="1"/>
  <c r="A129" i="11" s="1"/>
  <c r="I76" i="11"/>
  <c r="I110" i="11"/>
  <c r="I102" i="11"/>
  <c r="I94" i="11"/>
  <c r="I86" i="11"/>
  <c r="I156" i="11"/>
  <c r="C156" i="11" s="1"/>
  <c r="A156" i="11" s="1"/>
  <c r="I148" i="11"/>
  <c r="C148" i="11" s="1"/>
  <c r="A149" i="11" s="1"/>
  <c r="I140" i="11"/>
  <c r="I132" i="11"/>
  <c r="C124" i="11"/>
  <c r="A125" i="11" s="1"/>
  <c r="C116" i="11"/>
  <c r="A117" i="11" s="1"/>
  <c r="C108" i="11"/>
  <c r="A109" i="11" s="1"/>
  <c r="C100" i="11"/>
  <c r="A101" i="11" s="1"/>
  <c r="C92" i="11"/>
  <c r="A93" i="11" s="1"/>
  <c r="A105" i="11"/>
  <c r="A121" i="11"/>
  <c r="C138" i="11"/>
  <c r="A139" i="11" s="1"/>
  <c r="C134" i="11"/>
  <c r="A135" i="11" s="1"/>
  <c r="C130" i="11"/>
  <c r="A131" i="11" s="1"/>
  <c r="C126" i="11"/>
  <c r="A127" i="11" s="1"/>
  <c r="C122" i="11"/>
  <c r="A123" i="11" s="1"/>
  <c r="C118" i="11"/>
  <c r="A119" i="11" s="1"/>
  <c r="C114" i="11"/>
  <c r="A115" i="11" s="1"/>
  <c r="C98" i="11"/>
  <c r="A99" i="11" s="1"/>
  <c r="C90" i="11"/>
  <c r="A91" i="11" s="1"/>
  <c r="V1350" i="5"/>
  <c r="V1374" i="5"/>
  <c r="V1395" i="5"/>
  <c r="V1413" i="5"/>
  <c r="V1500" i="5"/>
  <c r="V1560" i="5"/>
  <c r="V1941" i="5"/>
  <c r="V2001" i="5"/>
  <c r="V2064" i="5"/>
  <c r="V2421" i="5"/>
  <c r="V1392" i="5"/>
  <c r="V1434" i="5"/>
  <c r="V1458" i="5"/>
  <c r="V1479" i="5"/>
  <c r="AV1475" i="5" s="1"/>
  <c r="V1497" i="5"/>
  <c r="V1518" i="5"/>
  <c r="V1542" i="5"/>
  <c r="V1581" i="5"/>
  <c r="V1602" i="5"/>
  <c r="V1623" i="5"/>
  <c r="V1647" i="5"/>
  <c r="V1668" i="5"/>
  <c r="AV1664" i="5" s="1"/>
  <c r="V1689" i="5"/>
  <c r="AV1685" i="5" s="1"/>
  <c r="V1710" i="5"/>
  <c r="AV1706" i="5" s="1"/>
  <c r="V1731" i="5"/>
  <c r="AV1727" i="5" s="1"/>
  <c r="V1752" i="5"/>
  <c r="AV1748" i="5" s="1"/>
  <c r="V1773" i="5"/>
  <c r="V1794" i="5"/>
  <c r="AV1790" i="5" s="1"/>
  <c r="V1815" i="5"/>
  <c r="AV1811" i="5" s="1"/>
  <c r="V1836" i="5"/>
  <c r="AV1832" i="5" s="1"/>
  <c r="V1857" i="5"/>
  <c r="AV1853" i="5" s="1"/>
  <c r="V1878" i="5"/>
  <c r="AV1874" i="5" s="1"/>
  <c r="V1899" i="5"/>
  <c r="AV1895" i="5" s="1"/>
  <c r="V1920" i="5"/>
  <c r="AV1916" i="5" s="1"/>
  <c r="V1938" i="5"/>
  <c r="V1962" i="5"/>
  <c r="AV1958" i="5" s="1"/>
  <c r="V1983" i="5"/>
  <c r="V2004" i="5"/>
  <c r="V2550" i="5"/>
  <c r="AV2546" i="5" s="1"/>
  <c r="V2025" i="5"/>
  <c r="V2046" i="5"/>
  <c r="AV2041" i="5" s="1"/>
  <c r="V2085" i="5"/>
  <c r="V2109" i="5"/>
  <c r="V2148" i="5"/>
  <c r="V2169" i="5"/>
  <c r="AV2168" i="5" s="1"/>
  <c r="V2190" i="5"/>
  <c r="AV2189" i="5" s="1"/>
  <c r="V2211" i="5"/>
  <c r="AV2210" i="5" s="1"/>
  <c r="V2232" i="5"/>
  <c r="AV2231" i="5" s="1"/>
  <c r="V2253" i="5"/>
  <c r="AV2252" i="5" s="1"/>
  <c r="V2274" i="5"/>
  <c r="AV2273" i="5" s="1"/>
  <c r="V2295" i="5"/>
  <c r="AV2294" i="5" s="1"/>
  <c r="V2319" i="5"/>
  <c r="V2340" i="5"/>
  <c r="V2361" i="5"/>
  <c r="V2382" i="5"/>
  <c r="V2403" i="5"/>
  <c r="V2424" i="5"/>
  <c r="V2442" i="5"/>
  <c r="V2487" i="5"/>
  <c r="V2508" i="5"/>
  <c r="AV2503" i="5" s="1"/>
  <c r="V2568" i="5"/>
  <c r="V2592" i="5"/>
  <c r="AV2588" i="5" s="1"/>
  <c r="V2652" i="5"/>
  <c r="AV2504" i="5"/>
  <c r="AB2503" i="5"/>
  <c r="AB2587" i="5"/>
  <c r="AV2545" i="5"/>
  <c r="Z2545" i="5"/>
  <c r="AV2630" i="5"/>
  <c r="AV2629" i="5"/>
  <c r="AB2629" i="5"/>
  <c r="Z2629" i="5"/>
  <c r="V2529" i="5"/>
  <c r="AV2525" i="5" s="1"/>
  <c r="V2571" i="5"/>
  <c r="V2613" i="5"/>
  <c r="AV2609" i="5" s="1"/>
  <c r="V2655" i="5"/>
  <c r="AB2041" i="5"/>
  <c r="AV2063" i="5"/>
  <c r="AV2062" i="5"/>
  <c r="AB2062" i="5"/>
  <c r="Z2062" i="5"/>
  <c r="AV2147" i="5"/>
  <c r="AV2146" i="5"/>
  <c r="AB2146" i="5"/>
  <c r="Z2146" i="5"/>
  <c r="AV1979" i="5"/>
  <c r="AV2000" i="5"/>
  <c r="AV1957" i="5"/>
  <c r="AB1957" i="5"/>
  <c r="Z1957" i="5"/>
  <c r="AV1978" i="5"/>
  <c r="AB1978" i="5"/>
  <c r="Z1978" i="5"/>
  <c r="AV1999" i="5"/>
  <c r="AB1999" i="5"/>
  <c r="Z1999" i="5"/>
  <c r="AV2021" i="5"/>
  <c r="AV2020" i="5"/>
  <c r="AB2020" i="5"/>
  <c r="Z2020" i="5"/>
  <c r="AV2105" i="5"/>
  <c r="AV2104" i="5"/>
  <c r="AB2104" i="5"/>
  <c r="Z2104" i="5"/>
  <c r="AV2042" i="5"/>
  <c r="AV2335" i="5"/>
  <c r="AB2335" i="5"/>
  <c r="Z2335" i="5"/>
  <c r="AV2356" i="5"/>
  <c r="AB2356" i="5"/>
  <c r="Z2356" i="5"/>
  <c r="AV2377" i="5"/>
  <c r="AB2377" i="5"/>
  <c r="Z2377" i="5"/>
  <c r="AV2398" i="5"/>
  <c r="AB2398" i="5"/>
  <c r="Z2398" i="5"/>
  <c r="AV2419" i="5"/>
  <c r="AB2419" i="5"/>
  <c r="Z2419" i="5"/>
  <c r="AV2440" i="5"/>
  <c r="AB2440" i="5"/>
  <c r="Z2440" i="5"/>
  <c r="AV2441" i="5"/>
  <c r="V2088" i="5"/>
  <c r="AV2084" i="5" s="1"/>
  <c r="V2130" i="5"/>
  <c r="AV2126" i="5" s="1"/>
  <c r="AV2167" i="5"/>
  <c r="AB2167" i="5"/>
  <c r="Z2167" i="5"/>
  <c r="AV2188" i="5"/>
  <c r="AB2188" i="5"/>
  <c r="Z2188" i="5"/>
  <c r="AV2209" i="5"/>
  <c r="AB2209" i="5"/>
  <c r="Z2209" i="5"/>
  <c r="AV2230" i="5"/>
  <c r="AB2230" i="5"/>
  <c r="Z2230" i="5"/>
  <c r="AV2251" i="5"/>
  <c r="AB2251" i="5"/>
  <c r="Z2251" i="5"/>
  <c r="AV2272" i="5"/>
  <c r="AB2272" i="5"/>
  <c r="Z2272" i="5"/>
  <c r="AV2293" i="5"/>
  <c r="AB2293" i="5"/>
  <c r="Z2293" i="5"/>
  <c r="Z2314" i="5"/>
  <c r="AV2315" i="5"/>
  <c r="AV2461" i="5"/>
  <c r="AB2461" i="5"/>
  <c r="Z2461" i="5"/>
  <c r="AV2482" i="5"/>
  <c r="AB2482" i="5"/>
  <c r="Z2482" i="5"/>
  <c r="AV2483" i="5"/>
  <c r="AV2336" i="5"/>
  <c r="AV2357" i="5"/>
  <c r="AV2378" i="5"/>
  <c r="AV2399" i="5"/>
  <c r="AV2420" i="5"/>
  <c r="AN2316" i="5"/>
  <c r="AV2314" i="5" s="1"/>
  <c r="AB2314" i="5" s="1"/>
  <c r="AV1432" i="5"/>
  <c r="AB1432" i="5"/>
  <c r="Z1432" i="5"/>
  <c r="AV1454" i="5"/>
  <c r="AV1453" i="5"/>
  <c r="AB1453" i="5"/>
  <c r="Z1453" i="5"/>
  <c r="AV1538" i="5"/>
  <c r="AV1537" i="5"/>
  <c r="AB1537" i="5"/>
  <c r="Z1537" i="5"/>
  <c r="AV1412" i="5"/>
  <c r="AV1411" i="5"/>
  <c r="AB1411" i="5"/>
  <c r="Z1411" i="5"/>
  <c r="AV1474" i="5"/>
  <c r="AB1474" i="5"/>
  <c r="Z1474" i="5"/>
  <c r="AV1496" i="5"/>
  <c r="AV1495" i="5"/>
  <c r="AB1495" i="5"/>
  <c r="Z1495" i="5"/>
  <c r="AV1580" i="5"/>
  <c r="AV1579" i="5"/>
  <c r="AB1579" i="5"/>
  <c r="Z1579" i="5"/>
  <c r="AV1433" i="5"/>
  <c r="AV1621" i="5"/>
  <c r="AB1621" i="5"/>
  <c r="Z1621" i="5"/>
  <c r="AV1642" i="5"/>
  <c r="AB1642" i="5"/>
  <c r="Z1642" i="5"/>
  <c r="AV1643" i="5"/>
  <c r="V1521" i="5"/>
  <c r="AV1517" i="5" s="1"/>
  <c r="V1563" i="5"/>
  <c r="AV1559" i="5" s="1"/>
  <c r="V1605" i="5"/>
  <c r="AV1601" i="5" s="1"/>
  <c r="AV1663" i="5"/>
  <c r="AB1663" i="5"/>
  <c r="Z1663" i="5"/>
  <c r="AV1684" i="5"/>
  <c r="AB1684" i="5"/>
  <c r="Z1684" i="5"/>
  <c r="AV1705" i="5"/>
  <c r="AB1705" i="5"/>
  <c r="Z1705" i="5"/>
  <c r="AV1726" i="5"/>
  <c r="AB1726" i="5"/>
  <c r="Z1726" i="5"/>
  <c r="AV1747" i="5"/>
  <c r="AB1747" i="5"/>
  <c r="Z1747" i="5"/>
  <c r="AV1789" i="5"/>
  <c r="AB1789" i="5"/>
  <c r="Z1789" i="5"/>
  <c r="AV1810" i="5"/>
  <c r="AB1810" i="5"/>
  <c r="Z1810" i="5"/>
  <c r="AV1831" i="5"/>
  <c r="AB1831" i="5"/>
  <c r="Z1831" i="5"/>
  <c r="AV1852" i="5"/>
  <c r="AB1852" i="5"/>
  <c r="Z1852" i="5"/>
  <c r="AV1873" i="5"/>
  <c r="AB1873" i="5"/>
  <c r="Z1873" i="5"/>
  <c r="AV1894" i="5"/>
  <c r="AB1894" i="5"/>
  <c r="Z1894" i="5"/>
  <c r="AV1915" i="5"/>
  <c r="AB1915" i="5"/>
  <c r="Z1915" i="5"/>
  <c r="AV1936" i="5"/>
  <c r="AB1936" i="5"/>
  <c r="Z1936" i="5"/>
  <c r="AV1937" i="5"/>
  <c r="AV1622" i="5"/>
  <c r="AN1770" i="5"/>
  <c r="V1770" i="5"/>
  <c r="AV1390" i="5"/>
  <c r="AB1390" i="5"/>
  <c r="Z1390" i="5"/>
  <c r="AV1391" i="5"/>
  <c r="AV1369" i="5"/>
  <c r="AB1369" i="5"/>
  <c r="Z1369" i="5"/>
  <c r="AV1370" i="5"/>
  <c r="AV1348" i="5"/>
  <c r="AB1348" i="5"/>
  <c r="Z1348" i="5"/>
  <c r="AV1349" i="5"/>
  <c r="A96" i="11"/>
  <c r="A104" i="11"/>
  <c r="A108" i="11"/>
  <c r="A120" i="11"/>
  <c r="A126" i="11"/>
  <c r="A151" i="11"/>
  <c r="A150" i="11"/>
  <c r="A137" i="11" l="1"/>
  <c r="A146" i="11"/>
  <c r="A88" i="11"/>
  <c r="A134" i="11"/>
  <c r="A157" i="11"/>
  <c r="A118" i="11"/>
  <c r="A100" i="11"/>
  <c r="A154" i="11"/>
  <c r="A148" i="11"/>
  <c r="A116" i="11"/>
  <c r="A98" i="11"/>
  <c r="Z2587" i="5"/>
  <c r="Z2503" i="5"/>
  <c r="AV2587" i="5"/>
  <c r="A130" i="11"/>
  <c r="A122" i="11"/>
  <c r="A114" i="11"/>
  <c r="A92" i="11"/>
  <c r="A153" i="11"/>
  <c r="A90" i="11"/>
  <c r="Z2041" i="5"/>
  <c r="AB2545" i="5"/>
  <c r="Z2650" i="5"/>
  <c r="AB2566" i="5"/>
  <c r="A143" i="11"/>
  <c r="A142" i="11"/>
  <c r="A107" i="11"/>
  <c r="A106" i="11"/>
  <c r="A144" i="11"/>
  <c r="A138" i="11"/>
  <c r="A128" i="11"/>
  <c r="A124" i="11"/>
  <c r="A112" i="11"/>
  <c r="C132" i="11"/>
  <c r="A132" i="11" s="1"/>
  <c r="C140" i="11"/>
  <c r="A140" i="11" s="1"/>
  <c r="C94" i="11"/>
  <c r="A94" i="11" s="1"/>
  <c r="C102" i="11"/>
  <c r="A102" i="11" s="1"/>
  <c r="C110" i="11"/>
  <c r="A110" i="11" s="1"/>
  <c r="AV2651" i="5"/>
  <c r="AV2567" i="5"/>
  <c r="AV2650" i="5"/>
  <c r="AB2608" i="5"/>
  <c r="Z2524" i="5"/>
  <c r="AV2524" i="5"/>
  <c r="AB2650" i="5"/>
  <c r="Z2566" i="5"/>
  <c r="AV2566" i="5"/>
  <c r="Z2608" i="5"/>
  <c r="AV2608" i="5"/>
  <c r="AB2524" i="5"/>
  <c r="AB2083" i="5"/>
  <c r="AB2125" i="5"/>
  <c r="Z2083" i="5"/>
  <c r="AV2083" i="5"/>
  <c r="Z2125" i="5"/>
  <c r="AV2125" i="5"/>
  <c r="AV1768" i="5"/>
  <c r="AB1768" i="5" s="1"/>
  <c r="Z1768" i="5"/>
  <c r="AV1769" i="5"/>
  <c r="Z1558" i="5"/>
  <c r="AV1558" i="5"/>
  <c r="Z1600" i="5"/>
  <c r="AV1600" i="5"/>
  <c r="AB1516" i="5"/>
  <c r="AB1558" i="5"/>
  <c r="AB1600" i="5"/>
  <c r="Z1516" i="5"/>
  <c r="AV1516" i="5"/>
  <c r="A111" i="11" l="1"/>
  <c r="A103" i="11"/>
  <c r="A95" i="11"/>
  <c r="A141" i="11"/>
  <c r="A133" i="11"/>
  <c r="AT1330" i="5"/>
  <c r="AS1330" i="5"/>
  <c r="AR1330" i="5"/>
  <c r="AQ1330" i="5"/>
  <c r="AP1330" i="5"/>
  <c r="AO1330" i="5"/>
  <c r="AN1330" i="5"/>
  <c r="AL1330" i="5"/>
  <c r="AK1330" i="5"/>
  <c r="AJ1330" i="5"/>
  <c r="AI1330" i="5"/>
  <c r="AH1330" i="5"/>
  <c r="AG1330" i="5"/>
  <c r="AF1330" i="5"/>
  <c r="AT1329" i="5"/>
  <c r="AS1329" i="5"/>
  <c r="AR1329" i="5"/>
  <c r="AQ1329" i="5"/>
  <c r="AP1329" i="5"/>
  <c r="AO1329" i="5"/>
  <c r="AN1329" i="5"/>
  <c r="AL1329" i="5"/>
  <c r="AK1329" i="5"/>
  <c r="AJ1329" i="5"/>
  <c r="AI1329" i="5"/>
  <c r="AH1329" i="5"/>
  <c r="AG1329" i="5"/>
  <c r="AF1329" i="5"/>
  <c r="AT1309" i="5"/>
  <c r="AS1309" i="5"/>
  <c r="AR1309" i="5"/>
  <c r="AQ1309" i="5"/>
  <c r="AL1309" i="5"/>
  <c r="AK1309" i="5"/>
  <c r="AJ1309" i="5"/>
  <c r="AI1309" i="5"/>
  <c r="AH1309" i="5"/>
  <c r="AP1309" i="5" s="1"/>
  <c r="AG1309" i="5"/>
  <c r="AO1309" i="5" s="1"/>
  <c r="AF1309" i="5"/>
  <c r="AN1309" i="5" s="1"/>
  <c r="AT1308" i="5"/>
  <c r="AS1308" i="5"/>
  <c r="AR1308" i="5"/>
  <c r="AQ1308" i="5"/>
  <c r="AL1308" i="5"/>
  <c r="AK1308" i="5"/>
  <c r="AJ1308" i="5"/>
  <c r="AI1308" i="5"/>
  <c r="AH1308" i="5"/>
  <c r="AP1308" i="5" s="1"/>
  <c r="AG1308" i="5"/>
  <c r="AO1308" i="5" s="1"/>
  <c r="AF1308" i="5"/>
  <c r="AN1308" i="5" s="1"/>
  <c r="AT1288" i="5"/>
  <c r="AS1288" i="5"/>
  <c r="AR1288" i="5"/>
  <c r="AL1288" i="5"/>
  <c r="AK1288" i="5"/>
  <c r="AJ1288" i="5"/>
  <c r="AI1288" i="5"/>
  <c r="AQ1288" i="5" s="1"/>
  <c r="AH1288" i="5"/>
  <c r="AP1288" i="5" s="1"/>
  <c r="AG1288" i="5"/>
  <c r="AO1288" i="5" s="1"/>
  <c r="AF1288" i="5"/>
  <c r="AN1288" i="5" s="1"/>
  <c r="AT1287" i="5"/>
  <c r="AS1287" i="5"/>
  <c r="AR1287" i="5"/>
  <c r="AL1287" i="5"/>
  <c r="AK1287" i="5"/>
  <c r="AJ1287" i="5"/>
  <c r="AI1287" i="5"/>
  <c r="AQ1287" i="5" s="1"/>
  <c r="AH1287" i="5"/>
  <c r="AP1287" i="5" s="1"/>
  <c r="AG1287" i="5"/>
  <c r="AO1287" i="5" s="1"/>
  <c r="AF1287" i="5"/>
  <c r="AN1287" i="5" s="1"/>
  <c r="AT1267" i="5"/>
  <c r="AS1267" i="5"/>
  <c r="AR1267" i="5"/>
  <c r="AQ1267" i="5"/>
  <c r="AL1267" i="5"/>
  <c r="AK1267" i="5"/>
  <c r="AJ1267" i="5"/>
  <c r="AI1267" i="5"/>
  <c r="AH1267" i="5"/>
  <c r="AP1267" i="5" s="1"/>
  <c r="AG1267" i="5"/>
  <c r="AO1267" i="5" s="1"/>
  <c r="AF1267" i="5"/>
  <c r="AN1267" i="5" s="1"/>
  <c r="AT1266" i="5"/>
  <c r="AS1266" i="5"/>
  <c r="AR1266" i="5"/>
  <c r="AQ1266" i="5"/>
  <c r="AL1266" i="5"/>
  <c r="AK1266" i="5"/>
  <c r="AJ1266" i="5"/>
  <c r="AI1266" i="5"/>
  <c r="AH1266" i="5"/>
  <c r="AP1266" i="5" s="1"/>
  <c r="AG1266" i="5"/>
  <c r="AO1266" i="5" s="1"/>
  <c r="AF1266" i="5"/>
  <c r="AN1266" i="5" s="1"/>
  <c r="AT1246" i="5"/>
  <c r="AS1246" i="5"/>
  <c r="AR1246" i="5"/>
  <c r="AQ1246" i="5"/>
  <c r="AL1246" i="5"/>
  <c r="AK1246" i="5"/>
  <c r="AJ1246" i="5"/>
  <c r="AI1246" i="5"/>
  <c r="AH1246" i="5"/>
  <c r="AP1246" i="5" s="1"/>
  <c r="AG1246" i="5"/>
  <c r="AO1246" i="5" s="1"/>
  <c r="AF1246" i="5"/>
  <c r="AN1246" i="5" s="1"/>
  <c r="AT1245" i="5"/>
  <c r="AS1245" i="5"/>
  <c r="AR1245" i="5"/>
  <c r="AQ1245" i="5"/>
  <c r="AL1245" i="5"/>
  <c r="AK1245" i="5"/>
  <c r="AJ1245" i="5"/>
  <c r="AI1245" i="5"/>
  <c r="AH1245" i="5"/>
  <c r="AP1245" i="5" s="1"/>
  <c r="AG1245" i="5"/>
  <c r="AO1245" i="5" s="1"/>
  <c r="AF1245" i="5"/>
  <c r="AN1245" i="5" s="1"/>
  <c r="AT1225" i="5"/>
  <c r="AS1225" i="5"/>
  <c r="AR1225" i="5"/>
  <c r="AQ1225" i="5"/>
  <c r="AL1225" i="5"/>
  <c r="AK1225" i="5"/>
  <c r="AJ1225" i="5"/>
  <c r="AI1225" i="5"/>
  <c r="AH1225" i="5"/>
  <c r="AP1225" i="5" s="1"/>
  <c r="AG1225" i="5"/>
  <c r="AO1225" i="5" s="1"/>
  <c r="AF1225" i="5"/>
  <c r="AN1225" i="5" s="1"/>
  <c r="AT1224" i="5"/>
  <c r="AS1224" i="5"/>
  <c r="AR1224" i="5"/>
  <c r="AQ1224" i="5"/>
  <c r="AL1224" i="5"/>
  <c r="AK1224" i="5"/>
  <c r="AJ1224" i="5"/>
  <c r="AI1224" i="5"/>
  <c r="AH1224" i="5"/>
  <c r="AP1224" i="5" s="1"/>
  <c r="AG1224" i="5"/>
  <c r="AO1224" i="5" s="1"/>
  <c r="AF1224" i="5"/>
  <c r="AN1224" i="5" s="1"/>
  <c r="AT1204" i="5"/>
  <c r="AS1204" i="5"/>
  <c r="AR1204" i="5"/>
  <c r="AQ1204" i="5"/>
  <c r="AL1204" i="5"/>
  <c r="AK1204" i="5"/>
  <c r="AJ1204" i="5"/>
  <c r="AI1204" i="5"/>
  <c r="AH1204" i="5"/>
  <c r="AP1204" i="5" s="1"/>
  <c r="AG1204" i="5"/>
  <c r="AO1204" i="5" s="1"/>
  <c r="AF1204" i="5"/>
  <c r="AN1204" i="5" s="1"/>
  <c r="AT1203" i="5"/>
  <c r="AS1203" i="5"/>
  <c r="AR1203" i="5"/>
  <c r="AQ1203" i="5"/>
  <c r="AL1203" i="5"/>
  <c r="AK1203" i="5"/>
  <c r="AJ1203" i="5"/>
  <c r="AI1203" i="5"/>
  <c r="AH1203" i="5"/>
  <c r="AP1203" i="5" s="1"/>
  <c r="AG1203" i="5"/>
  <c r="AO1203" i="5" s="1"/>
  <c r="AF1203" i="5"/>
  <c r="AN1203" i="5" s="1"/>
  <c r="AT1183" i="5"/>
  <c r="AS1183" i="5"/>
  <c r="AR1183" i="5"/>
  <c r="AQ1183" i="5"/>
  <c r="AL1183" i="5"/>
  <c r="AK1183" i="5"/>
  <c r="AJ1183" i="5"/>
  <c r="AI1183" i="5"/>
  <c r="AH1183" i="5"/>
  <c r="AP1183" i="5" s="1"/>
  <c r="AG1183" i="5"/>
  <c r="AO1183" i="5" s="1"/>
  <c r="AF1183" i="5"/>
  <c r="AN1183" i="5" s="1"/>
  <c r="AT1182" i="5"/>
  <c r="AS1182" i="5"/>
  <c r="AR1182" i="5"/>
  <c r="AQ1182" i="5"/>
  <c r="AL1182" i="5"/>
  <c r="AK1182" i="5"/>
  <c r="AJ1182" i="5"/>
  <c r="AI1182" i="5"/>
  <c r="AH1182" i="5"/>
  <c r="AP1182" i="5" s="1"/>
  <c r="AG1182" i="5"/>
  <c r="AO1182" i="5" s="1"/>
  <c r="AF1182" i="5"/>
  <c r="AN1182" i="5" s="1"/>
  <c r="AT1162" i="5"/>
  <c r="AS1162" i="5"/>
  <c r="AR1162" i="5"/>
  <c r="AQ1162" i="5"/>
  <c r="AL1162" i="5"/>
  <c r="AK1162" i="5"/>
  <c r="AJ1162" i="5"/>
  <c r="AI1162" i="5"/>
  <c r="AH1162" i="5"/>
  <c r="AP1162" i="5" s="1"/>
  <c r="AG1162" i="5"/>
  <c r="AO1162" i="5" s="1"/>
  <c r="AF1162" i="5"/>
  <c r="AN1162" i="5" s="1"/>
  <c r="AT1161" i="5"/>
  <c r="AS1161" i="5"/>
  <c r="AR1161" i="5"/>
  <c r="AQ1161" i="5"/>
  <c r="AL1161" i="5"/>
  <c r="AK1161" i="5"/>
  <c r="AJ1161" i="5"/>
  <c r="AI1161" i="5"/>
  <c r="AH1161" i="5"/>
  <c r="AP1161" i="5" s="1"/>
  <c r="AG1161" i="5"/>
  <c r="AO1161" i="5" s="1"/>
  <c r="AF1161" i="5"/>
  <c r="AN1161" i="5" s="1"/>
  <c r="AT1141" i="5"/>
  <c r="AS1141" i="5"/>
  <c r="AR1141" i="5"/>
  <c r="AQ1141" i="5"/>
  <c r="AL1141" i="5"/>
  <c r="AK1141" i="5"/>
  <c r="AJ1141" i="5"/>
  <c r="AI1141" i="5"/>
  <c r="AH1141" i="5"/>
  <c r="AP1141" i="5" s="1"/>
  <c r="AG1141" i="5"/>
  <c r="AO1141" i="5" s="1"/>
  <c r="AF1141" i="5"/>
  <c r="AN1141" i="5" s="1"/>
  <c r="AT1140" i="5"/>
  <c r="AS1140" i="5"/>
  <c r="AR1140" i="5"/>
  <c r="AQ1140" i="5"/>
  <c r="AL1140" i="5"/>
  <c r="AK1140" i="5"/>
  <c r="AJ1140" i="5"/>
  <c r="AI1140" i="5"/>
  <c r="AH1140" i="5"/>
  <c r="AP1140" i="5" s="1"/>
  <c r="AG1140" i="5"/>
  <c r="AO1140" i="5" s="1"/>
  <c r="AF1140" i="5"/>
  <c r="AN1140" i="5" s="1"/>
  <c r="AT1120" i="5"/>
  <c r="AS1120" i="5"/>
  <c r="AR1120" i="5"/>
  <c r="AQ1120" i="5"/>
  <c r="AL1120" i="5"/>
  <c r="AK1120" i="5"/>
  <c r="AJ1120" i="5"/>
  <c r="AI1120" i="5"/>
  <c r="AH1120" i="5"/>
  <c r="AP1120" i="5" s="1"/>
  <c r="AG1120" i="5"/>
  <c r="AO1120" i="5" s="1"/>
  <c r="AF1120" i="5"/>
  <c r="AN1120" i="5" s="1"/>
  <c r="AT1119" i="5"/>
  <c r="AS1119" i="5"/>
  <c r="AR1119" i="5"/>
  <c r="AQ1119" i="5"/>
  <c r="AL1119" i="5"/>
  <c r="AK1119" i="5"/>
  <c r="AJ1119" i="5"/>
  <c r="AI1119" i="5"/>
  <c r="AH1119" i="5"/>
  <c r="AP1119" i="5" s="1"/>
  <c r="AG1119" i="5"/>
  <c r="AO1119" i="5" s="1"/>
  <c r="AF1119" i="5"/>
  <c r="AN1119" i="5" s="1"/>
  <c r="AT1099" i="5"/>
  <c r="AS1099" i="5"/>
  <c r="AR1099" i="5"/>
  <c r="AQ1099" i="5"/>
  <c r="AL1099" i="5"/>
  <c r="AK1099" i="5"/>
  <c r="AJ1099" i="5"/>
  <c r="AI1099" i="5"/>
  <c r="AH1099" i="5"/>
  <c r="AP1099" i="5" s="1"/>
  <c r="AG1099" i="5"/>
  <c r="AO1099" i="5" s="1"/>
  <c r="AF1099" i="5"/>
  <c r="AN1099" i="5" s="1"/>
  <c r="AT1098" i="5"/>
  <c r="AS1098" i="5"/>
  <c r="AR1098" i="5"/>
  <c r="AQ1098" i="5"/>
  <c r="AL1098" i="5"/>
  <c r="AK1098" i="5"/>
  <c r="AJ1098" i="5"/>
  <c r="AI1098" i="5"/>
  <c r="AH1098" i="5"/>
  <c r="AP1098" i="5" s="1"/>
  <c r="AG1098" i="5"/>
  <c r="AO1098" i="5" s="1"/>
  <c r="AF1098" i="5"/>
  <c r="AN1098" i="5" s="1"/>
  <c r="AT1078" i="5"/>
  <c r="AS1078" i="5"/>
  <c r="AR1078" i="5"/>
  <c r="AQ1078" i="5"/>
  <c r="AL1078" i="5"/>
  <c r="AK1078" i="5"/>
  <c r="AJ1078" i="5"/>
  <c r="AI1078" i="5"/>
  <c r="AH1078" i="5"/>
  <c r="AP1078" i="5" s="1"/>
  <c r="AG1078" i="5"/>
  <c r="AO1078" i="5" s="1"/>
  <c r="AF1078" i="5"/>
  <c r="AN1078" i="5" s="1"/>
  <c r="AT1077" i="5"/>
  <c r="AS1077" i="5"/>
  <c r="AR1077" i="5"/>
  <c r="AQ1077" i="5"/>
  <c r="AL1077" i="5"/>
  <c r="AK1077" i="5"/>
  <c r="AJ1077" i="5"/>
  <c r="AI1077" i="5"/>
  <c r="AH1077" i="5"/>
  <c r="AP1077" i="5" s="1"/>
  <c r="AG1077" i="5"/>
  <c r="AO1077" i="5" s="1"/>
  <c r="AF1077" i="5"/>
  <c r="AN1077" i="5" s="1"/>
  <c r="AT1057" i="5"/>
  <c r="AS1057" i="5"/>
  <c r="AR1057" i="5"/>
  <c r="AQ1057" i="5"/>
  <c r="AL1057" i="5"/>
  <c r="AK1057" i="5"/>
  <c r="AJ1057" i="5"/>
  <c r="AI1057" i="5"/>
  <c r="AH1057" i="5"/>
  <c r="AP1057" i="5" s="1"/>
  <c r="AG1057" i="5"/>
  <c r="AO1057" i="5" s="1"/>
  <c r="AF1057" i="5"/>
  <c r="AN1057" i="5" s="1"/>
  <c r="AT1056" i="5"/>
  <c r="AS1056" i="5"/>
  <c r="AR1056" i="5"/>
  <c r="AQ1056" i="5"/>
  <c r="AL1056" i="5"/>
  <c r="AK1056" i="5"/>
  <c r="AJ1056" i="5"/>
  <c r="AI1056" i="5"/>
  <c r="AH1056" i="5"/>
  <c r="AP1056" i="5" s="1"/>
  <c r="AG1056" i="5"/>
  <c r="AO1056" i="5" s="1"/>
  <c r="AF1056" i="5"/>
  <c r="AN1056" i="5" s="1"/>
  <c r="AT1036" i="5"/>
  <c r="AS1036" i="5"/>
  <c r="AR1036" i="5"/>
  <c r="AQ1036" i="5"/>
  <c r="AL1036" i="5"/>
  <c r="AK1036" i="5"/>
  <c r="AJ1036" i="5"/>
  <c r="AI1036" i="5"/>
  <c r="AH1036" i="5"/>
  <c r="AP1036" i="5" s="1"/>
  <c r="AG1036" i="5"/>
  <c r="AO1036" i="5" s="1"/>
  <c r="AF1036" i="5"/>
  <c r="AN1036" i="5" s="1"/>
  <c r="AT1035" i="5"/>
  <c r="AS1035" i="5"/>
  <c r="AR1035" i="5"/>
  <c r="AQ1035" i="5"/>
  <c r="AL1035" i="5"/>
  <c r="AK1035" i="5"/>
  <c r="AJ1035" i="5"/>
  <c r="AI1035" i="5"/>
  <c r="AH1035" i="5"/>
  <c r="AP1035" i="5" s="1"/>
  <c r="AG1035" i="5"/>
  <c r="AO1035" i="5" s="1"/>
  <c r="AF1035" i="5"/>
  <c r="AN1035" i="5" s="1"/>
  <c r="AT1015" i="5"/>
  <c r="AS1015" i="5"/>
  <c r="AR1015" i="5"/>
  <c r="AQ1015" i="5"/>
  <c r="AL1015" i="5"/>
  <c r="AK1015" i="5"/>
  <c r="AJ1015" i="5"/>
  <c r="AI1015" i="5"/>
  <c r="AH1015" i="5"/>
  <c r="AP1015" i="5" s="1"/>
  <c r="AG1015" i="5"/>
  <c r="AO1015" i="5" s="1"/>
  <c r="AF1015" i="5"/>
  <c r="AN1015" i="5" s="1"/>
  <c r="AT1014" i="5"/>
  <c r="AS1014" i="5"/>
  <c r="AR1014" i="5"/>
  <c r="AQ1014" i="5"/>
  <c r="AL1014" i="5"/>
  <c r="AK1014" i="5"/>
  <c r="AJ1014" i="5"/>
  <c r="AI1014" i="5"/>
  <c r="AH1014" i="5"/>
  <c r="AP1014" i="5" s="1"/>
  <c r="AG1014" i="5"/>
  <c r="AO1014" i="5" s="1"/>
  <c r="AF1014" i="5"/>
  <c r="AN1014" i="5" s="1"/>
  <c r="AT994" i="5"/>
  <c r="AS994" i="5"/>
  <c r="AR994" i="5"/>
  <c r="AQ994" i="5"/>
  <c r="AL994" i="5"/>
  <c r="AK994" i="5"/>
  <c r="AJ994" i="5"/>
  <c r="AI994" i="5"/>
  <c r="AH994" i="5"/>
  <c r="AP994" i="5" s="1"/>
  <c r="AG994" i="5"/>
  <c r="AO994" i="5" s="1"/>
  <c r="AF994" i="5"/>
  <c r="AN994" i="5" s="1"/>
  <c r="AT993" i="5"/>
  <c r="AS993" i="5"/>
  <c r="AR993" i="5"/>
  <c r="AQ993" i="5"/>
  <c r="AL993" i="5"/>
  <c r="AK993" i="5"/>
  <c r="AJ993" i="5"/>
  <c r="AI993" i="5"/>
  <c r="AH993" i="5"/>
  <c r="AP993" i="5" s="1"/>
  <c r="AG993" i="5"/>
  <c r="AO993" i="5" s="1"/>
  <c r="AF993" i="5"/>
  <c r="AN993" i="5" s="1"/>
  <c r="AT973" i="5"/>
  <c r="AS973" i="5"/>
  <c r="AR973" i="5"/>
  <c r="AQ973" i="5"/>
  <c r="AL973" i="5"/>
  <c r="AK973" i="5"/>
  <c r="AJ973" i="5"/>
  <c r="AI973" i="5"/>
  <c r="AH973" i="5"/>
  <c r="AP973" i="5" s="1"/>
  <c r="AG973" i="5"/>
  <c r="AO973" i="5" s="1"/>
  <c r="AF973" i="5"/>
  <c r="AN973" i="5" s="1"/>
  <c r="AT972" i="5"/>
  <c r="AS972" i="5"/>
  <c r="AR972" i="5"/>
  <c r="AQ972" i="5"/>
  <c r="AL972" i="5"/>
  <c r="AK972" i="5"/>
  <c r="AJ972" i="5"/>
  <c r="AI972" i="5"/>
  <c r="AH972" i="5"/>
  <c r="AP972" i="5" s="1"/>
  <c r="AG972" i="5"/>
  <c r="AO972" i="5" s="1"/>
  <c r="AF972" i="5"/>
  <c r="AN972" i="5" s="1"/>
  <c r="AT952" i="5"/>
  <c r="AS952" i="5"/>
  <c r="AR952" i="5"/>
  <c r="AQ952" i="5"/>
  <c r="AL952" i="5"/>
  <c r="AK952" i="5"/>
  <c r="AJ952" i="5"/>
  <c r="AI952" i="5"/>
  <c r="AH952" i="5"/>
  <c r="AP952" i="5" s="1"/>
  <c r="AG952" i="5"/>
  <c r="AO952" i="5" s="1"/>
  <c r="AF952" i="5"/>
  <c r="AN952" i="5" s="1"/>
  <c r="AT951" i="5"/>
  <c r="AS951" i="5"/>
  <c r="AR951" i="5"/>
  <c r="AQ951" i="5"/>
  <c r="AL951" i="5"/>
  <c r="AK951" i="5"/>
  <c r="AJ951" i="5"/>
  <c r="AI951" i="5"/>
  <c r="AH951" i="5"/>
  <c r="AP951" i="5" s="1"/>
  <c r="AG951" i="5"/>
  <c r="AO951" i="5" s="1"/>
  <c r="AF951" i="5"/>
  <c r="AN951" i="5" s="1"/>
  <c r="AT931" i="5"/>
  <c r="AS931" i="5"/>
  <c r="AR931" i="5"/>
  <c r="AQ931" i="5"/>
  <c r="AL931" i="5"/>
  <c r="AK931" i="5"/>
  <c r="AJ931" i="5"/>
  <c r="AI931" i="5"/>
  <c r="AH931" i="5"/>
  <c r="AP931" i="5" s="1"/>
  <c r="AG931" i="5"/>
  <c r="AO931" i="5" s="1"/>
  <c r="AF931" i="5"/>
  <c r="AN931" i="5" s="1"/>
  <c r="AT930" i="5"/>
  <c r="AS930" i="5"/>
  <c r="AR930" i="5"/>
  <c r="AQ930" i="5"/>
  <c r="AL930" i="5"/>
  <c r="AK930" i="5"/>
  <c r="AJ930" i="5"/>
  <c r="AI930" i="5"/>
  <c r="AH930" i="5"/>
  <c r="AP930" i="5" s="1"/>
  <c r="AG930" i="5"/>
  <c r="AO930" i="5" s="1"/>
  <c r="AF930" i="5"/>
  <c r="AN930" i="5" s="1"/>
  <c r="AT910" i="5"/>
  <c r="AS910" i="5"/>
  <c r="AR910" i="5"/>
  <c r="AQ910" i="5"/>
  <c r="AL910" i="5"/>
  <c r="AK910" i="5"/>
  <c r="AJ910" i="5"/>
  <c r="AI910" i="5"/>
  <c r="AH910" i="5"/>
  <c r="AP910" i="5" s="1"/>
  <c r="AG910" i="5"/>
  <c r="AO910" i="5" s="1"/>
  <c r="AF910" i="5"/>
  <c r="AN910" i="5" s="1"/>
  <c r="AT909" i="5"/>
  <c r="AS909" i="5"/>
  <c r="AR909" i="5"/>
  <c r="AQ909" i="5"/>
  <c r="AL909" i="5"/>
  <c r="AK909" i="5"/>
  <c r="AJ909" i="5"/>
  <c r="AI909" i="5"/>
  <c r="AH909" i="5"/>
  <c r="AP909" i="5" s="1"/>
  <c r="AG909" i="5"/>
  <c r="AO909" i="5" s="1"/>
  <c r="AF909" i="5"/>
  <c r="AN909" i="5" s="1"/>
  <c r="AT889" i="5"/>
  <c r="AS889" i="5"/>
  <c r="AR889" i="5"/>
  <c r="AQ889" i="5"/>
  <c r="AL889" i="5"/>
  <c r="AK889" i="5"/>
  <c r="AJ889" i="5"/>
  <c r="AI889" i="5"/>
  <c r="AH889" i="5"/>
  <c r="AP889" i="5" s="1"/>
  <c r="AG889" i="5"/>
  <c r="AO889" i="5" s="1"/>
  <c r="AF889" i="5"/>
  <c r="AN889" i="5" s="1"/>
  <c r="AT888" i="5"/>
  <c r="AS888" i="5"/>
  <c r="AR888" i="5"/>
  <c r="AQ888" i="5"/>
  <c r="AL888" i="5"/>
  <c r="AK888" i="5"/>
  <c r="AJ888" i="5"/>
  <c r="AI888" i="5"/>
  <c r="AH888" i="5"/>
  <c r="AP888" i="5" s="1"/>
  <c r="AG888" i="5"/>
  <c r="AO888" i="5" s="1"/>
  <c r="AF888" i="5"/>
  <c r="AN888" i="5" s="1"/>
  <c r="AT868" i="5"/>
  <c r="AS868" i="5"/>
  <c r="AR868" i="5"/>
  <c r="AQ868" i="5"/>
  <c r="AL868" i="5"/>
  <c r="AK868" i="5"/>
  <c r="AJ868" i="5"/>
  <c r="AI868" i="5"/>
  <c r="AH868" i="5"/>
  <c r="AP868" i="5" s="1"/>
  <c r="AG868" i="5"/>
  <c r="AO868" i="5" s="1"/>
  <c r="AF868" i="5"/>
  <c r="AN868" i="5" s="1"/>
  <c r="AT867" i="5"/>
  <c r="AS867" i="5"/>
  <c r="AR867" i="5"/>
  <c r="AQ867" i="5"/>
  <c r="AL867" i="5"/>
  <c r="AK867" i="5"/>
  <c r="AJ867" i="5"/>
  <c r="AI867" i="5"/>
  <c r="AH867" i="5"/>
  <c r="AP867" i="5" s="1"/>
  <c r="AG867" i="5"/>
  <c r="AO867" i="5" s="1"/>
  <c r="AF867" i="5"/>
  <c r="AN867" i="5" s="1"/>
  <c r="AT847" i="5"/>
  <c r="AS847" i="5"/>
  <c r="AR847" i="5"/>
  <c r="AQ847" i="5"/>
  <c r="AL847" i="5"/>
  <c r="AK847" i="5"/>
  <c r="AJ847" i="5"/>
  <c r="AI847" i="5"/>
  <c r="AH847" i="5"/>
  <c r="AP847" i="5" s="1"/>
  <c r="AG847" i="5"/>
  <c r="AO847" i="5" s="1"/>
  <c r="AF847" i="5"/>
  <c r="AN847" i="5" s="1"/>
  <c r="AT846" i="5"/>
  <c r="AS846" i="5"/>
  <c r="AR846" i="5"/>
  <c r="AQ846" i="5"/>
  <c r="AL846" i="5"/>
  <c r="AK846" i="5"/>
  <c r="AJ846" i="5"/>
  <c r="AI846" i="5"/>
  <c r="AH846" i="5"/>
  <c r="AP846" i="5" s="1"/>
  <c r="AG846" i="5"/>
  <c r="AO846" i="5" s="1"/>
  <c r="AF846" i="5"/>
  <c r="AN846" i="5" s="1"/>
  <c r="AT826" i="5"/>
  <c r="AS826" i="5"/>
  <c r="AR826" i="5"/>
  <c r="AQ826" i="5"/>
  <c r="AL826" i="5"/>
  <c r="AK826" i="5"/>
  <c r="AJ826" i="5"/>
  <c r="AI826" i="5"/>
  <c r="AH826" i="5"/>
  <c r="AP826" i="5" s="1"/>
  <c r="AG826" i="5"/>
  <c r="AO826" i="5" s="1"/>
  <c r="AF826" i="5"/>
  <c r="AN826" i="5" s="1"/>
  <c r="AT825" i="5"/>
  <c r="AS825" i="5"/>
  <c r="AR825" i="5"/>
  <c r="AQ825" i="5"/>
  <c r="AL825" i="5"/>
  <c r="AK825" i="5"/>
  <c r="AJ825" i="5"/>
  <c r="AI825" i="5"/>
  <c r="AH825" i="5"/>
  <c r="AP825" i="5" s="1"/>
  <c r="AG825" i="5"/>
  <c r="AO825" i="5" s="1"/>
  <c r="AF825" i="5"/>
  <c r="AN825" i="5" s="1"/>
  <c r="AT805" i="5"/>
  <c r="AS805" i="5"/>
  <c r="AR805" i="5"/>
  <c r="AQ805" i="5"/>
  <c r="AL805" i="5"/>
  <c r="AK805" i="5"/>
  <c r="AJ805" i="5"/>
  <c r="AI805" i="5"/>
  <c r="AH805" i="5"/>
  <c r="AP805" i="5" s="1"/>
  <c r="AG805" i="5"/>
  <c r="AO805" i="5" s="1"/>
  <c r="AF805" i="5"/>
  <c r="AN805" i="5" s="1"/>
  <c r="AT804" i="5"/>
  <c r="AS804" i="5"/>
  <c r="AR804" i="5"/>
  <c r="AQ804" i="5"/>
  <c r="AL804" i="5"/>
  <c r="AK804" i="5"/>
  <c r="AJ804" i="5"/>
  <c r="AI804" i="5"/>
  <c r="AH804" i="5"/>
  <c r="AP804" i="5" s="1"/>
  <c r="AG804" i="5"/>
  <c r="AO804" i="5" s="1"/>
  <c r="AF804" i="5"/>
  <c r="AN804" i="5" s="1"/>
  <c r="AT784" i="5"/>
  <c r="AS784" i="5"/>
  <c r="AR784" i="5"/>
  <c r="AQ784" i="5"/>
  <c r="AL784" i="5"/>
  <c r="AK784" i="5"/>
  <c r="AJ784" i="5"/>
  <c r="AI784" i="5"/>
  <c r="AH784" i="5"/>
  <c r="AP784" i="5" s="1"/>
  <c r="AG784" i="5"/>
  <c r="AO784" i="5" s="1"/>
  <c r="AF784" i="5"/>
  <c r="AN784" i="5" s="1"/>
  <c r="AT783" i="5"/>
  <c r="AS783" i="5"/>
  <c r="AR783" i="5"/>
  <c r="AQ783" i="5"/>
  <c r="AL783" i="5"/>
  <c r="AK783" i="5"/>
  <c r="AJ783" i="5"/>
  <c r="AI783" i="5"/>
  <c r="AH783" i="5"/>
  <c r="AP783" i="5" s="1"/>
  <c r="AG783" i="5"/>
  <c r="AO783" i="5" s="1"/>
  <c r="AF783" i="5"/>
  <c r="AN783" i="5" s="1"/>
  <c r="AT763" i="5"/>
  <c r="AS763" i="5"/>
  <c r="AR763" i="5"/>
  <c r="AQ763" i="5"/>
  <c r="AL763" i="5"/>
  <c r="AK763" i="5"/>
  <c r="AJ763" i="5"/>
  <c r="AI763" i="5"/>
  <c r="AH763" i="5"/>
  <c r="AP763" i="5" s="1"/>
  <c r="AG763" i="5"/>
  <c r="AO763" i="5" s="1"/>
  <c r="AF763" i="5"/>
  <c r="AN763" i="5" s="1"/>
  <c r="AT762" i="5"/>
  <c r="AS762" i="5"/>
  <c r="AR762" i="5"/>
  <c r="AQ762" i="5"/>
  <c r="AL762" i="5"/>
  <c r="AK762" i="5"/>
  <c r="AJ762" i="5"/>
  <c r="AI762" i="5"/>
  <c r="AH762" i="5"/>
  <c r="AP762" i="5" s="1"/>
  <c r="AG762" i="5"/>
  <c r="AO762" i="5" s="1"/>
  <c r="AF762" i="5"/>
  <c r="AN762" i="5" s="1"/>
  <c r="AT742" i="5"/>
  <c r="AS742" i="5"/>
  <c r="AR742" i="5"/>
  <c r="AQ742" i="5"/>
  <c r="AL742" i="5"/>
  <c r="AK742" i="5"/>
  <c r="AJ742" i="5"/>
  <c r="AI742" i="5"/>
  <c r="AH742" i="5"/>
  <c r="AP742" i="5" s="1"/>
  <c r="AG742" i="5"/>
  <c r="AO742" i="5" s="1"/>
  <c r="AF742" i="5"/>
  <c r="AN742" i="5" s="1"/>
  <c r="AT741" i="5"/>
  <c r="AS741" i="5"/>
  <c r="AR741" i="5"/>
  <c r="AQ741" i="5"/>
  <c r="AL741" i="5"/>
  <c r="AK741" i="5"/>
  <c r="AJ741" i="5"/>
  <c r="AI741" i="5"/>
  <c r="AH741" i="5"/>
  <c r="AP741" i="5" s="1"/>
  <c r="AG741" i="5"/>
  <c r="AO741" i="5" s="1"/>
  <c r="AF741" i="5"/>
  <c r="AN741" i="5" s="1"/>
  <c r="AT721" i="5"/>
  <c r="AS721" i="5"/>
  <c r="AR721" i="5"/>
  <c r="AQ721" i="5"/>
  <c r="AL721" i="5"/>
  <c r="AK721" i="5"/>
  <c r="AJ721" i="5"/>
  <c r="AI721" i="5"/>
  <c r="AH721" i="5"/>
  <c r="AP721" i="5" s="1"/>
  <c r="AG721" i="5"/>
  <c r="AO721" i="5" s="1"/>
  <c r="AF721" i="5"/>
  <c r="AN721" i="5" s="1"/>
  <c r="AT720" i="5"/>
  <c r="AS720" i="5"/>
  <c r="AR720" i="5"/>
  <c r="AQ720" i="5"/>
  <c r="AL720" i="5"/>
  <c r="AK720" i="5"/>
  <c r="AJ720" i="5"/>
  <c r="AI720" i="5"/>
  <c r="AH720" i="5"/>
  <c r="AP720" i="5" s="1"/>
  <c r="AG720" i="5"/>
  <c r="AO720" i="5" s="1"/>
  <c r="AF720" i="5"/>
  <c r="AN720" i="5" s="1"/>
  <c r="AT700" i="5"/>
  <c r="AS700" i="5"/>
  <c r="AR700" i="5"/>
  <c r="AQ700" i="5"/>
  <c r="AL700" i="5"/>
  <c r="AK700" i="5"/>
  <c r="AJ700" i="5"/>
  <c r="AI700" i="5"/>
  <c r="AH700" i="5"/>
  <c r="AP700" i="5" s="1"/>
  <c r="AG700" i="5"/>
  <c r="AO700" i="5" s="1"/>
  <c r="AF700" i="5"/>
  <c r="AN700" i="5" s="1"/>
  <c r="AT699" i="5"/>
  <c r="AS699" i="5"/>
  <c r="AR699" i="5"/>
  <c r="AQ699" i="5"/>
  <c r="AL699" i="5"/>
  <c r="AK699" i="5"/>
  <c r="AJ699" i="5"/>
  <c r="AI699" i="5"/>
  <c r="AH699" i="5"/>
  <c r="AP699" i="5" s="1"/>
  <c r="AG699" i="5"/>
  <c r="AO699" i="5" s="1"/>
  <c r="AF699" i="5"/>
  <c r="AN699" i="5" s="1"/>
  <c r="AT679" i="5"/>
  <c r="AS679" i="5"/>
  <c r="AR679" i="5"/>
  <c r="AQ679" i="5"/>
  <c r="AL679" i="5"/>
  <c r="AK679" i="5"/>
  <c r="AJ679" i="5"/>
  <c r="AI679" i="5"/>
  <c r="AH679" i="5"/>
  <c r="AP679" i="5" s="1"/>
  <c r="AG679" i="5"/>
  <c r="AO679" i="5" s="1"/>
  <c r="AF679" i="5"/>
  <c r="AN679" i="5" s="1"/>
  <c r="AT678" i="5"/>
  <c r="AS678" i="5"/>
  <c r="AR678" i="5"/>
  <c r="AQ678" i="5"/>
  <c r="AL678" i="5"/>
  <c r="AK678" i="5"/>
  <c r="AJ678" i="5"/>
  <c r="AI678" i="5"/>
  <c r="AH678" i="5"/>
  <c r="AP678" i="5" s="1"/>
  <c r="AG678" i="5"/>
  <c r="AO678" i="5" s="1"/>
  <c r="AF678" i="5"/>
  <c r="AN678" i="5" s="1"/>
  <c r="AT658" i="5"/>
  <c r="AS658" i="5"/>
  <c r="AR658" i="5"/>
  <c r="AQ658" i="5"/>
  <c r="AP658" i="5"/>
  <c r="AO658" i="5"/>
  <c r="AN658" i="5"/>
  <c r="AL658" i="5"/>
  <c r="AK658" i="5"/>
  <c r="AJ658" i="5"/>
  <c r="AI658" i="5"/>
  <c r="AH658" i="5"/>
  <c r="AG658" i="5"/>
  <c r="AF658" i="5"/>
  <c r="AT657" i="5"/>
  <c r="AS657" i="5"/>
  <c r="AR657" i="5"/>
  <c r="AQ657" i="5"/>
  <c r="AP657" i="5"/>
  <c r="AO657" i="5"/>
  <c r="AN657" i="5"/>
  <c r="AL657" i="5"/>
  <c r="AK657" i="5"/>
  <c r="AJ657" i="5"/>
  <c r="AI657" i="5"/>
  <c r="AH657" i="5"/>
  <c r="AG657" i="5"/>
  <c r="AF657" i="5"/>
  <c r="AT637" i="5"/>
  <c r="AS637" i="5"/>
  <c r="AR637" i="5"/>
  <c r="AQ637" i="5"/>
  <c r="AL637" i="5"/>
  <c r="AK637" i="5"/>
  <c r="AJ637" i="5"/>
  <c r="AI637" i="5"/>
  <c r="AH637" i="5"/>
  <c r="AP637" i="5" s="1"/>
  <c r="AG637" i="5"/>
  <c r="AO637" i="5" s="1"/>
  <c r="AF637" i="5"/>
  <c r="AN637" i="5" s="1"/>
  <c r="AT636" i="5"/>
  <c r="AS636" i="5"/>
  <c r="AR636" i="5"/>
  <c r="AQ636" i="5"/>
  <c r="AL636" i="5"/>
  <c r="AK636" i="5"/>
  <c r="AJ636" i="5"/>
  <c r="AI636" i="5"/>
  <c r="AH636" i="5"/>
  <c r="AP636" i="5" s="1"/>
  <c r="AG636" i="5"/>
  <c r="AO636" i="5" s="1"/>
  <c r="AF636" i="5"/>
  <c r="AN636" i="5" s="1"/>
  <c r="AT616" i="5"/>
  <c r="AS616" i="5"/>
  <c r="AR616" i="5"/>
  <c r="AQ616" i="5"/>
  <c r="AL616" i="5"/>
  <c r="AK616" i="5"/>
  <c r="AJ616" i="5"/>
  <c r="AI616" i="5"/>
  <c r="AH616" i="5"/>
  <c r="AP616" i="5" s="1"/>
  <c r="AG616" i="5"/>
  <c r="AO616" i="5" s="1"/>
  <c r="AF616" i="5"/>
  <c r="AN616" i="5" s="1"/>
  <c r="AT615" i="5"/>
  <c r="AS615" i="5"/>
  <c r="AR615" i="5"/>
  <c r="AQ615" i="5"/>
  <c r="AL615" i="5"/>
  <c r="AK615" i="5"/>
  <c r="AJ615" i="5"/>
  <c r="AI615" i="5"/>
  <c r="AH615" i="5"/>
  <c r="AP615" i="5" s="1"/>
  <c r="AG615" i="5"/>
  <c r="AO615" i="5" s="1"/>
  <c r="AF615" i="5"/>
  <c r="AN615" i="5" s="1"/>
  <c r="AT595" i="5"/>
  <c r="AS595" i="5"/>
  <c r="AR595" i="5"/>
  <c r="AQ595" i="5"/>
  <c r="AL595" i="5"/>
  <c r="AK595" i="5"/>
  <c r="AJ595" i="5"/>
  <c r="AI595" i="5"/>
  <c r="AH595" i="5"/>
  <c r="AP595" i="5" s="1"/>
  <c r="AG595" i="5"/>
  <c r="AO595" i="5" s="1"/>
  <c r="AF595" i="5"/>
  <c r="AN595" i="5" s="1"/>
  <c r="AT594" i="5"/>
  <c r="AS594" i="5"/>
  <c r="AR594" i="5"/>
  <c r="AQ594" i="5"/>
  <c r="AL594" i="5"/>
  <c r="AK594" i="5"/>
  <c r="AJ594" i="5"/>
  <c r="AI594" i="5"/>
  <c r="AH594" i="5"/>
  <c r="AP594" i="5" s="1"/>
  <c r="AG594" i="5"/>
  <c r="AO594" i="5" s="1"/>
  <c r="AF594" i="5"/>
  <c r="AN594" i="5" s="1"/>
  <c r="F25" i="5"/>
  <c r="F46" i="5" s="1"/>
  <c r="F67" i="5" s="1"/>
  <c r="F88" i="5" s="1"/>
  <c r="F109" i="5" s="1"/>
  <c r="F130" i="5" s="1"/>
  <c r="F151" i="5" s="1"/>
  <c r="F172" i="5" s="1"/>
  <c r="F193" i="5" s="1"/>
  <c r="F214" i="5" s="1"/>
  <c r="F235" i="5" s="1"/>
  <c r="F256" i="5" s="1"/>
  <c r="F277" i="5" s="1"/>
  <c r="F298" i="5" s="1"/>
  <c r="F319" i="5" s="1"/>
  <c r="F340" i="5" s="1"/>
  <c r="F361" i="5" s="1"/>
  <c r="F382" i="5" s="1"/>
  <c r="F403" i="5" s="1"/>
  <c r="F424" i="5" s="1"/>
  <c r="F445" i="5" s="1"/>
  <c r="F466" i="5" s="1"/>
  <c r="F487" i="5" s="1"/>
  <c r="F508" i="5" s="1"/>
  <c r="F529" i="5" s="1"/>
  <c r="F550" i="5" s="1"/>
  <c r="F571" i="5" s="1"/>
  <c r="F592" i="5" s="1"/>
  <c r="F613" i="5" s="1"/>
  <c r="F634" i="5" s="1"/>
  <c r="F655" i="5" s="1"/>
  <c r="F676" i="5" s="1"/>
  <c r="F697" i="5" s="1"/>
  <c r="F718" i="5" s="1"/>
  <c r="F739" i="5" s="1"/>
  <c r="F760" i="5" s="1"/>
  <c r="F781" i="5" s="1"/>
  <c r="F802" i="5" s="1"/>
  <c r="F823" i="5" s="1"/>
  <c r="F844" i="5" s="1"/>
  <c r="F865" i="5" s="1"/>
  <c r="F886" i="5" s="1"/>
  <c r="F907" i="5" s="1"/>
  <c r="F928" i="5" s="1"/>
  <c r="F949" i="5" s="1"/>
  <c r="F970" i="5" s="1"/>
  <c r="F991" i="5" s="1"/>
  <c r="F1012" i="5" s="1"/>
  <c r="F1033" i="5" s="1"/>
  <c r="F1054" i="5" s="1"/>
  <c r="F1075" i="5" s="1"/>
  <c r="F1096" i="5" s="1"/>
  <c r="F1117" i="5" s="1"/>
  <c r="F1138" i="5" s="1"/>
  <c r="F1159" i="5" s="1"/>
  <c r="F1180" i="5" s="1"/>
  <c r="F1201" i="5" s="1"/>
  <c r="F1222" i="5" s="1"/>
  <c r="F1243" i="5" s="1"/>
  <c r="F1264" i="5" s="1"/>
  <c r="F1285" i="5" s="1"/>
  <c r="F1306" i="5" s="1"/>
  <c r="F1327" i="5" s="1"/>
  <c r="F1348" i="5" s="1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195" i="12"/>
  <c r="A211" i="12"/>
  <c r="A227" i="12"/>
  <c r="A243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19" i="12"/>
  <c r="A35" i="12"/>
  <c r="A51" i="12"/>
  <c r="A67" i="12"/>
  <c r="A83" i="12"/>
  <c r="A99" i="12"/>
  <c r="A115" i="12"/>
  <c r="A147" i="12"/>
  <c r="A163" i="12"/>
  <c r="A179" i="12"/>
  <c r="A3" i="12"/>
  <c r="B3" i="1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C260" i="28"/>
  <c r="A259" i="12" s="1"/>
  <c r="HJ255" i="28"/>
  <c r="HJ254" i="28"/>
  <c r="HJ253" i="28"/>
  <c r="HJ252" i="28"/>
  <c r="HJ251" i="28"/>
  <c r="HJ250" i="28"/>
  <c r="HJ249" i="28"/>
  <c r="HJ248" i="28"/>
  <c r="HJ247" i="28"/>
  <c r="HJ246" i="28"/>
  <c r="HJ245" i="28"/>
  <c r="HJ244" i="28"/>
  <c r="HJ243" i="28"/>
  <c r="HJ242" i="28"/>
  <c r="C132" i="28"/>
  <c r="A131" i="12" s="1"/>
  <c r="BA13" i="28"/>
  <c r="BA10" i="28"/>
  <c r="BA9" i="28"/>
  <c r="HH7" i="28"/>
  <c r="BA7" i="28"/>
  <c r="HH6" i="28"/>
  <c r="AY7" i="28"/>
  <c r="C7" i="28" s="1"/>
  <c r="A6" i="12" s="1"/>
  <c r="H6" i="28"/>
  <c r="HJ5" i="28"/>
  <c r="AY5" i="28"/>
  <c r="C5" i="28" s="1"/>
  <c r="A4" i="12" s="1"/>
  <c r="HJ4" i="28"/>
  <c r="ED4" i="28"/>
  <c r="ED5" i="28" s="1"/>
  <c r="ED6" i="28" s="1"/>
  <c r="ED7" i="28" s="1"/>
  <c r="ED8" i="28" s="1"/>
  <c r="ED9" i="28" s="1"/>
  <c r="ED10" i="28" s="1"/>
  <c r="ED11" i="28" s="1"/>
  <c r="ED12" i="28" s="1"/>
  <c r="ED13" i="28" s="1"/>
  <c r="ED14" i="28" s="1"/>
  <c r="ED15" i="28" s="1"/>
  <c r="ED16" i="28" s="1"/>
  <c r="ED17" i="28" s="1"/>
  <c r="ED18" i="28" s="1"/>
  <c r="ED19" i="28" s="1"/>
  <c r="ED20" i="28" s="1"/>
  <c r="ED21" i="28" s="1"/>
  <c r="ED22" i="28" s="1"/>
  <c r="ED23" i="28" s="1"/>
  <c r="ED24" i="28" s="1"/>
  <c r="ED25" i="28" s="1"/>
  <c r="ED26" i="28" s="1"/>
  <c r="ED27" i="28" s="1"/>
  <c r="ED28" i="28" s="1"/>
  <c r="ED29" i="28" s="1"/>
  <c r="ED30" i="28" s="1"/>
  <c r="ED31" i="28" s="1"/>
  <c r="ED32" i="28" s="1"/>
  <c r="ED33" i="28" s="1"/>
  <c r="ED34" i="28" s="1"/>
  <c r="ED35" i="28" s="1"/>
  <c r="ED36" i="28" s="1"/>
  <c r="ED37" i="28" s="1"/>
  <c r="ED38" i="28" s="1"/>
  <c r="ED39" i="28" s="1"/>
  <c r="ED40" i="28" s="1"/>
  <c r="ED41" i="28" s="1"/>
  <c r="ED42" i="28" s="1"/>
  <c r="ED43" i="28" s="1"/>
  <c r="ED44" i="28" s="1"/>
  <c r="ED45" i="28" s="1"/>
  <c r="ED46" i="28" s="1"/>
  <c r="ED47" i="28" s="1"/>
  <c r="ED48" i="28" s="1"/>
  <c r="ED49" i="28" s="1"/>
  <c r="ED50" i="28" s="1"/>
  <c r="ED51" i="28" s="1"/>
  <c r="ED52" i="28" s="1"/>
  <c r="ED53" i="28" s="1"/>
  <c r="ED54" i="28" s="1"/>
  <c r="ED55" i="28" s="1"/>
  <c r="ED56" i="28" s="1"/>
  <c r="ED57" i="28" s="1"/>
  <c r="ED58" i="28" s="1"/>
  <c r="ED59" i="28" s="1"/>
  <c r="ED60" i="28" s="1"/>
  <c r="ED61" i="28" s="1"/>
  <c r="ED62" i="28" s="1"/>
  <c r="ED63" i="28" s="1"/>
  <c r="ED64" i="28" s="1"/>
  <c r="ED65" i="28" s="1"/>
  <c r="ED66" i="28" s="1"/>
  <c r="ED67" i="28" s="1"/>
  <c r="ED68" i="28" s="1"/>
  <c r="ED69" i="28" s="1"/>
  <c r="ED70" i="28" s="1"/>
  <c r="ED71" i="28" s="1"/>
  <c r="ED72" i="28" s="1"/>
  <c r="ED73" i="28" s="1"/>
  <c r="ED74" i="28" s="1"/>
  <c r="ED75" i="28" s="1"/>
  <c r="ED76" i="28" s="1"/>
  <c r="ED77" i="28" s="1"/>
  <c r="ED78" i="28" s="1"/>
  <c r="ED79" i="28" s="1"/>
  <c r="ED80" i="28" s="1"/>
  <c r="ED81" i="28" s="1"/>
  <c r="ED82" i="28" s="1"/>
  <c r="ED83" i="28" s="1"/>
  <c r="ED84" i="28" s="1"/>
  <c r="ED85" i="28" s="1"/>
  <c r="ED86" i="28" s="1"/>
  <c r="ED87" i="28" s="1"/>
  <c r="ED88" i="28" s="1"/>
  <c r="ED89" i="28" s="1"/>
  <c r="ED90" i="28" s="1"/>
  <c r="ED91" i="28" s="1"/>
  <c r="ED92" i="28" s="1"/>
  <c r="ED93" i="28" s="1"/>
  <c r="ED94" i="28" s="1"/>
  <c r="ED95" i="28" s="1"/>
  <c r="ED96" i="28" s="1"/>
  <c r="ED97" i="28" s="1"/>
  <c r="ED98" i="28" s="1"/>
  <c r="ED99" i="28" s="1"/>
  <c r="ED100" i="28" s="1"/>
  <c r="ED101" i="28" s="1"/>
  <c r="ED102" i="28" s="1"/>
  <c r="ED103" i="28" s="1"/>
  <c r="ED104" i="28" s="1"/>
  <c r="ED105" i="28" s="1"/>
  <c r="ED106" i="28" s="1"/>
  <c r="ED107" i="28" s="1"/>
  <c r="ED108" i="28" s="1"/>
  <c r="ED109" i="28" s="1"/>
  <c r="ED110" i="28" s="1"/>
  <c r="ED111" i="28" s="1"/>
  <c r="ED112" i="28" s="1"/>
  <c r="ED113" i="28" s="1"/>
  <c r="ED114" i="28" s="1"/>
  <c r="ED115" i="28" s="1"/>
  <c r="ED116" i="28" s="1"/>
  <c r="ED117" i="28" s="1"/>
  <c r="ED118" i="28" s="1"/>
  <c r="ED119" i="28" s="1"/>
  <c r="ED120" i="28" s="1"/>
  <c r="ED121" i="28" s="1"/>
  <c r="ED122" i="28" s="1"/>
  <c r="ED123" i="28" s="1"/>
  <c r="ED124" i="28" s="1"/>
  <c r="ED125" i="28" s="1"/>
  <c r="ED126" i="28" s="1"/>
  <c r="ED127" i="28" s="1"/>
  <c r="ED128" i="28" s="1"/>
  <c r="ED129" i="28" s="1"/>
  <c r="ED130" i="28" s="1"/>
  <c r="CS4" i="28"/>
  <c r="CS5" i="28" s="1"/>
  <c r="CS6" i="28" s="1"/>
  <c r="CS7" i="28" s="1"/>
  <c r="CS8" i="28" s="1"/>
  <c r="CS9" i="28" s="1"/>
  <c r="CS10" i="28" s="1"/>
  <c r="CS11" i="28" s="1"/>
  <c r="CS12" i="28" s="1"/>
  <c r="CS13" i="28" s="1"/>
  <c r="CS14" i="28" s="1"/>
  <c r="CS15" i="28" s="1"/>
  <c r="CS16" i="28" s="1"/>
  <c r="CS17" i="28" s="1"/>
  <c r="CS18" i="28" s="1"/>
  <c r="CS19" i="28" s="1"/>
  <c r="CS20" i="28" s="1"/>
  <c r="CS21" i="28" s="1"/>
  <c r="CS22" i="28" s="1"/>
  <c r="CS23" i="28" s="1"/>
  <c r="CS24" i="28" s="1"/>
  <c r="CS25" i="28" s="1"/>
  <c r="CS26" i="28" s="1"/>
  <c r="CS27" i="28" s="1"/>
  <c r="CS28" i="28" s="1"/>
  <c r="CS29" i="28" s="1"/>
  <c r="CS30" i="28" s="1"/>
  <c r="CS31" i="28" s="1"/>
  <c r="CS32" i="28" s="1"/>
  <c r="CS33" i="28" s="1"/>
  <c r="CS34" i="28" s="1"/>
  <c r="CS35" i="28" s="1"/>
  <c r="CS36" i="28" s="1"/>
  <c r="CS37" i="28" s="1"/>
  <c r="CS38" i="28" s="1"/>
  <c r="CS39" i="28" s="1"/>
  <c r="CS40" i="28" s="1"/>
  <c r="CS41" i="28" s="1"/>
  <c r="CS42" i="28" s="1"/>
  <c r="CS43" i="28" s="1"/>
  <c r="CS44" i="28" s="1"/>
  <c r="CS45" i="28" s="1"/>
  <c r="CS46" i="28" s="1"/>
  <c r="CS47" i="28" s="1"/>
  <c r="CS48" i="28" s="1"/>
  <c r="CS49" i="28" s="1"/>
  <c r="CS50" i="28" s="1"/>
  <c r="CS51" i="28" s="1"/>
  <c r="CS52" i="28" s="1"/>
  <c r="CS53" i="28" s="1"/>
  <c r="CS54" i="28" s="1"/>
  <c r="CS55" i="28" s="1"/>
  <c r="CS56" i="28" s="1"/>
  <c r="CS57" i="28" s="1"/>
  <c r="CS58" i="28" s="1"/>
  <c r="CS59" i="28" s="1"/>
  <c r="CS60" i="28" s="1"/>
  <c r="CS61" i="28" s="1"/>
  <c r="CS62" i="28" s="1"/>
  <c r="CS63" i="28" s="1"/>
  <c r="CS64" i="28" s="1"/>
  <c r="CS65" i="28" s="1"/>
  <c r="CS66" i="28" s="1"/>
  <c r="BX4" i="28"/>
  <c r="BX5" i="28" s="1"/>
  <c r="BX6" i="28" s="1"/>
  <c r="BX7" i="28" s="1"/>
  <c r="BX8" i="28" s="1"/>
  <c r="BX9" i="28" s="1"/>
  <c r="BX10" i="28" s="1"/>
  <c r="BX11" i="28" s="1"/>
  <c r="BX12" i="28" s="1"/>
  <c r="BX13" i="28" s="1"/>
  <c r="BX14" i="28" s="1"/>
  <c r="BX15" i="28" s="1"/>
  <c r="BX16" i="28" s="1"/>
  <c r="BX17" i="28" s="1"/>
  <c r="BX18" i="28" s="1"/>
  <c r="BX19" i="28" s="1"/>
  <c r="BX20" i="28" s="1"/>
  <c r="BX21" i="28" s="1"/>
  <c r="BX22" i="28" s="1"/>
  <c r="BX23" i="28" s="1"/>
  <c r="BX24" i="28" s="1"/>
  <c r="BX25" i="28" s="1"/>
  <c r="BX26" i="28" s="1"/>
  <c r="BX27" i="28" s="1"/>
  <c r="BX28" i="28" s="1"/>
  <c r="BX29" i="28" s="1"/>
  <c r="BX30" i="28" s="1"/>
  <c r="BX31" i="28" s="1"/>
  <c r="BX32" i="28" s="1"/>
  <c r="BX33" i="28" s="1"/>
  <c r="BX34" i="28" s="1"/>
  <c r="HJ3" i="28"/>
  <c r="HJ2" i="28"/>
  <c r="EF2" i="28"/>
  <c r="CU2" i="28"/>
  <c r="CV2" i="28" s="1"/>
  <c r="CW2" i="28" s="1"/>
  <c r="CX2" i="28" s="1"/>
  <c r="CY2" i="28" s="1"/>
  <c r="CZ2" i="28" s="1"/>
  <c r="DA2" i="28" s="1"/>
  <c r="DB2" i="28" s="1"/>
  <c r="DC2" i="28" s="1"/>
  <c r="DD2" i="28" s="1"/>
  <c r="DE2" i="28" s="1"/>
  <c r="DF2" i="28" s="1"/>
  <c r="DG2" i="28" s="1"/>
  <c r="DH2" i="28" s="1"/>
  <c r="DI2" i="28" s="1"/>
  <c r="DJ2" i="28" s="1"/>
  <c r="DK2" i="28" s="1"/>
  <c r="DL2" i="28" s="1"/>
  <c r="DM2" i="28" s="1"/>
  <c r="DN2" i="28" s="1"/>
  <c r="DO2" i="28" s="1"/>
  <c r="DP2" i="28" s="1"/>
  <c r="DQ2" i="28" s="1"/>
  <c r="DR2" i="28" s="1"/>
  <c r="DS2" i="28" s="1"/>
  <c r="DT2" i="28" s="1"/>
  <c r="DU2" i="28" s="1"/>
  <c r="DV2" i="28" s="1"/>
  <c r="DW2" i="28" s="1"/>
  <c r="DX2" i="28" s="1"/>
  <c r="DY2" i="28" s="1"/>
  <c r="BZ2" i="28"/>
  <c r="CA2" i="28" s="1"/>
  <c r="CB2" i="28" s="1"/>
  <c r="CC2" i="28" s="1"/>
  <c r="CD2" i="28" s="1"/>
  <c r="CE2" i="28" s="1"/>
  <c r="CF2" i="28" s="1"/>
  <c r="CG2" i="28" s="1"/>
  <c r="CH2" i="28" s="1"/>
  <c r="CI2" i="28" s="1"/>
  <c r="CJ2" i="28" s="1"/>
  <c r="CK2" i="28" s="1"/>
  <c r="CL2" i="28" s="1"/>
  <c r="CM2" i="28" s="1"/>
  <c r="CN2" i="28" s="1"/>
  <c r="HH8" i="28" l="1"/>
  <c r="HI8" i="28" s="1"/>
  <c r="HI6" i="28"/>
  <c r="HH9" i="28"/>
  <c r="HI9" i="28" s="1"/>
  <c r="HI7" i="28"/>
  <c r="BA14" i="28"/>
  <c r="BB14" i="28" s="1"/>
  <c r="BB10" i="28"/>
  <c r="BA15" i="28"/>
  <c r="BC16" i="28" s="1"/>
  <c r="BC8" i="28"/>
  <c r="BA17" i="28"/>
  <c r="BD12" i="28"/>
  <c r="BA45" i="28"/>
  <c r="BE52" i="28" s="1"/>
  <c r="BE20" i="28"/>
  <c r="HJ6" i="28"/>
  <c r="EG2" i="28"/>
  <c r="EH2" i="28" s="1"/>
  <c r="EI2" i="28" s="1"/>
  <c r="EJ2" i="28" s="1"/>
  <c r="EK2" i="28" s="1"/>
  <c r="EL2" i="28" s="1"/>
  <c r="EM2" i="28" s="1"/>
  <c r="EN2" i="28" s="1"/>
  <c r="EO2" i="28" s="1"/>
  <c r="EP2" i="28" s="1"/>
  <c r="EQ2" i="28" s="1"/>
  <c r="ER2" i="28" s="1"/>
  <c r="ES2" i="28" s="1"/>
  <c r="ET2" i="28" s="1"/>
  <c r="EU2" i="28" s="1"/>
  <c r="EV2" i="28" s="1"/>
  <c r="EW2" i="28" s="1"/>
  <c r="EX2" i="28" s="1"/>
  <c r="EY2" i="28" s="1"/>
  <c r="EZ2" i="28" s="1"/>
  <c r="FA2" i="28" s="1"/>
  <c r="FB2" i="28" s="1"/>
  <c r="FC2" i="28" s="1"/>
  <c r="FD2" i="28" s="1"/>
  <c r="FE2" i="28" s="1"/>
  <c r="FF2" i="28" s="1"/>
  <c r="FG2" i="28" s="1"/>
  <c r="FH2" i="28" s="1"/>
  <c r="FI2" i="28" s="1"/>
  <c r="FJ2" i="28" s="1"/>
  <c r="FK2" i="28" s="1"/>
  <c r="FL2" i="28" s="1"/>
  <c r="FM2" i="28" s="1"/>
  <c r="FN2" i="28" s="1"/>
  <c r="FO2" i="28" s="1"/>
  <c r="FP2" i="28" s="1"/>
  <c r="FQ2" i="28" s="1"/>
  <c r="FR2" i="28" s="1"/>
  <c r="FS2" i="28" s="1"/>
  <c r="FT2" i="28" s="1"/>
  <c r="FU2" i="28" s="1"/>
  <c r="FV2" i="28" s="1"/>
  <c r="FW2" i="28" s="1"/>
  <c r="FX2" i="28" s="1"/>
  <c r="FY2" i="28" s="1"/>
  <c r="FZ2" i="28" s="1"/>
  <c r="GA2" i="28" s="1"/>
  <c r="GB2" i="28" s="1"/>
  <c r="GC2" i="28" s="1"/>
  <c r="GD2" i="28" s="1"/>
  <c r="GE2" i="28" s="1"/>
  <c r="GF2" i="28" s="1"/>
  <c r="GG2" i="28" s="1"/>
  <c r="GH2" i="28" s="1"/>
  <c r="GI2" i="28" s="1"/>
  <c r="GJ2" i="28" s="1"/>
  <c r="GK2" i="28" s="1"/>
  <c r="GL2" i="28" s="1"/>
  <c r="GM2" i="28" s="1"/>
  <c r="GN2" i="28" s="1"/>
  <c r="GO2" i="28" s="1"/>
  <c r="GP2" i="28" s="1"/>
  <c r="F1369" i="5"/>
  <c r="V1203" i="5"/>
  <c r="V1206" i="5"/>
  <c r="V1227" i="5"/>
  <c r="AV1223" i="5" s="1"/>
  <c r="V1224" i="5"/>
  <c r="V1245" i="5"/>
  <c r="V1248" i="5"/>
  <c r="V1269" i="5"/>
  <c r="AV1265" i="5" s="1"/>
  <c r="V1266" i="5"/>
  <c r="V1287" i="5"/>
  <c r="V1290" i="5"/>
  <c r="V1311" i="5"/>
  <c r="AV1307" i="5" s="1"/>
  <c r="V1308" i="5"/>
  <c r="V1329" i="5"/>
  <c r="V1332" i="5"/>
  <c r="V804" i="5"/>
  <c r="V807" i="5"/>
  <c r="V828" i="5"/>
  <c r="V825" i="5"/>
  <c r="V846" i="5"/>
  <c r="AV844" i="5" s="1"/>
  <c r="V849" i="5"/>
  <c r="V870" i="5"/>
  <c r="V867" i="5"/>
  <c r="V888" i="5"/>
  <c r="AV887" i="5" s="1"/>
  <c r="V891" i="5"/>
  <c r="V912" i="5"/>
  <c r="V909" i="5"/>
  <c r="V930" i="5"/>
  <c r="AV929" i="5" s="1"/>
  <c r="V933" i="5"/>
  <c r="V954" i="5"/>
  <c r="V951" i="5"/>
  <c r="V972" i="5"/>
  <c r="V975" i="5"/>
  <c r="V996" i="5"/>
  <c r="V993" i="5"/>
  <c r="V1014" i="5"/>
  <c r="AV1012" i="5" s="1"/>
  <c r="V1017" i="5"/>
  <c r="V1038" i="5"/>
  <c r="V1035" i="5"/>
  <c r="V1056" i="5"/>
  <c r="V1059" i="5"/>
  <c r="V1080" i="5"/>
  <c r="V1077" i="5"/>
  <c r="V1098" i="5"/>
  <c r="AV1096" i="5" s="1"/>
  <c r="V1101" i="5"/>
  <c r="V1122" i="5"/>
  <c r="V1119" i="5"/>
  <c r="V1140" i="5"/>
  <c r="V1143" i="5"/>
  <c r="V1164" i="5"/>
  <c r="V1161" i="5"/>
  <c r="V1182" i="5"/>
  <c r="V1185" i="5"/>
  <c r="V597" i="5"/>
  <c r="V594" i="5"/>
  <c r="AV592" i="5" s="1"/>
  <c r="V615" i="5"/>
  <c r="AV614" i="5" s="1"/>
  <c r="V618" i="5"/>
  <c r="V639" i="5"/>
  <c r="V636" i="5"/>
  <c r="AV635" i="5" s="1"/>
  <c r="V657" i="5"/>
  <c r="AV655" i="5" s="1"/>
  <c r="V660" i="5"/>
  <c r="V681" i="5"/>
  <c r="V678" i="5"/>
  <c r="AV676" i="5" s="1"/>
  <c r="V699" i="5"/>
  <c r="V702" i="5"/>
  <c r="V723" i="5"/>
  <c r="V720" i="5"/>
  <c r="AV719" i="5" s="1"/>
  <c r="V741" i="5"/>
  <c r="AV739" i="5" s="1"/>
  <c r="V744" i="5"/>
  <c r="V765" i="5"/>
  <c r="V762" i="5"/>
  <c r="AV760" i="5" s="1"/>
  <c r="V783" i="5"/>
  <c r="AV782" i="5" s="1"/>
  <c r="V786" i="5"/>
  <c r="AV803" i="5"/>
  <c r="AV845" i="5"/>
  <c r="AV971" i="5"/>
  <c r="AV1202" i="5"/>
  <c r="AV1201" i="5"/>
  <c r="AV1243" i="5"/>
  <c r="AV1244" i="5"/>
  <c r="AV1306" i="5"/>
  <c r="AV1181" i="5"/>
  <c r="AV1286" i="5"/>
  <c r="AV1160" i="5"/>
  <c r="AV1180" i="5"/>
  <c r="AV1285" i="5"/>
  <c r="AV1159" i="5"/>
  <c r="AV593" i="5"/>
  <c r="AV613" i="5"/>
  <c r="AV634" i="5"/>
  <c r="AV677" i="5"/>
  <c r="AV698" i="5"/>
  <c r="AV761" i="5"/>
  <c r="AV802" i="5"/>
  <c r="AV928" i="5"/>
  <c r="AV970" i="5"/>
  <c r="AV697" i="5"/>
  <c r="AV718" i="5"/>
  <c r="AV824" i="5"/>
  <c r="AV866" i="5"/>
  <c r="AV908" i="5"/>
  <c r="AV950" i="5"/>
  <c r="AV781" i="5"/>
  <c r="AV823" i="5"/>
  <c r="AV865" i="5"/>
  <c r="AV907" i="5"/>
  <c r="AV949" i="5"/>
  <c r="AV992" i="5"/>
  <c r="AV991" i="5"/>
  <c r="AV1034" i="5"/>
  <c r="AV1055" i="5"/>
  <c r="AV1076" i="5"/>
  <c r="AV1118" i="5"/>
  <c r="AV1139" i="5"/>
  <c r="AV1033" i="5"/>
  <c r="AV1054" i="5"/>
  <c r="AV1075" i="5"/>
  <c r="AV1117" i="5"/>
  <c r="AV1138" i="5"/>
  <c r="BA25" i="28"/>
  <c r="BD28" i="28" s="1"/>
  <c r="HH11" i="28"/>
  <c r="HI11" i="28" s="1"/>
  <c r="HJ9" i="28"/>
  <c r="HH10" i="28"/>
  <c r="HI10" i="28" s="1"/>
  <c r="HJ8" i="28"/>
  <c r="BA23" i="28"/>
  <c r="BC24" i="28" s="1"/>
  <c r="BA18" i="28"/>
  <c r="BB18" i="28" s="1"/>
  <c r="BA77" i="28"/>
  <c r="BE84" i="28" s="1"/>
  <c r="AY16" i="28"/>
  <c r="C16" i="28" s="1"/>
  <c r="A15" i="12" s="1"/>
  <c r="HJ7" i="28"/>
  <c r="AV1097" i="5" l="1"/>
  <c r="AV1013" i="5"/>
  <c r="AV886" i="5"/>
  <c r="AV740" i="5"/>
  <c r="AV656" i="5"/>
  <c r="AV1264" i="5"/>
  <c r="AV1222" i="5"/>
  <c r="I42" i="11"/>
  <c r="BA41" i="28"/>
  <c r="BD44" i="28" s="1"/>
  <c r="F1390" i="5"/>
  <c r="AB1327" i="5"/>
  <c r="Z1327" i="5"/>
  <c r="AB1285" i="5"/>
  <c r="Z1285" i="5"/>
  <c r="AB1243" i="5"/>
  <c r="Z1243" i="5"/>
  <c r="AB1201" i="5"/>
  <c r="Z1201" i="5"/>
  <c r="AB1306" i="5"/>
  <c r="Z1306" i="5"/>
  <c r="AB1264" i="5"/>
  <c r="Z1264" i="5"/>
  <c r="AB1222" i="5"/>
  <c r="Z1222" i="5"/>
  <c r="AB1180" i="5"/>
  <c r="Z1180" i="5"/>
  <c r="AB1138" i="5"/>
  <c r="Z1138" i="5"/>
  <c r="AB1096" i="5"/>
  <c r="Z1096" i="5"/>
  <c r="AB1054" i="5"/>
  <c r="Z1054" i="5"/>
  <c r="AB1012" i="5"/>
  <c r="Z1012" i="5"/>
  <c r="AB970" i="5"/>
  <c r="Z970" i="5"/>
  <c r="AB928" i="5"/>
  <c r="Z928" i="5"/>
  <c r="AB886" i="5"/>
  <c r="Z886" i="5"/>
  <c r="AB844" i="5"/>
  <c r="Z844" i="5"/>
  <c r="AB802" i="5"/>
  <c r="Z802" i="5"/>
  <c r="AB1159" i="5"/>
  <c r="Z1159" i="5"/>
  <c r="AB1117" i="5"/>
  <c r="Z1117" i="5"/>
  <c r="AB1075" i="5"/>
  <c r="Z1075" i="5"/>
  <c r="AB1033" i="5"/>
  <c r="Z1033" i="5"/>
  <c r="AB991" i="5"/>
  <c r="Z991" i="5"/>
  <c r="AB949" i="5"/>
  <c r="Z949" i="5"/>
  <c r="AB907" i="5"/>
  <c r="Z907" i="5"/>
  <c r="AB865" i="5"/>
  <c r="Z865" i="5"/>
  <c r="AB823" i="5"/>
  <c r="Z823" i="5"/>
  <c r="AB781" i="5"/>
  <c r="Z781" i="5"/>
  <c r="AB739" i="5"/>
  <c r="Z739" i="5"/>
  <c r="AB697" i="5"/>
  <c r="Z697" i="5"/>
  <c r="AB655" i="5"/>
  <c r="Z655" i="5"/>
  <c r="AB613" i="5"/>
  <c r="Z613" i="5"/>
  <c r="AB760" i="5"/>
  <c r="Z760" i="5"/>
  <c r="AB718" i="5"/>
  <c r="Z718" i="5"/>
  <c r="AB676" i="5"/>
  <c r="Z676" i="5"/>
  <c r="AB634" i="5"/>
  <c r="Z634" i="5"/>
  <c r="AB592" i="5"/>
  <c r="Z592" i="5"/>
  <c r="AV1327" i="5"/>
  <c r="AV1328" i="5"/>
  <c r="C8" i="28"/>
  <c r="A7" i="12" s="1"/>
  <c r="J12" i="28"/>
  <c r="AY60" i="28"/>
  <c r="C60" i="28" s="1"/>
  <c r="A59" i="12" s="1"/>
  <c r="K52" i="28"/>
  <c r="AY44" i="28"/>
  <c r="C44" i="28" s="1"/>
  <c r="A43" i="12" s="1"/>
  <c r="BA22" i="28"/>
  <c r="BB22" i="28" s="1"/>
  <c r="BA31" i="28"/>
  <c r="BC32" i="28" s="1"/>
  <c r="HH12" i="28"/>
  <c r="HI12" i="28" s="1"/>
  <c r="HJ10" i="28"/>
  <c r="HH13" i="28"/>
  <c r="HI13" i="28" s="1"/>
  <c r="HJ11" i="28"/>
  <c r="AY28" i="28"/>
  <c r="C28" i="28" s="1"/>
  <c r="A27" i="12" s="1"/>
  <c r="K20" i="28"/>
  <c r="C12" i="28"/>
  <c r="A11" i="12" s="1"/>
  <c r="J28" i="28"/>
  <c r="AY32" i="28"/>
  <c r="C32" i="28" s="1"/>
  <c r="A31" i="12" s="1"/>
  <c r="AY24" i="28"/>
  <c r="C24" i="28" s="1"/>
  <c r="A23" i="12" s="1"/>
  <c r="AY9" i="28"/>
  <c r="C9" i="28" s="1"/>
  <c r="AY11" i="28"/>
  <c r="C11" i="28" s="1"/>
  <c r="A10" i="12" s="1"/>
  <c r="H10" i="28"/>
  <c r="I8" i="28"/>
  <c r="AY6" i="28"/>
  <c r="AY10" i="28"/>
  <c r="C10" i="28" s="1"/>
  <c r="A9" i="12" s="1"/>
  <c r="BA109" i="28"/>
  <c r="BE116" i="28" s="1"/>
  <c r="AY15" i="28"/>
  <c r="C15" i="28" s="1"/>
  <c r="A14" i="12" s="1"/>
  <c r="H14" i="28"/>
  <c r="AY13" i="28"/>
  <c r="C13" i="28" s="1"/>
  <c r="A12" i="12" s="1"/>
  <c r="AY18" i="28"/>
  <c r="C18" i="28" s="1"/>
  <c r="A17" i="12" s="1"/>
  <c r="AY14" i="28"/>
  <c r="C14" i="28" s="1"/>
  <c r="A13" i="12" s="1"/>
  <c r="I16" i="28"/>
  <c r="I74" i="11"/>
  <c r="I72" i="11"/>
  <c r="I70" i="11"/>
  <c r="I68" i="11"/>
  <c r="I66" i="11"/>
  <c r="I64" i="11"/>
  <c r="I62" i="11"/>
  <c r="I60" i="11"/>
  <c r="I58" i="11"/>
  <c r="I56" i="11"/>
  <c r="I54" i="11"/>
  <c r="I52" i="11"/>
  <c r="I50" i="11"/>
  <c r="I48" i="11"/>
  <c r="I46" i="11"/>
  <c r="I44" i="11"/>
  <c r="C6" i="28" l="1"/>
  <c r="BA57" i="28"/>
  <c r="BD60" i="28" s="1"/>
  <c r="BA49" i="28"/>
  <c r="F1411" i="5"/>
  <c r="A5" i="12"/>
  <c r="A8" i="12"/>
  <c r="AY92" i="28"/>
  <c r="C92" i="28" s="1"/>
  <c r="A91" i="12" s="1"/>
  <c r="K84" i="28"/>
  <c r="AY76" i="28"/>
  <c r="C76" i="28" s="1"/>
  <c r="A75" i="12" s="1"/>
  <c r="HH15" i="28"/>
  <c r="HI15" i="28" s="1"/>
  <c r="HJ13" i="28"/>
  <c r="HJ12" i="28"/>
  <c r="HH14" i="28"/>
  <c r="HI14" i="28" s="1"/>
  <c r="BA39" i="28"/>
  <c r="BC40" i="28" s="1"/>
  <c r="BA26" i="28"/>
  <c r="BB26" i="28" s="1"/>
  <c r="BA141" i="28"/>
  <c r="BE148" i="28" s="1"/>
  <c r="AY26" i="28"/>
  <c r="C26" i="28" s="1"/>
  <c r="A25" i="12" s="1"/>
  <c r="AY22" i="28"/>
  <c r="C22" i="28" s="1"/>
  <c r="A21" i="12" s="1"/>
  <c r="I24" i="28"/>
  <c r="AY19" i="28"/>
  <c r="C19" i="28" s="1"/>
  <c r="A18" i="12" s="1"/>
  <c r="H18" i="28"/>
  <c r="AY17" i="28"/>
  <c r="C17" i="28" s="1"/>
  <c r="A16" i="12" s="1"/>
  <c r="BA73" i="28" l="1"/>
  <c r="BD76" i="28" s="1"/>
  <c r="AY40" i="28"/>
  <c r="C40" i="28" s="1"/>
  <c r="A39" i="12" s="1"/>
  <c r="AY48" i="28"/>
  <c r="C48" i="28" s="1"/>
  <c r="A47" i="12" s="1"/>
  <c r="J44" i="28"/>
  <c r="F1432" i="5"/>
  <c r="BA173" i="28"/>
  <c r="BE180" i="28" s="1"/>
  <c r="BA30" i="28"/>
  <c r="BB30" i="28" s="1"/>
  <c r="BA47" i="28"/>
  <c r="BC48" i="28" s="1"/>
  <c r="HH17" i="28"/>
  <c r="HI17" i="28" s="1"/>
  <c r="HJ15" i="28"/>
  <c r="AY124" i="28"/>
  <c r="C124" i="28" s="1"/>
  <c r="A123" i="12" s="1"/>
  <c r="K116" i="28"/>
  <c r="AY108" i="28"/>
  <c r="C108" i="28" s="1"/>
  <c r="A107" i="12" s="1"/>
  <c r="AY23" i="28"/>
  <c r="C23" i="28" s="1"/>
  <c r="A22" i="12" s="1"/>
  <c r="H22" i="28"/>
  <c r="AY21" i="28"/>
  <c r="C21" i="28" s="1"/>
  <c r="A20" i="12" s="1"/>
  <c r="AY34" i="28"/>
  <c r="C34" i="28" s="1"/>
  <c r="A33" i="12" s="1"/>
  <c r="AY30" i="28"/>
  <c r="C30" i="28" s="1"/>
  <c r="A29" i="12" s="1"/>
  <c r="I32" i="28"/>
  <c r="HJ14" i="28"/>
  <c r="HH16" i="28"/>
  <c r="HI16" i="28" s="1"/>
  <c r="J3" i="2"/>
  <c r="D3" i="2"/>
  <c r="BA81" i="28" l="1"/>
  <c r="BA89" i="28"/>
  <c r="BD92" i="28" s="1"/>
  <c r="AY64" i="28"/>
  <c r="C64" i="28" s="1"/>
  <c r="A63" i="12" s="1"/>
  <c r="J60" i="28"/>
  <c r="AY56" i="28"/>
  <c r="C56" i="28" s="1"/>
  <c r="A55" i="12" s="1"/>
  <c r="F1453" i="5"/>
  <c r="HJ16" i="28"/>
  <c r="HH18" i="28"/>
  <c r="HI18" i="28" s="1"/>
  <c r="HJ17" i="28"/>
  <c r="HH19" i="28"/>
  <c r="HI19" i="28" s="1"/>
  <c r="I40" i="28"/>
  <c r="AY42" i="28"/>
  <c r="C42" i="28" s="1"/>
  <c r="A41" i="12" s="1"/>
  <c r="AY38" i="28"/>
  <c r="C38" i="28" s="1"/>
  <c r="A37" i="12" s="1"/>
  <c r="BA34" i="28"/>
  <c r="BB34" i="28" s="1"/>
  <c r="BA33" i="28"/>
  <c r="BA205" i="28"/>
  <c r="BE212" i="28" s="1"/>
  <c r="BA55" i="28"/>
  <c r="BC56" i="28" s="1"/>
  <c r="AY27" i="28"/>
  <c r="C27" i="28" s="1"/>
  <c r="A26" i="12" s="1"/>
  <c r="H26" i="28"/>
  <c r="AY25" i="28"/>
  <c r="C25" i="28" s="1"/>
  <c r="A24" i="12" s="1"/>
  <c r="AY156" i="28"/>
  <c r="C156" i="28" s="1"/>
  <c r="A155" i="12" s="1"/>
  <c r="K148" i="28"/>
  <c r="AY140" i="28"/>
  <c r="C140" i="28" s="1"/>
  <c r="A139" i="12" s="1"/>
  <c r="BA105" i="28" l="1"/>
  <c r="BD108" i="28" s="1"/>
  <c r="AY80" i="28"/>
  <c r="C80" i="28" s="1"/>
  <c r="A79" i="12" s="1"/>
  <c r="AY72" i="28"/>
  <c r="C72" i="28" s="1"/>
  <c r="A71" i="12" s="1"/>
  <c r="J76" i="28"/>
  <c r="F1474" i="5"/>
  <c r="BA63" i="28"/>
  <c r="BC64" i="28" s="1"/>
  <c r="BA237" i="28"/>
  <c r="BE244" i="28" s="1"/>
  <c r="HH20" i="28"/>
  <c r="HI20" i="28" s="1"/>
  <c r="HJ18" i="28"/>
  <c r="AY50" i="28"/>
  <c r="C50" i="28" s="1"/>
  <c r="A49" i="12" s="1"/>
  <c r="AY46" i="28"/>
  <c r="C46" i="28" s="1"/>
  <c r="A45" i="12" s="1"/>
  <c r="I48" i="28"/>
  <c r="AY188" i="28"/>
  <c r="C188" i="28" s="1"/>
  <c r="A187" i="12" s="1"/>
  <c r="K180" i="28"/>
  <c r="AY172" i="28"/>
  <c r="C172" i="28" s="1"/>
  <c r="A171" i="12" s="1"/>
  <c r="AY31" i="28"/>
  <c r="C31" i="28" s="1"/>
  <c r="A30" i="12" s="1"/>
  <c r="H30" i="28"/>
  <c r="AY29" i="28"/>
  <c r="C29" i="28" s="1"/>
  <c r="A28" i="12" s="1"/>
  <c r="BA38" i="28"/>
  <c r="BB38" i="28" s="1"/>
  <c r="HJ19" i="28"/>
  <c r="HH21" i="28"/>
  <c r="HI21" i="28" s="1"/>
  <c r="AT574" i="5"/>
  <c r="AS574" i="5"/>
  <c r="AR574" i="5"/>
  <c r="AQ574" i="5"/>
  <c r="AL574" i="5"/>
  <c r="AK574" i="5"/>
  <c r="AJ574" i="5"/>
  <c r="AI574" i="5"/>
  <c r="AH574" i="5"/>
  <c r="AP574" i="5" s="1"/>
  <c r="AG574" i="5"/>
  <c r="AO574" i="5" s="1"/>
  <c r="AF574" i="5"/>
  <c r="AN574" i="5" s="1"/>
  <c r="AT573" i="5"/>
  <c r="AS573" i="5"/>
  <c r="AR573" i="5"/>
  <c r="AQ573" i="5"/>
  <c r="AL573" i="5"/>
  <c r="AK573" i="5"/>
  <c r="AJ573" i="5"/>
  <c r="AI573" i="5"/>
  <c r="AH573" i="5"/>
  <c r="AP573" i="5" s="1"/>
  <c r="AG573" i="5"/>
  <c r="AO573" i="5" s="1"/>
  <c r="AF573" i="5"/>
  <c r="AT553" i="5"/>
  <c r="AS553" i="5"/>
  <c r="AR553" i="5"/>
  <c r="AQ553" i="5"/>
  <c r="AL553" i="5"/>
  <c r="AK553" i="5"/>
  <c r="AJ553" i="5"/>
  <c r="AI553" i="5"/>
  <c r="AH553" i="5"/>
  <c r="AP553" i="5" s="1"/>
  <c r="AG553" i="5"/>
  <c r="AO553" i="5" s="1"/>
  <c r="AF553" i="5"/>
  <c r="AN553" i="5" s="1"/>
  <c r="AT552" i="5"/>
  <c r="AS552" i="5"/>
  <c r="AR552" i="5"/>
  <c r="AQ552" i="5"/>
  <c r="AL552" i="5"/>
  <c r="AK552" i="5"/>
  <c r="AJ552" i="5"/>
  <c r="AI552" i="5"/>
  <c r="AH552" i="5"/>
  <c r="AP552" i="5" s="1"/>
  <c r="AG552" i="5"/>
  <c r="AO552" i="5" s="1"/>
  <c r="AF552" i="5"/>
  <c r="AT532" i="5"/>
  <c r="AS532" i="5"/>
  <c r="AR532" i="5"/>
  <c r="AL532" i="5"/>
  <c r="AK532" i="5"/>
  <c r="AJ532" i="5"/>
  <c r="AI532" i="5"/>
  <c r="AQ532" i="5" s="1"/>
  <c r="AH532" i="5"/>
  <c r="AP532" i="5" s="1"/>
  <c r="AG532" i="5"/>
  <c r="AO532" i="5" s="1"/>
  <c r="AF532" i="5"/>
  <c r="AN532" i="5" s="1"/>
  <c r="AT531" i="5"/>
  <c r="AS531" i="5"/>
  <c r="AR531" i="5"/>
  <c r="AL531" i="5"/>
  <c r="AK531" i="5"/>
  <c r="AJ531" i="5"/>
  <c r="AI531" i="5"/>
  <c r="AQ531" i="5" s="1"/>
  <c r="AH531" i="5"/>
  <c r="AP531" i="5" s="1"/>
  <c r="AG531" i="5"/>
  <c r="AO531" i="5" s="1"/>
  <c r="AF531" i="5"/>
  <c r="AT511" i="5"/>
  <c r="AS511" i="5"/>
  <c r="AR511" i="5"/>
  <c r="AL511" i="5"/>
  <c r="AK511" i="5"/>
  <c r="AJ511" i="5"/>
  <c r="AI511" i="5"/>
  <c r="AQ511" i="5" s="1"/>
  <c r="AH511" i="5"/>
  <c r="AP511" i="5" s="1"/>
  <c r="AG511" i="5"/>
  <c r="AO511" i="5" s="1"/>
  <c r="AF511" i="5"/>
  <c r="AN511" i="5" s="1"/>
  <c r="AT510" i="5"/>
  <c r="AS510" i="5"/>
  <c r="AL510" i="5"/>
  <c r="AK510" i="5"/>
  <c r="AJ510" i="5"/>
  <c r="AR510" i="5" s="1"/>
  <c r="AI510" i="5"/>
  <c r="AQ510" i="5" s="1"/>
  <c r="AH510" i="5"/>
  <c r="AP510" i="5" s="1"/>
  <c r="AG510" i="5"/>
  <c r="AO510" i="5" s="1"/>
  <c r="AF510" i="5"/>
  <c r="AT490" i="5"/>
  <c r="AS490" i="5"/>
  <c r="AR490" i="5"/>
  <c r="AQ490" i="5"/>
  <c r="AL490" i="5"/>
  <c r="AK490" i="5"/>
  <c r="AJ490" i="5"/>
  <c r="AI490" i="5"/>
  <c r="AH490" i="5"/>
  <c r="AP490" i="5" s="1"/>
  <c r="AG490" i="5"/>
  <c r="AO490" i="5" s="1"/>
  <c r="AF490" i="5"/>
  <c r="AN490" i="5" s="1"/>
  <c r="AT489" i="5"/>
  <c r="AS489" i="5"/>
  <c r="AR489" i="5"/>
  <c r="AQ489" i="5"/>
  <c r="AL489" i="5"/>
  <c r="AK489" i="5"/>
  <c r="AJ489" i="5"/>
  <c r="AI489" i="5"/>
  <c r="AH489" i="5"/>
  <c r="AP489" i="5" s="1"/>
  <c r="AG489" i="5"/>
  <c r="AO489" i="5" s="1"/>
  <c r="AF489" i="5"/>
  <c r="AT469" i="5"/>
  <c r="AS469" i="5"/>
  <c r="AR469" i="5"/>
  <c r="AQ469" i="5"/>
  <c r="AL469" i="5"/>
  <c r="AK469" i="5"/>
  <c r="AJ469" i="5"/>
  <c r="AI469" i="5"/>
  <c r="AH469" i="5"/>
  <c r="AP469" i="5" s="1"/>
  <c r="AG469" i="5"/>
  <c r="AO469" i="5" s="1"/>
  <c r="AF469" i="5"/>
  <c r="AN469" i="5" s="1"/>
  <c r="AT468" i="5"/>
  <c r="AS468" i="5"/>
  <c r="AR468" i="5"/>
  <c r="AQ468" i="5"/>
  <c r="AL468" i="5"/>
  <c r="AK468" i="5"/>
  <c r="AJ468" i="5"/>
  <c r="AI468" i="5"/>
  <c r="AH468" i="5"/>
  <c r="AP468" i="5" s="1"/>
  <c r="AG468" i="5"/>
  <c r="AO468" i="5" s="1"/>
  <c r="AF468" i="5"/>
  <c r="AT448" i="5"/>
  <c r="AS448" i="5"/>
  <c r="AL448" i="5"/>
  <c r="AK448" i="5"/>
  <c r="AJ448" i="5"/>
  <c r="AR448" i="5" s="1"/>
  <c r="AI448" i="5"/>
  <c r="AQ448" i="5" s="1"/>
  <c r="AH448" i="5"/>
  <c r="AP448" i="5" s="1"/>
  <c r="AG448" i="5"/>
  <c r="AO448" i="5" s="1"/>
  <c r="AF448" i="5"/>
  <c r="AN448" i="5" s="1"/>
  <c r="AT447" i="5"/>
  <c r="AS447" i="5"/>
  <c r="AL447" i="5"/>
  <c r="AK447" i="5"/>
  <c r="AJ447" i="5"/>
  <c r="AR447" i="5" s="1"/>
  <c r="AI447" i="5"/>
  <c r="AQ447" i="5" s="1"/>
  <c r="AH447" i="5"/>
  <c r="AP447" i="5" s="1"/>
  <c r="AG447" i="5"/>
  <c r="AO447" i="5" s="1"/>
  <c r="AF447" i="5"/>
  <c r="AT427" i="5"/>
  <c r="AS427" i="5"/>
  <c r="AR427" i="5"/>
  <c r="AQ427" i="5"/>
  <c r="AL427" i="5"/>
  <c r="AK427" i="5"/>
  <c r="AJ427" i="5"/>
  <c r="AI427" i="5"/>
  <c r="AH427" i="5"/>
  <c r="AP427" i="5" s="1"/>
  <c r="AG427" i="5"/>
  <c r="AO427" i="5" s="1"/>
  <c r="AF427" i="5"/>
  <c r="AN427" i="5" s="1"/>
  <c r="AT426" i="5"/>
  <c r="AS426" i="5"/>
  <c r="AR426" i="5"/>
  <c r="AQ426" i="5"/>
  <c r="AL426" i="5"/>
  <c r="AK426" i="5"/>
  <c r="AJ426" i="5"/>
  <c r="AI426" i="5"/>
  <c r="AH426" i="5"/>
  <c r="AP426" i="5" s="1"/>
  <c r="AG426" i="5"/>
  <c r="AO426" i="5" s="1"/>
  <c r="AF426" i="5"/>
  <c r="AT406" i="5"/>
  <c r="AS406" i="5"/>
  <c r="AR406" i="5"/>
  <c r="AQ406" i="5"/>
  <c r="AL406" i="5"/>
  <c r="AK406" i="5"/>
  <c r="AJ406" i="5"/>
  <c r="AI406" i="5"/>
  <c r="AH406" i="5"/>
  <c r="AP406" i="5" s="1"/>
  <c r="AG406" i="5"/>
  <c r="AO406" i="5" s="1"/>
  <c r="AF406" i="5"/>
  <c r="AN406" i="5" s="1"/>
  <c r="AT405" i="5"/>
  <c r="AS405" i="5"/>
  <c r="AR405" i="5"/>
  <c r="AQ405" i="5"/>
  <c r="AL405" i="5"/>
  <c r="AK405" i="5"/>
  <c r="AJ405" i="5"/>
  <c r="AI405" i="5"/>
  <c r="AH405" i="5"/>
  <c r="AP405" i="5" s="1"/>
  <c r="AG405" i="5"/>
  <c r="AO405" i="5" s="1"/>
  <c r="AF405" i="5"/>
  <c r="AT385" i="5"/>
  <c r="AS385" i="5"/>
  <c r="AR385" i="5"/>
  <c r="AQ385" i="5"/>
  <c r="AL385" i="5"/>
  <c r="AK385" i="5"/>
  <c r="AJ385" i="5"/>
  <c r="AI385" i="5"/>
  <c r="AH385" i="5"/>
  <c r="AP385" i="5" s="1"/>
  <c r="AG385" i="5"/>
  <c r="AO385" i="5" s="1"/>
  <c r="AF385" i="5"/>
  <c r="AN385" i="5" s="1"/>
  <c r="AT384" i="5"/>
  <c r="AS384" i="5"/>
  <c r="AR384" i="5"/>
  <c r="AQ384" i="5"/>
  <c r="AL384" i="5"/>
  <c r="AK384" i="5"/>
  <c r="AJ384" i="5"/>
  <c r="AI384" i="5"/>
  <c r="AH384" i="5"/>
  <c r="AP384" i="5" s="1"/>
  <c r="AG384" i="5"/>
  <c r="AO384" i="5" s="1"/>
  <c r="AF384" i="5"/>
  <c r="AT364" i="5"/>
  <c r="AS364" i="5"/>
  <c r="AR364" i="5"/>
  <c r="AQ364" i="5"/>
  <c r="AL364" i="5"/>
  <c r="AK364" i="5"/>
  <c r="AJ364" i="5"/>
  <c r="AI364" i="5"/>
  <c r="AH364" i="5"/>
  <c r="AP364" i="5" s="1"/>
  <c r="AG364" i="5"/>
  <c r="AO364" i="5" s="1"/>
  <c r="AF364" i="5"/>
  <c r="AN364" i="5" s="1"/>
  <c r="AT363" i="5"/>
  <c r="AS363" i="5"/>
  <c r="AR363" i="5"/>
  <c r="AQ363" i="5"/>
  <c r="AL363" i="5"/>
  <c r="AK363" i="5"/>
  <c r="AJ363" i="5"/>
  <c r="AI363" i="5"/>
  <c r="AH363" i="5"/>
  <c r="AP363" i="5" s="1"/>
  <c r="AG363" i="5"/>
  <c r="AO363" i="5" s="1"/>
  <c r="AF363" i="5"/>
  <c r="AT343" i="5"/>
  <c r="AS343" i="5"/>
  <c r="AR343" i="5"/>
  <c r="AQ343" i="5"/>
  <c r="AL343" i="5"/>
  <c r="AK343" i="5"/>
  <c r="AJ343" i="5"/>
  <c r="AI343" i="5"/>
  <c r="AH343" i="5"/>
  <c r="AP343" i="5" s="1"/>
  <c r="AG343" i="5"/>
  <c r="AO343" i="5" s="1"/>
  <c r="AF343" i="5"/>
  <c r="AN343" i="5" s="1"/>
  <c r="AT342" i="5"/>
  <c r="AS342" i="5"/>
  <c r="AR342" i="5"/>
  <c r="AQ342" i="5"/>
  <c r="AL342" i="5"/>
  <c r="AK342" i="5"/>
  <c r="AJ342" i="5"/>
  <c r="AI342" i="5"/>
  <c r="AH342" i="5"/>
  <c r="AP342" i="5" s="1"/>
  <c r="AG342" i="5"/>
  <c r="AO342" i="5" s="1"/>
  <c r="AF342" i="5"/>
  <c r="AT322" i="5"/>
  <c r="AS322" i="5"/>
  <c r="AR322" i="5"/>
  <c r="AL322" i="5"/>
  <c r="AK322" i="5"/>
  <c r="AJ322" i="5"/>
  <c r="AI322" i="5"/>
  <c r="AQ322" i="5" s="1"/>
  <c r="AH322" i="5"/>
  <c r="AP322" i="5" s="1"/>
  <c r="AG322" i="5"/>
  <c r="AO322" i="5" s="1"/>
  <c r="AF322" i="5"/>
  <c r="AN322" i="5" s="1"/>
  <c r="AT321" i="5"/>
  <c r="AS321" i="5"/>
  <c r="AR321" i="5"/>
  <c r="AL321" i="5"/>
  <c r="AK321" i="5"/>
  <c r="AJ321" i="5"/>
  <c r="AI321" i="5"/>
  <c r="AQ321" i="5" s="1"/>
  <c r="AH321" i="5"/>
  <c r="AP321" i="5" s="1"/>
  <c r="AG321" i="5"/>
  <c r="AO321" i="5" s="1"/>
  <c r="AF321" i="5"/>
  <c r="AT301" i="5"/>
  <c r="AS301" i="5"/>
  <c r="AR301" i="5"/>
  <c r="AL301" i="5"/>
  <c r="AK301" i="5"/>
  <c r="AJ301" i="5"/>
  <c r="AI301" i="5"/>
  <c r="AQ301" i="5" s="1"/>
  <c r="AH301" i="5"/>
  <c r="AP301" i="5" s="1"/>
  <c r="AG301" i="5"/>
  <c r="AO301" i="5" s="1"/>
  <c r="AF301" i="5"/>
  <c r="AN301" i="5" s="1"/>
  <c r="AT300" i="5"/>
  <c r="AS300" i="5"/>
  <c r="AR300" i="5"/>
  <c r="AL300" i="5"/>
  <c r="AK300" i="5"/>
  <c r="AJ300" i="5"/>
  <c r="AI300" i="5"/>
  <c r="AQ300" i="5" s="1"/>
  <c r="AH300" i="5"/>
  <c r="AP300" i="5" s="1"/>
  <c r="AG300" i="5"/>
  <c r="AO300" i="5" s="1"/>
  <c r="AF300" i="5"/>
  <c r="AT280" i="5"/>
  <c r="AS280" i="5"/>
  <c r="AR280" i="5"/>
  <c r="AL280" i="5"/>
  <c r="AK280" i="5"/>
  <c r="AJ280" i="5"/>
  <c r="AI280" i="5"/>
  <c r="AQ280" i="5" s="1"/>
  <c r="AH280" i="5"/>
  <c r="AP280" i="5" s="1"/>
  <c r="AG280" i="5"/>
  <c r="AO280" i="5" s="1"/>
  <c r="AF280" i="5"/>
  <c r="AN280" i="5" s="1"/>
  <c r="AT279" i="5"/>
  <c r="AS279" i="5"/>
  <c r="AR279" i="5"/>
  <c r="AL279" i="5"/>
  <c r="AK279" i="5"/>
  <c r="AJ279" i="5"/>
  <c r="AI279" i="5"/>
  <c r="AQ279" i="5" s="1"/>
  <c r="AH279" i="5"/>
  <c r="AP279" i="5" s="1"/>
  <c r="AG279" i="5"/>
  <c r="AO279" i="5" s="1"/>
  <c r="AF279" i="5"/>
  <c r="AT259" i="5"/>
  <c r="AS259" i="5"/>
  <c r="AR259" i="5"/>
  <c r="AL259" i="5"/>
  <c r="AK259" i="5"/>
  <c r="AJ259" i="5"/>
  <c r="AI259" i="5"/>
  <c r="AQ259" i="5" s="1"/>
  <c r="AH259" i="5"/>
  <c r="AP259" i="5" s="1"/>
  <c r="AG259" i="5"/>
  <c r="AO259" i="5" s="1"/>
  <c r="AF259" i="5"/>
  <c r="AN259" i="5" s="1"/>
  <c r="AT258" i="5"/>
  <c r="AS258" i="5"/>
  <c r="AR258" i="5"/>
  <c r="AL258" i="5"/>
  <c r="AK258" i="5"/>
  <c r="AJ258" i="5"/>
  <c r="AI258" i="5"/>
  <c r="AQ258" i="5" s="1"/>
  <c r="AH258" i="5"/>
  <c r="AP258" i="5" s="1"/>
  <c r="AG258" i="5"/>
  <c r="AO258" i="5" s="1"/>
  <c r="AF258" i="5"/>
  <c r="AT238" i="5"/>
  <c r="AS238" i="5"/>
  <c r="AR238" i="5"/>
  <c r="AL238" i="5"/>
  <c r="AK238" i="5"/>
  <c r="AJ238" i="5"/>
  <c r="AI238" i="5"/>
  <c r="AQ238" i="5" s="1"/>
  <c r="AH238" i="5"/>
  <c r="AP238" i="5" s="1"/>
  <c r="AG238" i="5"/>
  <c r="AO238" i="5" s="1"/>
  <c r="AF238" i="5"/>
  <c r="AN238" i="5" s="1"/>
  <c r="AT237" i="5"/>
  <c r="AS237" i="5"/>
  <c r="AR237" i="5"/>
  <c r="AL237" i="5"/>
  <c r="AK237" i="5"/>
  <c r="AJ237" i="5"/>
  <c r="AI237" i="5"/>
  <c r="AQ237" i="5" s="1"/>
  <c r="AH237" i="5"/>
  <c r="AP237" i="5" s="1"/>
  <c r="AG237" i="5"/>
  <c r="AO237" i="5" s="1"/>
  <c r="AF237" i="5"/>
  <c r="AT217" i="5"/>
  <c r="AS217" i="5"/>
  <c r="AR217" i="5"/>
  <c r="AL217" i="5"/>
  <c r="AK217" i="5"/>
  <c r="AJ217" i="5"/>
  <c r="AI217" i="5"/>
  <c r="AQ217" i="5" s="1"/>
  <c r="AH217" i="5"/>
  <c r="AP217" i="5" s="1"/>
  <c r="AG217" i="5"/>
  <c r="AO217" i="5" s="1"/>
  <c r="AF217" i="5"/>
  <c r="AN217" i="5" s="1"/>
  <c r="AT216" i="5"/>
  <c r="AS216" i="5"/>
  <c r="AR216" i="5"/>
  <c r="AL216" i="5"/>
  <c r="AK216" i="5"/>
  <c r="AJ216" i="5"/>
  <c r="AI216" i="5"/>
  <c r="AQ216" i="5" s="1"/>
  <c r="AH216" i="5"/>
  <c r="AP216" i="5" s="1"/>
  <c r="AG216" i="5"/>
  <c r="AO216" i="5" s="1"/>
  <c r="AF216" i="5"/>
  <c r="AT196" i="5"/>
  <c r="AS196" i="5"/>
  <c r="AR196" i="5"/>
  <c r="AL196" i="5"/>
  <c r="AK196" i="5"/>
  <c r="AJ196" i="5"/>
  <c r="AI196" i="5"/>
  <c r="AQ196" i="5" s="1"/>
  <c r="AH196" i="5"/>
  <c r="AP196" i="5" s="1"/>
  <c r="AG196" i="5"/>
  <c r="AO196" i="5" s="1"/>
  <c r="AF196" i="5"/>
  <c r="AN196" i="5" s="1"/>
  <c r="AT195" i="5"/>
  <c r="AS195" i="5"/>
  <c r="AR195" i="5"/>
  <c r="AL195" i="5"/>
  <c r="AK195" i="5"/>
  <c r="AJ195" i="5"/>
  <c r="AI195" i="5"/>
  <c r="AQ195" i="5" s="1"/>
  <c r="AH195" i="5"/>
  <c r="AP195" i="5" s="1"/>
  <c r="AG195" i="5"/>
  <c r="AO195" i="5" s="1"/>
  <c r="AF195" i="5"/>
  <c r="AT175" i="5"/>
  <c r="AS175" i="5"/>
  <c r="AR175" i="5"/>
  <c r="AL175" i="5"/>
  <c r="AK175" i="5"/>
  <c r="AJ175" i="5"/>
  <c r="AI175" i="5"/>
  <c r="AQ175" i="5" s="1"/>
  <c r="AH175" i="5"/>
  <c r="AP175" i="5" s="1"/>
  <c r="AG175" i="5"/>
  <c r="AO175" i="5" s="1"/>
  <c r="AF175" i="5"/>
  <c r="AN175" i="5" s="1"/>
  <c r="AT174" i="5"/>
  <c r="AS174" i="5"/>
  <c r="AR174" i="5"/>
  <c r="AL174" i="5"/>
  <c r="AK174" i="5"/>
  <c r="AJ174" i="5"/>
  <c r="AI174" i="5"/>
  <c r="AQ174" i="5" s="1"/>
  <c r="AH174" i="5"/>
  <c r="AP174" i="5" s="1"/>
  <c r="AG174" i="5"/>
  <c r="AO174" i="5" s="1"/>
  <c r="AF174" i="5"/>
  <c r="AT154" i="5"/>
  <c r="AS154" i="5"/>
  <c r="AR154" i="5"/>
  <c r="AQ154" i="5"/>
  <c r="AL154" i="5"/>
  <c r="AK154" i="5"/>
  <c r="AJ154" i="5"/>
  <c r="AI154" i="5"/>
  <c r="AH154" i="5"/>
  <c r="AP154" i="5" s="1"/>
  <c r="AG154" i="5"/>
  <c r="AO154" i="5" s="1"/>
  <c r="AF154" i="5"/>
  <c r="AN154" i="5" s="1"/>
  <c r="AT153" i="5"/>
  <c r="AS153" i="5"/>
  <c r="AR153" i="5"/>
  <c r="AQ153" i="5"/>
  <c r="AL153" i="5"/>
  <c r="AK153" i="5"/>
  <c r="AJ153" i="5"/>
  <c r="AI153" i="5"/>
  <c r="AH153" i="5"/>
  <c r="AP153" i="5" s="1"/>
  <c r="AG153" i="5"/>
  <c r="AO153" i="5" s="1"/>
  <c r="AF153" i="5"/>
  <c r="AT133" i="5"/>
  <c r="AS133" i="5"/>
  <c r="AR133" i="5"/>
  <c r="AL133" i="5"/>
  <c r="AK133" i="5"/>
  <c r="AJ133" i="5"/>
  <c r="AI133" i="5"/>
  <c r="AQ133" i="5" s="1"/>
  <c r="AH133" i="5"/>
  <c r="AP133" i="5" s="1"/>
  <c r="AG133" i="5"/>
  <c r="AO133" i="5" s="1"/>
  <c r="AF133" i="5"/>
  <c r="AN133" i="5" s="1"/>
  <c r="AT132" i="5"/>
  <c r="AS132" i="5"/>
  <c r="AR132" i="5"/>
  <c r="AL132" i="5"/>
  <c r="AK132" i="5"/>
  <c r="AJ132" i="5"/>
  <c r="AI132" i="5"/>
  <c r="AQ132" i="5" s="1"/>
  <c r="AH132" i="5"/>
  <c r="AP132" i="5" s="1"/>
  <c r="AG132" i="5"/>
  <c r="AO132" i="5" s="1"/>
  <c r="AF132" i="5"/>
  <c r="AT112" i="5"/>
  <c r="AS112" i="5"/>
  <c r="AR112" i="5"/>
  <c r="AL112" i="5"/>
  <c r="AK112" i="5"/>
  <c r="AJ112" i="5"/>
  <c r="AI112" i="5"/>
  <c r="AQ112" i="5" s="1"/>
  <c r="AH112" i="5"/>
  <c r="AP112" i="5" s="1"/>
  <c r="AG112" i="5"/>
  <c r="AO112" i="5" s="1"/>
  <c r="AF112" i="5"/>
  <c r="AN112" i="5" s="1"/>
  <c r="AT111" i="5"/>
  <c r="AS111" i="5"/>
  <c r="AR111" i="5"/>
  <c r="AL111" i="5"/>
  <c r="AK111" i="5"/>
  <c r="AJ111" i="5"/>
  <c r="AI111" i="5"/>
  <c r="AQ111" i="5" s="1"/>
  <c r="AH111" i="5"/>
  <c r="AP111" i="5" s="1"/>
  <c r="AG111" i="5"/>
  <c r="AO111" i="5" s="1"/>
  <c r="AF111" i="5"/>
  <c r="AT91" i="5"/>
  <c r="AS91" i="5"/>
  <c r="AR91" i="5"/>
  <c r="AQ91" i="5"/>
  <c r="AL91" i="5"/>
  <c r="AK91" i="5"/>
  <c r="AJ91" i="5"/>
  <c r="AI91" i="5"/>
  <c r="AH91" i="5"/>
  <c r="AP91" i="5" s="1"/>
  <c r="AG91" i="5"/>
  <c r="AO91" i="5" s="1"/>
  <c r="AF91" i="5"/>
  <c r="AN91" i="5" s="1"/>
  <c r="AT90" i="5"/>
  <c r="AS90" i="5"/>
  <c r="AR90" i="5"/>
  <c r="AQ90" i="5"/>
  <c r="AL90" i="5"/>
  <c r="AK90" i="5"/>
  <c r="AJ90" i="5"/>
  <c r="AI90" i="5"/>
  <c r="AH90" i="5"/>
  <c r="AP90" i="5" s="1"/>
  <c r="AG90" i="5"/>
  <c r="AO90" i="5" s="1"/>
  <c r="AF90" i="5"/>
  <c r="AT70" i="5"/>
  <c r="AS70" i="5"/>
  <c r="AR70" i="5"/>
  <c r="AL70" i="5"/>
  <c r="AK70" i="5"/>
  <c r="AJ70" i="5"/>
  <c r="AI70" i="5"/>
  <c r="AQ70" i="5" s="1"/>
  <c r="AH70" i="5"/>
  <c r="AP70" i="5" s="1"/>
  <c r="AG70" i="5"/>
  <c r="AO70" i="5" s="1"/>
  <c r="AF70" i="5"/>
  <c r="AN70" i="5" s="1"/>
  <c r="AT69" i="5"/>
  <c r="AS69" i="5"/>
  <c r="AL69" i="5"/>
  <c r="AK69" i="5"/>
  <c r="AJ69" i="5"/>
  <c r="AR69" i="5" s="1"/>
  <c r="AI69" i="5"/>
  <c r="AQ69" i="5" s="1"/>
  <c r="AH69" i="5"/>
  <c r="AP69" i="5" s="1"/>
  <c r="AG69" i="5"/>
  <c r="AO69" i="5" s="1"/>
  <c r="AF69" i="5"/>
  <c r="AT49" i="5"/>
  <c r="AS49" i="5"/>
  <c r="AR49" i="5"/>
  <c r="AL49" i="5"/>
  <c r="AK49" i="5"/>
  <c r="AJ49" i="5"/>
  <c r="AI49" i="5"/>
  <c r="AQ49" i="5" s="1"/>
  <c r="AH49" i="5"/>
  <c r="AP49" i="5" s="1"/>
  <c r="AG49" i="5"/>
  <c r="AO49" i="5" s="1"/>
  <c r="AF49" i="5"/>
  <c r="AN49" i="5" s="1"/>
  <c r="AT48" i="5"/>
  <c r="AS48" i="5"/>
  <c r="AR48" i="5"/>
  <c r="AL48" i="5"/>
  <c r="AK48" i="5"/>
  <c r="AJ48" i="5"/>
  <c r="AI48" i="5"/>
  <c r="AQ48" i="5" s="1"/>
  <c r="AH48" i="5"/>
  <c r="AP48" i="5" s="1"/>
  <c r="AG48" i="5"/>
  <c r="AO48" i="5" s="1"/>
  <c r="AF48" i="5"/>
  <c r="AT28" i="5"/>
  <c r="AS28" i="5"/>
  <c r="AR28" i="5"/>
  <c r="AL28" i="5"/>
  <c r="AK28" i="5"/>
  <c r="AJ28" i="5"/>
  <c r="AI28" i="5"/>
  <c r="AQ28" i="5" s="1"/>
  <c r="AH28" i="5"/>
  <c r="AP28" i="5" s="1"/>
  <c r="AG28" i="5"/>
  <c r="AO28" i="5" s="1"/>
  <c r="AF28" i="5"/>
  <c r="AN28" i="5" s="1"/>
  <c r="AT27" i="5"/>
  <c r="AS27" i="5"/>
  <c r="AR27" i="5"/>
  <c r="AL27" i="5"/>
  <c r="AK27" i="5"/>
  <c r="AJ27" i="5"/>
  <c r="AI27" i="5"/>
  <c r="AQ27" i="5" s="1"/>
  <c r="AH27" i="5"/>
  <c r="AP27" i="5" s="1"/>
  <c r="AG27" i="5"/>
  <c r="AO27" i="5" s="1"/>
  <c r="AF27" i="5"/>
  <c r="V30" i="5" s="1"/>
  <c r="AN69" i="5" l="1"/>
  <c r="V69" i="5"/>
  <c r="AV67" i="5" s="1"/>
  <c r="V72" i="5"/>
  <c r="AV68" i="5" s="1"/>
  <c r="AN90" i="5"/>
  <c r="AV89" i="5"/>
  <c r="V321" i="5"/>
  <c r="V324" i="5"/>
  <c r="V342" i="5"/>
  <c r="V345" i="5"/>
  <c r="AV341" i="5" s="1"/>
  <c r="AN363" i="5"/>
  <c r="V363" i="5"/>
  <c r="V366" i="5"/>
  <c r="V384" i="5"/>
  <c r="V387" i="5"/>
  <c r="V405" i="5"/>
  <c r="V408" i="5"/>
  <c r="V426" i="5"/>
  <c r="V429" i="5"/>
  <c r="V447" i="5"/>
  <c r="V450" i="5"/>
  <c r="V468" i="5"/>
  <c r="V471" i="5"/>
  <c r="V489" i="5"/>
  <c r="V492" i="5"/>
  <c r="V510" i="5"/>
  <c r="V513" i="5"/>
  <c r="AN153" i="5"/>
  <c r="V153" i="5"/>
  <c r="V156" i="5"/>
  <c r="AV152" i="5" s="1"/>
  <c r="AN300" i="5"/>
  <c r="V300" i="5"/>
  <c r="V303" i="5"/>
  <c r="AN279" i="5"/>
  <c r="V279" i="5"/>
  <c r="V282" i="5"/>
  <c r="AV278" i="5" s="1"/>
  <c r="AN258" i="5"/>
  <c r="V258" i="5"/>
  <c r="AV256" i="5" s="1"/>
  <c r="V261" i="5"/>
  <c r="V237" i="5"/>
  <c r="V240" i="5"/>
  <c r="V216" i="5"/>
  <c r="V219" i="5"/>
  <c r="AN195" i="5"/>
  <c r="V195" i="5"/>
  <c r="V198" i="5"/>
  <c r="AV194" i="5" s="1"/>
  <c r="AN174" i="5"/>
  <c r="V174" i="5"/>
  <c r="AV172" i="5" s="1"/>
  <c r="V177" i="5"/>
  <c r="AN132" i="5"/>
  <c r="AV131" i="5"/>
  <c r="AN111" i="5"/>
  <c r="V111" i="5"/>
  <c r="AV109" i="5" s="1"/>
  <c r="V114" i="5"/>
  <c r="AN48" i="5"/>
  <c r="V48" i="5"/>
  <c r="V51" i="5"/>
  <c r="AV47" i="5" s="1"/>
  <c r="V27" i="5"/>
  <c r="AV26" i="5" s="1"/>
  <c r="BA121" i="28"/>
  <c r="BD124" i="28" s="1"/>
  <c r="BA113" i="28"/>
  <c r="AY88" i="28"/>
  <c r="C88" i="28" s="1"/>
  <c r="A87" i="12" s="1"/>
  <c r="J92" i="28"/>
  <c r="AY96" i="28"/>
  <c r="C96" i="28" s="1"/>
  <c r="A95" i="12" s="1"/>
  <c r="F1495" i="5"/>
  <c r="AN531" i="5"/>
  <c r="V531" i="5"/>
  <c r="V534" i="5"/>
  <c r="AN552" i="5"/>
  <c r="V555" i="5"/>
  <c r="V552" i="5"/>
  <c r="V573" i="5"/>
  <c r="AV572" i="5" s="1"/>
  <c r="V576" i="5"/>
  <c r="AN405" i="5"/>
  <c r="AN426" i="5"/>
  <c r="AN447" i="5"/>
  <c r="AN468" i="5"/>
  <c r="AN489" i="5"/>
  <c r="AN510" i="5"/>
  <c r="HH23" i="28"/>
  <c r="HI23" i="28" s="1"/>
  <c r="HJ21" i="28"/>
  <c r="AY35" i="28"/>
  <c r="C35" i="28" s="1"/>
  <c r="A34" i="12" s="1"/>
  <c r="H34" i="28"/>
  <c r="AY33" i="28"/>
  <c r="C33" i="28" s="1"/>
  <c r="K244" i="28"/>
  <c r="AY252" i="28"/>
  <c r="C252" i="28" s="1"/>
  <c r="A251" i="12" s="1"/>
  <c r="AY236" i="28"/>
  <c r="C236" i="28" s="1"/>
  <c r="A235" i="12" s="1"/>
  <c r="AY58" i="28"/>
  <c r="C58" i="28" s="1"/>
  <c r="A57" i="12" s="1"/>
  <c r="AY54" i="28"/>
  <c r="C54" i="28" s="1"/>
  <c r="A53" i="12" s="1"/>
  <c r="I56" i="28"/>
  <c r="BA42" i="28"/>
  <c r="BB42" i="28" s="1"/>
  <c r="HH22" i="28"/>
  <c r="HI22" i="28" s="1"/>
  <c r="HJ20" i="28"/>
  <c r="AY220" i="28"/>
  <c r="C220" i="28" s="1"/>
  <c r="A219" i="12" s="1"/>
  <c r="K212" i="28"/>
  <c r="AY204" i="28"/>
  <c r="C204" i="28" s="1"/>
  <c r="A203" i="12" s="1"/>
  <c r="BA71" i="28"/>
  <c r="BC72" i="28" s="1"/>
  <c r="AN573" i="5"/>
  <c r="AN384" i="5"/>
  <c r="AN342" i="5"/>
  <c r="AN321" i="5"/>
  <c r="AN27" i="5"/>
  <c r="AN237" i="5"/>
  <c r="AN216" i="5"/>
  <c r="AV298" i="5" l="1"/>
  <c r="AV361" i="5"/>
  <c r="AV320" i="5"/>
  <c r="AV88" i="5"/>
  <c r="AB88" i="5" s="1"/>
  <c r="AV46" i="5"/>
  <c r="AV110" i="5"/>
  <c r="AB109" i="5" s="1"/>
  <c r="AV130" i="5"/>
  <c r="AB130" i="5" s="1"/>
  <c r="AV173" i="5"/>
  <c r="AV193" i="5"/>
  <c r="AV215" i="5"/>
  <c r="AV236" i="5"/>
  <c r="AV257" i="5"/>
  <c r="AV277" i="5"/>
  <c r="AV299" i="5"/>
  <c r="AV151" i="5"/>
  <c r="AV509" i="5"/>
  <c r="AV488" i="5"/>
  <c r="AV467" i="5"/>
  <c r="AV446" i="5"/>
  <c r="AV425" i="5"/>
  <c r="AV404" i="5"/>
  <c r="AV383" i="5"/>
  <c r="AV362" i="5"/>
  <c r="AV340" i="5"/>
  <c r="AV319" i="5"/>
  <c r="AV508" i="5"/>
  <c r="AV487" i="5"/>
  <c r="AV466" i="5"/>
  <c r="AV445" i="5"/>
  <c r="AV424" i="5"/>
  <c r="AV403" i="5"/>
  <c r="AV382" i="5"/>
  <c r="AV235" i="5"/>
  <c r="AV214" i="5"/>
  <c r="AV25" i="5"/>
  <c r="AY104" i="28"/>
  <c r="C104" i="28" s="1"/>
  <c r="A103" i="12" s="1"/>
  <c r="AY112" i="28"/>
  <c r="C112" i="28" s="1"/>
  <c r="A111" i="12" s="1"/>
  <c r="J108" i="28"/>
  <c r="BA137" i="28"/>
  <c r="BD140" i="28" s="1"/>
  <c r="Z88" i="5"/>
  <c r="Z130" i="5"/>
  <c r="Z172" i="5"/>
  <c r="Z67" i="5"/>
  <c r="Z298" i="5"/>
  <c r="Z319" i="5"/>
  <c r="Z214" i="5"/>
  <c r="Z25" i="5"/>
  <c r="F1516" i="5"/>
  <c r="Z109" i="5"/>
  <c r="Z151" i="5"/>
  <c r="Z193" i="5"/>
  <c r="Z46" i="5"/>
  <c r="Z277" i="5"/>
  <c r="Z361" i="5"/>
  <c r="AB256" i="5"/>
  <c r="Z256" i="5"/>
  <c r="AB382" i="5"/>
  <c r="Z382" i="5"/>
  <c r="AB340" i="5"/>
  <c r="Z340" i="5"/>
  <c r="Z235" i="5"/>
  <c r="Z571" i="5"/>
  <c r="Z508" i="5"/>
  <c r="Z487" i="5"/>
  <c r="Z466" i="5"/>
  <c r="Z445" i="5"/>
  <c r="Z424" i="5"/>
  <c r="Z403" i="5"/>
  <c r="Z550" i="5"/>
  <c r="Z529" i="5"/>
  <c r="A32" i="12"/>
  <c r="AY39" i="28"/>
  <c r="C39" i="28" s="1"/>
  <c r="A38" i="12" s="1"/>
  <c r="AY37" i="28"/>
  <c r="C37" i="28" s="1"/>
  <c r="H38" i="28"/>
  <c r="AY66" i="28"/>
  <c r="C66" i="28" s="1"/>
  <c r="A65" i="12" s="1"/>
  <c r="AY62" i="28"/>
  <c r="C62" i="28" s="1"/>
  <c r="A61" i="12" s="1"/>
  <c r="I64" i="28"/>
  <c r="BA79" i="28"/>
  <c r="BC80" i="28" s="1"/>
  <c r="HJ22" i="28"/>
  <c r="HH24" i="28"/>
  <c r="HI24" i="28" s="1"/>
  <c r="BA46" i="28"/>
  <c r="BB46" i="28" s="1"/>
  <c r="HH25" i="28"/>
  <c r="HI25" i="28" s="1"/>
  <c r="HJ23" i="28"/>
  <c r="AV530" i="5"/>
  <c r="AB298" i="5"/>
  <c r="AB214" i="5"/>
  <c r="AB172" i="5"/>
  <c r="AV571" i="5"/>
  <c r="AB571" i="5" s="1"/>
  <c r="AV550" i="5"/>
  <c r="AB550" i="5" s="1"/>
  <c r="AV551" i="5"/>
  <c r="AV529" i="5"/>
  <c r="AB529" i="5" s="1"/>
  <c r="AB508" i="5"/>
  <c r="AB487" i="5"/>
  <c r="AB466" i="5"/>
  <c r="AB445" i="5"/>
  <c r="AB424" i="5"/>
  <c r="AB403" i="5"/>
  <c r="AB361" i="5"/>
  <c r="AB319" i="5"/>
  <c r="AB277" i="5"/>
  <c r="AB235" i="5"/>
  <c r="AB193" i="5"/>
  <c r="AB151" i="5"/>
  <c r="AB67" i="5"/>
  <c r="AB46" i="5"/>
  <c r="AB25" i="5"/>
  <c r="J124" i="28" l="1"/>
  <c r="AY120" i="28"/>
  <c r="C120" i="28" s="1"/>
  <c r="A119" i="12" s="1"/>
  <c r="AY128" i="28"/>
  <c r="C128" i="28" s="1"/>
  <c r="A127" i="12" s="1"/>
  <c r="BA153" i="28"/>
  <c r="BD156" i="28" s="1"/>
  <c r="BA145" i="28"/>
  <c r="F1537" i="5"/>
  <c r="A36" i="12"/>
  <c r="HJ25" i="28"/>
  <c r="HH27" i="28"/>
  <c r="HI27" i="28" s="1"/>
  <c r="BA50" i="28"/>
  <c r="BB50" i="28" s="1"/>
  <c r="BA87" i="28"/>
  <c r="BC88" i="28" s="1"/>
  <c r="AY43" i="28"/>
  <c r="C43" i="28" s="1"/>
  <c r="A42" i="12" s="1"/>
  <c r="H42" i="28"/>
  <c r="AY41" i="28"/>
  <c r="C41" i="28" s="1"/>
  <c r="A40" i="12" s="1"/>
  <c r="HJ24" i="28"/>
  <c r="HH26" i="28"/>
  <c r="HI26" i="28" s="1"/>
  <c r="AY74" i="28"/>
  <c r="C74" i="28" s="1"/>
  <c r="A73" i="12" s="1"/>
  <c r="AY70" i="28"/>
  <c r="C70" i="28" s="1"/>
  <c r="A69" i="12" s="1"/>
  <c r="I72" i="28"/>
  <c r="BA169" i="28" l="1"/>
  <c r="BD172" i="28" s="1"/>
  <c r="AY136" i="28"/>
  <c r="C136" i="28" s="1"/>
  <c r="A135" i="12" s="1"/>
  <c r="J140" i="28"/>
  <c r="AY144" i="28"/>
  <c r="C144" i="28" s="1"/>
  <c r="A143" i="12" s="1"/>
  <c r="F1558" i="5"/>
  <c r="HH28" i="28"/>
  <c r="HI28" i="28" s="1"/>
  <c r="HJ26" i="28"/>
  <c r="AY82" i="28"/>
  <c r="C82" i="28" s="1"/>
  <c r="A81" i="12" s="1"/>
  <c r="I80" i="28"/>
  <c r="AY78" i="28"/>
  <c r="C78" i="28" s="1"/>
  <c r="A77" i="12" s="1"/>
  <c r="H46" i="28"/>
  <c r="AY45" i="28"/>
  <c r="C45" i="28" s="1"/>
  <c r="AY47" i="28"/>
  <c r="C47" i="28" s="1"/>
  <c r="HJ27" i="28"/>
  <c r="HH29" i="28"/>
  <c r="HI29" i="28" s="1"/>
  <c r="BA95" i="28"/>
  <c r="BC96" i="28" s="1"/>
  <c r="BA54" i="28"/>
  <c r="BB54" i="28" s="1"/>
  <c r="BA177" i="28" l="1"/>
  <c r="BA185" i="28"/>
  <c r="BD188" i="28" s="1"/>
  <c r="AY160" i="28"/>
  <c r="C160" i="28" s="1"/>
  <c r="A159" i="12" s="1"/>
  <c r="J156" i="28"/>
  <c r="AY152" i="28"/>
  <c r="C152" i="28" s="1"/>
  <c r="A151" i="12" s="1"/>
  <c r="F1579" i="5"/>
  <c r="A44" i="12"/>
  <c r="A46" i="12"/>
  <c r="H50" i="28"/>
  <c r="AY49" i="28"/>
  <c r="C49" i="28" s="1"/>
  <c r="AY51" i="28"/>
  <c r="C51" i="28" s="1"/>
  <c r="A50" i="12" s="1"/>
  <c r="AY90" i="28"/>
  <c r="C90" i="28" s="1"/>
  <c r="A89" i="12" s="1"/>
  <c r="AY86" i="28"/>
  <c r="C86" i="28" s="1"/>
  <c r="A85" i="12" s="1"/>
  <c r="I88" i="28"/>
  <c r="BA58" i="28"/>
  <c r="BB58" i="28" s="1"/>
  <c r="BA103" i="28"/>
  <c r="BC104" i="28" s="1"/>
  <c r="HH30" i="28"/>
  <c r="HI30" i="28" s="1"/>
  <c r="HJ28" i="28"/>
  <c r="HH31" i="28"/>
  <c r="HI31" i="28" s="1"/>
  <c r="HJ29" i="28"/>
  <c r="BA201" i="28" l="1"/>
  <c r="BD204" i="28" s="1"/>
  <c r="AY168" i="28"/>
  <c r="C168" i="28" s="1"/>
  <c r="A167" i="12" s="1"/>
  <c r="J172" i="28"/>
  <c r="AY176" i="28"/>
  <c r="C176" i="28" s="1"/>
  <c r="A175" i="12" s="1"/>
  <c r="F1600" i="5"/>
  <c r="A48" i="12"/>
  <c r="HH33" i="28"/>
  <c r="HI33" i="28" s="1"/>
  <c r="HJ31" i="28"/>
  <c r="BA111" i="28"/>
  <c r="BC112" i="28" s="1"/>
  <c r="BA62" i="28"/>
  <c r="BB62" i="28" s="1"/>
  <c r="HJ30" i="28"/>
  <c r="HH32" i="28"/>
  <c r="HI32" i="28" s="1"/>
  <c r="AY98" i="28"/>
  <c r="C98" i="28" s="1"/>
  <c r="A97" i="12" s="1"/>
  <c r="AY94" i="28"/>
  <c r="C94" i="28" s="1"/>
  <c r="A93" i="12" s="1"/>
  <c r="I96" i="28"/>
  <c r="H54" i="28"/>
  <c r="AY55" i="28"/>
  <c r="C55" i="28" s="1"/>
  <c r="A54" i="12" s="1"/>
  <c r="AY53" i="28"/>
  <c r="C53" i="28" s="1"/>
  <c r="A52" i="12" s="1"/>
  <c r="AL7" i="5"/>
  <c r="AT7" i="5" s="1"/>
  <c r="AK7" i="5"/>
  <c r="AS7" i="5" s="1"/>
  <c r="AJ7" i="5"/>
  <c r="AR7" i="5" s="1"/>
  <c r="AI7" i="5"/>
  <c r="AQ7" i="5" s="1"/>
  <c r="AH7" i="5"/>
  <c r="AP7" i="5" s="1"/>
  <c r="AG7" i="5"/>
  <c r="AO7" i="5" s="1"/>
  <c r="AF7" i="5"/>
  <c r="AN7" i="5" s="1"/>
  <c r="AL6" i="5"/>
  <c r="AT6" i="5" s="1"/>
  <c r="AK6" i="5"/>
  <c r="AS6" i="5" s="1"/>
  <c r="AJ6" i="5"/>
  <c r="AR6" i="5" s="1"/>
  <c r="AI6" i="5"/>
  <c r="AQ6" i="5" s="1"/>
  <c r="AH6" i="5"/>
  <c r="AP6" i="5" s="1"/>
  <c r="AG6" i="5"/>
  <c r="AO6" i="5" s="1"/>
  <c r="AF6" i="5"/>
  <c r="V6" i="5" l="1"/>
  <c r="V9" i="5"/>
  <c r="BA209" i="28"/>
  <c r="BA217" i="28"/>
  <c r="BD220" i="28" s="1"/>
  <c r="AY192" i="28"/>
  <c r="C192" i="28" s="1"/>
  <c r="A191" i="12" s="1"/>
  <c r="J188" i="28"/>
  <c r="AY184" i="28"/>
  <c r="C184" i="28" s="1"/>
  <c r="A183" i="12" s="1"/>
  <c r="F1621" i="5"/>
  <c r="AN6" i="5"/>
  <c r="H58" i="28"/>
  <c r="AY57" i="28"/>
  <c r="C57" i="28" s="1"/>
  <c r="AY59" i="28"/>
  <c r="C59" i="28" s="1"/>
  <c r="A58" i="12" s="1"/>
  <c r="I104" i="28"/>
  <c r="AY106" i="28"/>
  <c r="C106" i="28" s="1"/>
  <c r="A105" i="12" s="1"/>
  <c r="AY102" i="28"/>
  <c r="C102" i="28" s="1"/>
  <c r="A101" i="12" s="1"/>
  <c r="HH35" i="28"/>
  <c r="HI35" i="28" s="1"/>
  <c r="HJ33" i="28"/>
  <c r="HJ32" i="28"/>
  <c r="HH34" i="28"/>
  <c r="HI34" i="28" s="1"/>
  <c r="BA66" i="28"/>
  <c r="BB66" i="28" s="1"/>
  <c r="BA65" i="28"/>
  <c r="BA119" i="28"/>
  <c r="BC120" i="28" s="1"/>
  <c r="I40" i="11"/>
  <c r="I38" i="11"/>
  <c r="I36" i="11"/>
  <c r="I34" i="11"/>
  <c r="I32" i="11"/>
  <c r="I30" i="11"/>
  <c r="I28" i="11"/>
  <c r="I26" i="11"/>
  <c r="I24" i="11"/>
  <c r="I20" i="11"/>
  <c r="I18" i="11"/>
  <c r="I16" i="11"/>
  <c r="I14" i="11"/>
  <c r="I22" i="11"/>
  <c r="AV5" i="5" l="1"/>
  <c r="AV4" i="5"/>
  <c r="C54" i="11"/>
  <c r="C62" i="11"/>
  <c r="C70" i="11"/>
  <c r="C82" i="11"/>
  <c r="C78" i="11"/>
  <c r="C76" i="11"/>
  <c r="C52" i="11"/>
  <c r="C60" i="11"/>
  <c r="C68" i="11"/>
  <c r="C50" i="11"/>
  <c r="C58" i="11"/>
  <c r="C66" i="11"/>
  <c r="C74" i="11"/>
  <c r="C84" i="11"/>
  <c r="C86" i="11"/>
  <c r="C80" i="11"/>
  <c r="C56" i="11"/>
  <c r="C64" i="11"/>
  <c r="C72" i="11"/>
  <c r="C30" i="11"/>
  <c r="A30" i="11" s="1"/>
  <c r="C44" i="11"/>
  <c r="C46" i="11"/>
  <c r="C48" i="11"/>
  <c r="C34" i="11"/>
  <c r="A34" i="11" s="1"/>
  <c r="C42" i="11"/>
  <c r="C38" i="11"/>
  <c r="A38" i="11" s="1"/>
  <c r="C28" i="11"/>
  <c r="A29" i="11" s="1"/>
  <c r="C32" i="11"/>
  <c r="A33" i="11" s="1"/>
  <c r="C36" i="11"/>
  <c r="A37" i="11" s="1"/>
  <c r="C40" i="11"/>
  <c r="BA233" i="28"/>
  <c r="BD236" i="28" s="1"/>
  <c r="AY200" i="28"/>
  <c r="C200" i="28" s="1"/>
  <c r="A199" i="12" s="1"/>
  <c r="J204" i="28"/>
  <c r="AY208" i="28"/>
  <c r="C208" i="28" s="1"/>
  <c r="A207" i="12" s="1"/>
  <c r="Z4" i="5"/>
  <c r="F1642" i="5"/>
  <c r="A56" i="12"/>
  <c r="BA127" i="28"/>
  <c r="BC128" i="28" s="1"/>
  <c r="HH36" i="28"/>
  <c r="HI36" i="28" s="1"/>
  <c r="HJ34" i="28"/>
  <c r="AY114" i="28"/>
  <c r="C114" i="28" s="1"/>
  <c r="A113" i="12" s="1"/>
  <c r="AY110" i="28"/>
  <c r="C110" i="28" s="1"/>
  <c r="A109" i="12" s="1"/>
  <c r="I112" i="28"/>
  <c r="H62" i="28"/>
  <c r="AY63" i="28"/>
  <c r="C63" i="28" s="1"/>
  <c r="A62" i="12" s="1"/>
  <c r="AY61" i="28"/>
  <c r="C61" i="28" s="1"/>
  <c r="BA70" i="28"/>
  <c r="BB70" i="28" s="1"/>
  <c r="HH37" i="28"/>
  <c r="HI37" i="28" s="1"/>
  <c r="HJ35" i="28"/>
  <c r="A73" i="11" l="1"/>
  <c r="A72" i="11"/>
  <c r="A57" i="11"/>
  <c r="A56" i="11"/>
  <c r="A87" i="11"/>
  <c r="A86" i="11"/>
  <c r="A75" i="11"/>
  <c r="A74" i="11"/>
  <c r="A59" i="11"/>
  <c r="A58" i="11"/>
  <c r="A69" i="11"/>
  <c r="A68" i="11"/>
  <c r="A53" i="11"/>
  <c r="A52" i="11"/>
  <c r="A78" i="11"/>
  <c r="A79" i="11"/>
  <c r="A71" i="11"/>
  <c r="A70" i="11"/>
  <c r="A55" i="11"/>
  <c r="A54" i="11"/>
  <c r="A65" i="11"/>
  <c r="A64" i="11"/>
  <c r="A80" i="11"/>
  <c r="A81" i="11"/>
  <c r="A84" i="11"/>
  <c r="A85" i="11"/>
  <c r="A67" i="11"/>
  <c r="A66" i="11"/>
  <c r="A51" i="11"/>
  <c r="A50" i="11"/>
  <c r="A61" i="11"/>
  <c r="A60" i="11"/>
  <c r="A77" i="11"/>
  <c r="A76" i="11"/>
  <c r="A82" i="11"/>
  <c r="A83" i="11"/>
  <c r="A63" i="11"/>
  <c r="A62" i="11"/>
  <c r="A48" i="11"/>
  <c r="A49" i="11"/>
  <c r="A44" i="11"/>
  <c r="A45" i="11"/>
  <c r="A47" i="11"/>
  <c r="A46" i="11"/>
  <c r="BA249" i="28"/>
  <c r="BD252" i="28" s="1"/>
  <c r="BA241" i="28"/>
  <c r="AY224" i="28"/>
  <c r="C224" i="28" s="1"/>
  <c r="A223" i="12" s="1"/>
  <c r="J220" i="28"/>
  <c r="AY216" i="28"/>
  <c r="C216" i="28" s="1"/>
  <c r="A215" i="12" s="1"/>
  <c r="F1663" i="5"/>
  <c r="A60" i="12"/>
  <c r="HH39" i="28"/>
  <c r="HI39" i="28" s="1"/>
  <c r="HJ37" i="28"/>
  <c r="BA74" i="28"/>
  <c r="BB74" i="28" s="1"/>
  <c r="HJ36" i="28"/>
  <c r="HH38" i="28"/>
  <c r="HI38" i="28" s="1"/>
  <c r="BA135" i="28"/>
  <c r="BC136" i="28" s="1"/>
  <c r="H66" i="28"/>
  <c r="AY65" i="28"/>
  <c r="C65" i="28" s="1"/>
  <c r="A64" i="12" s="1"/>
  <c r="AY67" i="28"/>
  <c r="C67" i="28" s="1"/>
  <c r="A66" i="12" s="1"/>
  <c r="AY122" i="28"/>
  <c r="C122" i="28" s="1"/>
  <c r="A121" i="12" s="1"/>
  <c r="AY118" i="28"/>
  <c r="C118" i="28" s="1"/>
  <c r="A117" i="12" s="1"/>
  <c r="I120" i="28"/>
  <c r="A28" i="11"/>
  <c r="AB4" i="5"/>
  <c r="A36" i="11"/>
  <c r="A35" i="11"/>
  <c r="A39" i="11"/>
  <c r="A32" i="11"/>
  <c r="A31" i="11"/>
  <c r="A41" i="11"/>
  <c r="A40" i="11"/>
  <c r="A42" i="11"/>
  <c r="A43" i="11"/>
  <c r="AY256" i="28" l="1"/>
  <c r="C256" i="28" s="1"/>
  <c r="A255" i="12" s="1"/>
  <c r="J252" i="28"/>
  <c r="AY248" i="28"/>
  <c r="C248" i="28" s="1"/>
  <c r="A247" i="12" s="1"/>
  <c r="AY240" i="28"/>
  <c r="C240" i="28" s="1"/>
  <c r="A239" i="12" s="1"/>
  <c r="AY232" i="28"/>
  <c r="C232" i="28" s="1"/>
  <c r="A231" i="12" s="1"/>
  <c r="J236" i="28"/>
  <c r="F1684" i="5"/>
  <c r="BA143" i="28"/>
  <c r="BC144" i="28" s="1"/>
  <c r="AY71" i="28"/>
  <c r="C71" i="28" s="1"/>
  <c r="A70" i="12" s="1"/>
  <c r="H70" i="28"/>
  <c r="AY69" i="28"/>
  <c r="C69" i="28" s="1"/>
  <c r="HH41" i="28"/>
  <c r="HI41" i="28" s="1"/>
  <c r="HJ39" i="28"/>
  <c r="AY130" i="28"/>
  <c r="C130" i="28" s="1"/>
  <c r="A129" i="12" s="1"/>
  <c r="AY126" i="28"/>
  <c r="C126" i="28" s="1"/>
  <c r="A125" i="12" s="1"/>
  <c r="I128" i="28"/>
  <c r="HJ38" i="28"/>
  <c r="HH40" i="28"/>
  <c r="HI40" i="28" s="1"/>
  <c r="BA78" i="28"/>
  <c r="BB78" i="28" s="1"/>
  <c r="F1705" i="5" l="1"/>
  <c r="A68" i="12"/>
  <c r="AY75" i="28"/>
  <c r="C75" i="28" s="1"/>
  <c r="A74" i="12" s="1"/>
  <c r="H74" i="28"/>
  <c r="AY73" i="28"/>
  <c r="C73" i="28" s="1"/>
  <c r="HJ40" i="28"/>
  <c r="HH42" i="28"/>
  <c r="HI42" i="28" s="1"/>
  <c r="I136" i="28"/>
  <c r="AY138" i="28"/>
  <c r="C138" i="28" s="1"/>
  <c r="A137" i="12" s="1"/>
  <c r="AY134" i="28"/>
  <c r="C134" i="28" s="1"/>
  <c r="A133" i="12" s="1"/>
  <c r="BA82" i="28"/>
  <c r="BB82" i="28" s="1"/>
  <c r="HH43" i="28"/>
  <c r="HI43" i="28" s="1"/>
  <c r="HJ41" i="28"/>
  <c r="BA151" i="28"/>
  <c r="BC152" i="28" s="1"/>
  <c r="F1726" i="5" l="1"/>
  <c r="A72" i="12"/>
  <c r="BA159" i="28"/>
  <c r="BC160" i="28" s="1"/>
  <c r="AY146" i="28"/>
  <c r="C146" i="28" s="1"/>
  <c r="A145" i="12" s="1"/>
  <c r="AY142" i="28"/>
  <c r="C142" i="28" s="1"/>
  <c r="A141" i="12" s="1"/>
  <c r="I144" i="28"/>
  <c r="HJ43" i="28"/>
  <c r="HH45" i="28"/>
  <c r="HI45" i="28" s="1"/>
  <c r="BA86" i="28"/>
  <c r="BB86" i="28" s="1"/>
  <c r="HH44" i="28"/>
  <c r="HI44" i="28" s="1"/>
  <c r="HJ42" i="28"/>
  <c r="AY77" i="28"/>
  <c r="C77" i="28" s="1"/>
  <c r="AY79" i="28"/>
  <c r="C79" i="28" s="1"/>
  <c r="A78" i="12" s="1"/>
  <c r="H78" i="28"/>
  <c r="F1747" i="5" l="1"/>
  <c r="A76" i="12"/>
  <c r="HH46" i="28"/>
  <c r="HI46" i="28" s="1"/>
  <c r="HJ44" i="28"/>
  <c r="AY83" i="28"/>
  <c r="C83" i="28" s="1"/>
  <c r="A82" i="12" s="1"/>
  <c r="H82" i="28"/>
  <c r="AY81" i="28"/>
  <c r="C81" i="28" s="1"/>
  <c r="HH47" i="28"/>
  <c r="HI47" i="28" s="1"/>
  <c r="HJ45" i="28"/>
  <c r="BA167" i="28"/>
  <c r="BC168" i="28" s="1"/>
  <c r="BA90" i="28"/>
  <c r="BB90" i="28" s="1"/>
  <c r="AY154" i="28"/>
  <c r="C154" i="28" s="1"/>
  <c r="A153" i="12" s="1"/>
  <c r="AY150" i="28"/>
  <c r="C150" i="28" s="1"/>
  <c r="A149" i="12" s="1"/>
  <c r="I152" i="28"/>
  <c r="F1768" i="5" l="1"/>
  <c r="A80" i="12"/>
  <c r="AY87" i="28"/>
  <c r="C87" i="28" s="1"/>
  <c r="A86" i="12" s="1"/>
  <c r="H86" i="28"/>
  <c r="AY85" i="28"/>
  <c r="C85" i="28" s="1"/>
  <c r="AY162" i="28"/>
  <c r="C162" i="28" s="1"/>
  <c r="A161" i="12" s="1"/>
  <c r="AY158" i="28"/>
  <c r="C158" i="28" s="1"/>
  <c r="A157" i="12" s="1"/>
  <c r="I160" i="28"/>
  <c r="BA94" i="28"/>
  <c r="BB94" i="28" s="1"/>
  <c r="BA175" i="28"/>
  <c r="BC176" i="28" s="1"/>
  <c r="HH48" i="28"/>
  <c r="HI48" i="28" s="1"/>
  <c r="HJ46" i="28"/>
  <c r="HJ47" i="28"/>
  <c r="HH49" i="28"/>
  <c r="HI49" i="28" s="1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20" i="6"/>
  <c r="Q20" i="6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34" i="6"/>
  <c r="Q34" i="6"/>
  <c r="P35" i="6"/>
  <c r="Q35" i="6"/>
  <c r="P36" i="6"/>
  <c r="Q36" i="6"/>
  <c r="P37" i="6"/>
  <c r="Q37" i="6"/>
  <c r="P38" i="6"/>
  <c r="Q38" i="6"/>
  <c r="P39" i="6"/>
  <c r="Q39" i="6"/>
  <c r="P40" i="6"/>
  <c r="Q40" i="6"/>
  <c r="P41" i="6"/>
  <c r="Q41" i="6"/>
  <c r="P42" i="6"/>
  <c r="Q42" i="6"/>
  <c r="P43" i="6"/>
  <c r="Q43" i="6"/>
  <c r="P44" i="6"/>
  <c r="Q44" i="6"/>
  <c r="P45" i="6"/>
  <c r="Q45" i="6"/>
  <c r="P46" i="6"/>
  <c r="Q46" i="6"/>
  <c r="P47" i="6"/>
  <c r="Q47" i="6"/>
  <c r="P48" i="6"/>
  <c r="Q48" i="6"/>
  <c r="P49" i="6"/>
  <c r="Q49" i="6"/>
  <c r="P50" i="6"/>
  <c r="Q50" i="6"/>
  <c r="P51" i="6"/>
  <c r="Q51" i="6"/>
  <c r="P52" i="6"/>
  <c r="Q52" i="6"/>
  <c r="P53" i="6"/>
  <c r="Q53" i="6"/>
  <c r="P54" i="6"/>
  <c r="Q54" i="6"/>
  <c r="P55" i="6"/>
  <c r="Q55" i="6"/>
  <c r="P56" i="6"/>
  <c r="Q56" i="6"/>
  <c r="P57" i="6"/>
  <c r="Q57" i="6"/>
  <c r="P58" i="6"/>
  <c r="Q58" i="6"/>
  <c r="P59" i="6"/>
  <c r="Q59" i="6"/>
  <c r="P60" i="6"/>
  <c r="Q60" i="6"/>
  <c r="P61" i="6"/>
  <c r="Q61" i="6"/>
  <c r="P62" i="6"/>
  <c r="Q62" i="6"/>
  <c r="P63" i="6"/>
  <c r="Q63" i="6"/>
  <c r="P64" i="6"/>
  <c r="Q64" i="6"/>
  <c r="P65" i="6"/>
  <c r="Q65" i="6"/>
  <c r="P66" i="6"/>
  <c r="Q66" i="6"/>
  <c r="P67" i="6"/>
  <c r="Q67" i="6"/>
  <c r="P68" i="6"/>
  <c r="Q68" i="6"/>
  <c r="P69" i="6"/>
  <c r="Q69" i="6"/>
  <c r="Q6" i="6"/>
  <c r="P6" i="6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6" i="6"/>
  <c r="F1789" i="5" l="1"/>
  <c r="A84" i="12"/>
  <c r="HJ49" i="28"/>
  <c r="HH51" i="28"/>
  <c r="HI51" i="28" s="1"/>
  <c r="BA183" i="28"/>
  <c r="BC184" i="28" s="1"/>
  <c r="AY91" i="28"/>
  <c r="C91" i="28" s="1"/>
  <c r="A90" i="12" s="1"/>
  <c r="H90" i="28"/>
  <c r="AY89" i="28"/>
  <c r="C89" i="28" s="1"/>
  <c r="A88" i="12" s="1"/>
  <c r="HH50" i="28"/>
  <c r="HI50" i="28" s="1"/>
  <c r="HJ48" i="28"/>
  <c r="I168" i="28"/>
  <c r="AY170" i="28"/>
  <c r="C170" i="28" s="1"/>
  <c r="A169" i="12" s="1"/>
  <c r="AY166" i="28"/>
  <c r="C166" i="28" s="1"/>
  <c r="A165" i="12" s="1"/>
  <c r="BA98" i="28"/>
  <c r="BB98" i="28" s="1"/>
  <c r="BA97" i="28"/>
  <c r="F1810" i="5" l="1"/>
  <c r="HH52" i="28"/>
  <c r="HI52" i="28" s="1"/>
  <c r="HJ50" i="28"/>
  <c r="BA191" i="28"/>
  <c r="BC192" i="28" s="1"/>
  <c r="AY95" i="28"/>
  <c r="C95" i="28" s="1"/>
  <c r="A94" i="12" s="1"/>
  <c r="H94" i="28"/>
  <c r="AY93" i="28"/>
  <c r="C93" i="28" s="1"/>
  <c r="BA102" i="28"/>
  <c r="BB102" i="28" s="1"/>
  <c r="AY178" i="28"/>
  <c r="C178" i="28" s="1"/>
  <c r="A177" i="12" s="1"/>
  <c r="AY174" i="28"/>
  <c r="C174" i="28" s="1"/>
  <c r="A173" i="12" s="1"/>
  <c r="I176" i="28"/>
  <c r="HJ51" i="28"/>
  <c r="HH53" i="28"/>
  <c r="HI53" i="28" s="1"/>
  <c r="F1831" i="5" l="1"/>
  <c r="A92" i="12"/>
  <c r="HH55" i="28"/>
  <c r="HI55" i="28" s="1"/>
  <c r="HJ53" i="28"/>
  <c r="BA106" i="28"/>
  <c r="BB106" i="28" s="1"/>
  <c r="AY186" i="28"/>
  <c r="C186" i="28" s="1"/>
  <c r="A185" i="12" s="1"/>
  <c r="AY182" i="28"/>
  <c r="C182" i="28" s="1"/>
  <c r="A181" i="12" s="1"/>
  <c r="I184" i="28"/>
  <c r="AY99" i="28"/>
  <c r="C99" i="28" s="1"/>
  <c r="A98" i="12" s="1"/>
  <c r="H98" i="28"/>
  <c r="AY97" i="28"/>
  <c r="C97" i="28" s="1"/>
  <c r="BA199" i="28"/>
  <c r="BC200" i="28" s="1"/>
  <c r="HH54" i="28"/>
  <c r="HI54" i="28" s="1"/>
  <c r="HJ52" i="28"/>
  <c r="F1852" i="5" l="1"/>
  <c r="A96" i="12"/>
  <c r="BA110" i="28"/>
  <c r="BB110" i="28" s="1"/>
  <c r="HH57" i="28"/>
  <c r="HI57" i="28" s="1"/>
  <c r="HJ55" i="28"/>
  <c r="AY194" i="28"/>
  <c r="C194" i="28" s="1"/>
  <c r="A193" i="12" s="1"/>
  <c r="AY190" i="28"/>
  <c r="C190" i="28" s="1"/>
  <c r="A189" i="12" s="1"/>
  <c r="I192" i="28"/>
  <c r="HH56" i="28"/>
  <c r="HI56" i="28" s="1"/>
  <c r="HJ54" i="28"/>
  <c r="BA207" i="28"/>
  <c r="BC208" i="28" s="1"/>
  <c r="H102" i="28"/>
  <c r="AY103" i="28"/>
  <c r="C103" i="28" s="1"/>
  <c r="A102" i="12" s="1"/>
  <c r="AY101" i="28"/>
  <c r="C101" i="28" s="1"/>
  <c r="F1873" i="5" l="1"/>
  <c r="A100" i="12"/>
  <c r="I200" i="28"/>
  <c r="AY202" i="28"/>
  <c r="C202" i="28" s="1"/>
  <c r="A201" i="12" s="1"/>
  <c r="AY198" i="28"/>
  <c r="C198" i="28" s="1"/>
  <c r="A197" i="12" s="1"/>
  <c r="HH58" i="28"/>
  <c r="HI58" i="28" s="1"/>
  <c r="HJ56" i="28"/>
  <c r="AY105" i="28"/>
  <c r="C105" i="28" s="1"/>
  <c r="H106" i="28"/>
  <c r="AY107" i="28"/>
  <c r="C107" i="28" s="1"/>
  <c r="A106" i="12" s="1"/>
  <c r="BA215" i="28"/>
  <c r="BC216" i="28" s="1"/>
  <c r="HJ57" i="28"/>
  <c r="HH59" i="28"/>
  <c r="HI59" i="28" s="1"/>
  <c r="BA114" i="28"/>
  <c r="BB114" i="28" s="1"/>
  <c r="F1894" i="5" l="1"/>
  <c r="A104" i="12"/>
  <c r="AY210" i="28"/>
  <c r="C210" i="28" s="1"/>
  <c r="A209" i="12" s="1"/>
  <c r="AY206" i="28"/>
  <c r="C206" i="28" s="1"/>
  <c r="A205" i="12" s="1"/>
  <c r="I208" i="28"/>
  <c r="HH60" i="28"/>
  <c r="HI60" i="28" s="1"/>
  <c r="HJ58" i="28"/>
  <c r="BA118" i="28"/>
  <c r="BB118" i="28" s="1"/>
  <c r="AY111" i="28"/>
  <c r="C111" i="28" s="1"/>
  <c r="A110" i="12" s="1"/>
  <c r="H110" i="28"/>
  <c r="AY109" i="28"/>
  <c r="C109" i="28" s="1"/>
  <c r="HJ59" i="28"/>
  <c r="HH61" i="28"/>
  <c r="HI61" i="28" s="1"/>
  <c r="BA223" i="28"/>
  <c r="BC224" i="28" s="1"/>
  <c r="F1915" i="5" l="1"/>
  <c r="A108" i="12"/>
  <c r="BA231" i="28"/>
  <c r="BC232" i="28" s="1"/>
  <c r="AY115" i="28"/>
  <c r="C115" i="28" s="1"/>
  <c r="A114" i="12" s="1"/>
  <c r="H114" i="28"/>
  <c r="AY113" i="28"/>
  <c r="C113" i="28" s="1"/>
  <c r="AY218" i="28"/>
  <c r="C218" i="28" s="1"/>
  <c r="A217" i="12" s="1"/>
  <c r="AY214" i="28"/>
  <c r="C214" i="28" s="1"/>
  <c r="A213" i="12" s="1"/>
  <c r="I216" i="28"/>
  <c r="HH63" i="28"/>
  <c r="HI63" i="28" s="1"/>
  <c r="HJ61" i="28"/>
  <c r="BA122" i="28"/>
  <c r="BB122" i="28" s="1"/>
  <c r="HH62" i="28"/>
  <c r="HI62" i="28" s="1"/>
  <c r="HJ60" i="28"/>
  <c r="F1936" i="5" l="1"/>
  <c r="A112" i="12"/>
  <c r="HH65" i="28"/>
  <c r="HI65" i="28" s="1"/>
  <c r="HJ63" i="28"/>
  <c r="BA239" i="28"/>
  <c r="BC240" i="28" s="1"/>
  <c r="HH64" i="28"/>
  <c r="HI64" i="28" s="1"/>
  <c r="HJ62" i="28"/>
  <c r="BA126" i="28"/>
  <c r="BB126" i="28" s="1"/>
  <c r="AY119" i="28"/>
  <c r="C119" i="28" s="1"/>
  <c r="A118" i="12" s="1"/>
  <c r="H118" i="28"/>
  <c r="AY117" i="28"/>
  <c r="C117" i="28" s="1"/>
  <c r="AY226" i="28"/>
  <c r="C226" i="28" s="1"/>
  <c r="A225" i="12" s="1"/>
  <c r="AY222" i="28"/>
  <c r="C222" i="28" s="1"/>
  <c r="A221" i="12" s="1"/>
  <c r="I224" i="28"/>
  <c r="F1957" i="5" l="1"/>
  <c r="A116" i="12"/>
  <c r="AY123" i="28"/>
  <c r="C123" i="28" s="1"/>
  <c r="A122" i="12" s="1"/>
  <c r="H122" i="28"/>
  <c r="AY121" i="28"/>
  <c r="C121" i="28" s="1"/>
  <c r="BA247" i="28"/>
  <c r="BC248" i="28" s="1"/>
  <c r="HH67" i="28"/>
  <c r="HI67" i="28" s="1"/>
  <c r="HJ65" i="28"/>
  <c r="BA130" i="28"/>
  <c r="BB130" i="28" s="1"/>
  <c r="BA129" i="28"/>
  <c r="HH66" i="28"/>
  <c r="HI66" i="28" s="1"/>
  <c r="HJ64" i="28"/>
  <c r="I232" i="28"/>
  <c r="AY234" i="28"/>
  <c r="C234" i="28" s="1"/>
  <c r="A233" i="12" s="1"/>
  <c r="AY230" i="28"/>
  <c r="C230" i="28" s="1"/>
  <c r="A229" i="12" s="1"/>
  <c r="F1978" i="5" l="1"/>
  <c r="A120" i="12"/>
  <c r="AY127" i="28"/>
  <c r="C127" i="28" s="1"/>
  <c r="A126" i="12" s="1"/>
  <c r="H126" i="28"/>
  <c r="AY125" i="28"/>
  <c r="C125" i="28" s="1"/>
  <c r="BA134" i="28"/>
  <c r="BB134" i="28" s="1"/>
  <c r="HH69" i="28"/>
  <c r="HI69" i="28" s="1"/>
  <c r="HJ67" i="28"/>
  <c r="BA255" i="28"/>
  <c r="BC256" i="28" s="1"/>
  <c r="HH68" i="28"/>
  <c r="HI68" i="28" s="1"/>
  <c r="HJ66" i="28"/>
  <c r="AY242" i="28"/>
  <c r="C242" i="28" s="1"/>
  <c r="A241" i="12" s="1"/>
  <c r="AY238" i="28"/>
  <c r="C238" i="28" s="1"/>
  <c r="A237" i="12" s="1"/>
  <c r="I240" i="28"/>
  <c r="F1999" i="5" l="1"/>
  <c r="A124" i="12"/>
  <c r="HH70" i="28"/>
  <c r="HI70" i="28" s="1"/>
  <c r="HJ68" i="28"/>
  <c r="I256" i="28"/>
  <c r="AY258" i="28"/>
  <c r="C258" i="28" s="1"/>
  <c r="A257" i="12" s="1"/>
  <c r="AY254" i="28"/>
  <c r="C254" i="28" s="1"/>
  <c r="A253" i="12" s="1"/>
  <c r="AY131" i="28"/>
  <c r="C131" i="28" s="1"/>
  <c r="A130" i="12" s="1"/>
  <c r="H130" i="28"/>
  <c r="AY129" i="28"/>
  <c r="C129" i="28" s="1"/>
  <c r="I248" i="28"/>
  <c r="AY250" i="28"/>
  <c r="C250" i="28" s="1"/>
  <c r="A249" i="12" s="1"/>
  <c r="AY246" i="28"/>
  <c r="C246" i="28" s="1"/>
  <c r="A245" i="12" s="1"/>
  <c r="HH71" i="28"/>
  <c r="HI71" i="28" s="1"/>
  <c r="HJ69" i="28"/>
  <c r="BA138" i="28"/>
  <c r="BB138" i="28" s="1"/>
  <c r="F2020" i="5" l="1"/>
  <c r="A128" i="12"/>
  <c r="AY135" i="28"/>
  <c r="C135" i="28" s="1"/>
  <c r="A134" i="12" s="1"/>
  <c r="AY133" i="28"/>
  <c r="C133" i="28" s="1"/>
  <c r="H134" i="28"/>
  <c r="HH73" i="28"/>
  <c r="HI73" i="28" s="1"/>
  <c r="HJ71" i="28"/>
  <c r="BA142" i="28"/>
  <c r="BB142" i="28" s="1"/>
  <c r="HJ70" i="28"/>
  <c r="HH72" i="28"/>
  <c r="HI72" i="28" s="1"/>
  <c r="F2041" i="5" l="1"/>
  <c r="A132" i="12"/>
  <c r="HJ72" i="28"/>
  <c r="HH74" i="28"/>
  <c r="HI74" i="28" s="1"/>
  <c r="BA146" i="28"/>
  <c r="BB146" i="28" s="1"/>
  <c r="AY139" i="28"/>
  <c r="C139" i="28" s="1"/>
  <c r="A138" i="12" s="1"/>
  <c r="H138" i="28"/>
  <c r="AY137" i="28"/>
  <c r="C137" i="28" s="1"/>
  <c r="HJ73" i="28"/>
  <c r="HH75" i="28"/>
  <c r="HI75" i="28" s="1"/>
  <c r="F2062" i="5" l="1"/>
  <c r="A136" i="12"/>
  <c r="BA150" i="28"/>
  <c r="BB150" i="28" s="1"/>
  <c r="HH77" i="28"/>
  <c r="HI77" i="28" s="1"/>
  <c r="HJ75" i="28"/>
  <c r="H142" i="28"/>
  <c r="AY141" i="28"/>
  <c r="C141" i="28" s="1"/>
  <c r="A140" i="12" s="1"/>
  <c r="AY143" i="28"/>
  <c r="C143" i="28" s="1"/>
  <c r="A142" i="12" s="1"/>
  <c r="HH76" i="28"/>
  <c r="HI76" i="28" s="1"/>
  <c r="HJ74" i="28"/>
  <c r="F2083" i="5" l="1"/>
  <c r="BA154" i="28"/>
  <c r="BB154" i="28" s="1"/>
  <c r="HH78" i="28"/>
  <c r="HI78" i="28" s="1"/>
  <c r="HJ76" i="28"/>
  <c r="HH79" i="28"/>
  <c r="HI79" i="28" s="1"/>
  <c r="HJ77" i="28"/>
  <c r="H146" i="28"/>
  <c r="AY145" i="28"/>
  <c r="C145" i="28" s="1"/>
  <c r="AY147" i="28"/>
  <c r="C147" i="28" s="1"/>
  <c r="A146" i="12" s="1"/>
  <c r="F2104" i="5" l="1"/>
  <c r="A144" i="12"/>
  <c r="H150" i="28"/>
  <c r="AY151" i="28"/>
  <c r="C151" i="28" s="1"/>
  <c r="A150" i="12" s="1"/>
  <c r="AY149" i="28"/>
  <c r="C149" i="28" s="1"/>
  <c r="A148" i="12" s="1"/>
  <c r="HH81" i="28"/>
  <c r="HI81" i="28" s="1"/>
  <c r="HJ79" i="28"/>
  <c r="HH80" i="28"/>
  <c r="HI80" i="28" s="1"/>
  <c r="HJ78" i="28"/>
  <c r="BA158" i="28"/>
  <c r="BB158" i="28" s="1"/>
  <c r="F2125" i="5" l="1"/>
  <c r="BA162" i="28"/>
  <c r="BB162" i="28" s="1"/>
  <c r="BA161" i="28"/>
  <c r="HH82" i="28"/>
  <c r="HI82" i="28" s="1"/>
  <c r="HJ80" i="28"/>
  <c r="HJ81" i="28"/>
  <c r="HH83" i="28"/>
  <c r="HI83" i="28" s="1"/>
  <c r="H154" i="28"/>
  <c r="AY153" i="28"/>
  <c r="C153" i="28" s="1"/>
  <c r="AY155" i="28"/>
  <c r="C155" i="28" s="1"/>
  <c r="A154" i="12" s="1"/>
  <c r="F2146" i="5" l="1"/>
  <c r="A152" i="12"/>
  <c r="HJ83" i="28"/>
  <c r="HH85" i="28"/>
  <c r="HI85" i="28" s="1"/>
  <c r="H158" i="28"/>
  <c r="AY159" i="28"/>
  <c r="C159" i="28" s="1"/>
  <c r="A158" i="12" s="1"/>
  <c r="AY157" i="28"/>
  <c r="C157" i="28" s="1"/>
  <c r="BA166" i="28"/>
  <c r="BB166" i="28" s="1"/>
  <c r="HH84" i="28"/>
  <c r="HI84" i="28" s="1"/>
  <c r="HJ82" i="28"/>
  <c r="F2167" i="5" l="1"/>
  <c r="A156" i="12"/>
  <c r="H162" i="28"/>
  <c r="AY161" i="28"/>
  <c r="C161" i="28" s="1"/>
  <c r="AY163" i="28"/>
  <c r="C163" i="28" s="1"/>
  <c r="A162" i="12" s="1"/>
  <c r="HH86" i="28"/>
  <c r="HI86" i="28" s="1"/>
  <c r="HJ84" i="28"/>
  <c r="BA170" i="28"/>
  <c r="BB170" i="28" s="1"/>
  <c r="HH87" i="28"/>
  <c r="HI87" i="28" s="1"/>
  <c r="HJ85" i="28"/>
  <c r="F2188" i="5" l="1"/>
  <c r="A160" i="12"/>
  <c r="HH89" i="28"/>
  <c r="HI89" i="28" s="1"/>
  <c r="HJ87" i="28"/>
  <c r="AY167" i="28"/>
  <c r="C167" i="28" s="1"/>
  <c r="A166" i="12" s="1"/>
  <c r="AY165" i="28"/>
  <c r="C165" i="28" s="1"/>
  <c r="H166" i="28"/>
  <c r="HJ86" i="28"/>
  <c r="HH88" i="28"/>
  <c r="HI88" i="28" s="1"/>
  <c r="BA174" i="28"/>
  <c r="BB174" i="28" s="1"/>
  <c r="F2209" i="5" l="1"/>
  <c r="A164" i="12"/>
  <c r="AY171" i="28"/>
  <c r="C171" i="28" s="1"/>
  <c r="A170" i="12" s="1"/>
  <c r="H170" i="28"/>
  <c r="AY169" i="28"/>
  <c r="C169" i="28" s="1"/>
  <c r="HJ88" i="28"/>
  <c r="HH90" i="28"/>
  <c r="HI90" i="28" s="1"/>
  <c r="HJ89" i="28"/>
  <c r="HH91" i="28"/>
  <c r="HI91" i="28" s="1"/>
  <c r="BA178" i="28"/>
  <c r="BB178" i="28" s="1"/>
  <c r="F2230" i="5" l="1"/>
  <c r="A168" i="12"/>
  <c r="H174" i="28"/>
  <c r="AY173" i="28"/>
  <c r="C173" i="28" s="1"/>
  <c r="AY175" i="28"/>
  <c r="C175" i="28" s="1"/>
  <c r="A174" i="12" s="1"/>
  <c r="HJ91" i="28"/>
  <c r="HH93" i="28"/>
  <c r="HI93" i="28" s="1"/>
  <c r="BA182" i="28"/>
  <c r="BB182" i="28" s="1"/>
  <c r="HH92" i="28"/>
  <c r="HI92" i="28" s="1"/>
  <c r="HJ90" i="28"/>
  <c r="F2251" i="5" l="1"/>
  <c r="A172" i="12"/>
  <c r="H178" i="28"/>
  <c r="AY177" i="28"/>
  <c r="C177" i="28" s="1"/>
  <c r="AY179" i="28"/>
  <c r="C179" i="28" s="1"/>
  <c r="A178" i="12" s="1"/>
  <c r="HH95" i="28"/>
  <c r="HI95" i="28" s="1"/>
  <c r="HJ93" i="28"/>
  <c r="HJ92" i="28"/>
  <c r="HH94" i="28"/>
  <c r="HI94" i="28" s="1"/>
  <c r="BA186" i="28"/>
  <c r="BB186" i="28" s="1"/>
  <c r="F2272" i="5" l="1"/>
  <c r="A176" i="12"/>
  <c r="BA190" i="28"/>
  <c r="BB190" i="28" s="1"/>
  <c r="H182" i="28"/>
  <c r="AY183" i="28"/>
  <c r="C183" i="28" s="1"/>
  <c r="A182" i="12" s="1"/>
  <c r="AY181" i="28"/>
  <c r="C181" i="28" s="1"/>
  <c r="HJ94" i="28"/>
  <c r="HH96" i="28"/>
  <c r="HI96" i="28" s="1"/>
  <c r="HJ95" i="28"/>
  <c r="HH97" i="28"/>
  <c r="HI97" i="28" s="1"/>
  <c r="F2293" i="5" l="1"/>
  <c r="A180" i="12"/>
  <c r="HJ97" i="28"/>
  <c r="HH99" i="28"/>
  <c r="HI99" i="28" s="1"/>
  <c r="HJ96" i="28"/>
  <c r="HH98" i="28"/>
  <c r="HI98" i="28" s="1"/>
  <c r="BA194" i="28"/>
  <c r="BB194" i="28" s="1"/>
  <c r="BA193" i="28"/>
  <c r="H186" i="28"/>
  <c r="AY185" i="28"/>
  <c r="C185" i="28" s="1"/>
  <c r="AY187" i="28"/>
  <c r="C187" i="28" s="1"/>
  <c r="A186" i="12" s="1"/>
  <c r="F2314" i="5" l="1"/>
  <c r="A184" i="12"/>
  <c r="H190" i="28"/>
  <c r="AY191" i="28"/>
  <c r="C191" i="28" s="1"/>
  <c r="A190" i="12" s="1"/>
  <c r="AY189" i="28"/>
  <c r="C189" i="28" s="1"/>
  <c r="BA198" i="28"/>
  <c r="BB198" i="28" s="1"/>
  <c r="HJ98" i="28"/>
  <c r="HH100" i="28"/>
  <c r="HI100" i="28" s="1"/>
  <c r="HH101" i="28"/>
  <c r="HI101" i="28" s="1"/>
  <c r="HJ99" i="28"/>
  <c r="F2335" i="5" l="1"/>
  <c r="A188" i="12"/>
  <c r="HH102" i="28"/>
  <c r="HI102" i="28" s="1"/>
  <c r="HJ100" i="28"/>
  <c r="H194" i="28"/>
  <c r="AY193" i="28"/>
  <c r="C193" i="28" s="1"/>
  <c r="AY195" i="28"/>
  <c r="C195" i="28" s="1"/>
  <c r="A194" i="12" s="1"/>
  <c r="HH103" i="28"/>
  <c r="HI103" i="28" s="1"/>
  <c r="HJ101" i="28"/>
  <c r="BA202" i="28"/>
  <c r="BB202" i="28" s="1"/>
  <c r="F2356" i="5" l="1"/>
  <c r="A192" i="12"/>
  <c r="AY199" i="28"/>
  <c r="C199" i="28" s="1"/>
  <c r="A198" i="12" s="1"/>
  <c r="AY197" i="28"/>
  <c r="C197" i="28" s="1"/>
  <c r="H198" i="28"/>
  <c r="HH105" i="28"/>
  <c r="HI105" i="28" s="1"/>
  <c r="HJ103" i="28"/>
  <c r="BA206" i="28"/>
  <c r="BB206" i="28" s="1"/>
  <c r="HH104" i="28"/>
  <c r="HI104" i="28" s="1"/>
  <c r="HJ102" i="28"/>
  <c r="F2377" i="5" l="1"/>
  <c r="A196" i="12"/>
  <c r="HH106" i="28"/>
  <c r="HI106" i="28" s="1"/>
  <c r="HJ104" i="28"/>
  <c r="AY203" i="28"/>
  <c r="C203" i="28" s="1"/>
  <c r="A202" i="12" s="1"/>
  <c r="H202" i="28"/>
  <c r="AY201" i="28"/>
  <c r="C201" i="28" s="1"/>
  <c r="A200" i="12" s="1"/>
  <c r="BA210" i="28"/>
  <c r="BB210" i="28" s="1"/>
  <c r="HH107" i="28"/>
  <c r="HI107" i="28" s="1"/>
  <c r="HJ105" i="28"/>
  <c r="F2398" i="5" l="1"/>
  <c r="H206" i="28"/>
  <c r="AY205" i="28"/>
  <c r="C205" i="28" s="1"/>
  <c r="AY207" i="28"/>
  <c r="C207" i="28" s="1"/>
  <c r="A206" i="12" s="1"/>
  <c r="HH108" i="28"/>
  <c r="HI108" i="28" s="1"/>
  <c r="HJ106" i="28"/>
  <c r="HJ107" i="28"/>
  <c r="HH109" i="28"/>
  <c r="HI109" i="28" s="1"/>
  <c r="BA214" i="28"/>
  <c r="BB214" i="28" s="1"/>
  <c r="F2419" i="5" l="1"/>
  <c r="A204" i="12"/>
  <c r="BA218" i="28"/>
  <c r="BB218" i="28" s="1"/>
  <c r="H210" i="28"/>
  <c r="AY209" i="28"/>
  <c r="C209" i="28" s="1"/>
  <c r="AY211" i="28"/>
  <c r="C211" i="28" s="1"/>
  <c r="A210" i="12" s="1"/>
  <c r="HH111" i="28"/>
  <c r="HI111" i="28" s="1"/>
  <c r="HJ109" i="28"/>
  <c r="HJ108" i="28"/>
  <c r="HH110" i="28"/>
  <c r="HI110" i="28" s="1"/>
  <c r="F2440" i="5" l="1"/>
  <c r="A208" i="12"/>
  <c r="HJ111" i="28"/>
  <c r="HH113" i="28"/>
  <c r="HI113" i="28" s="1"/>
  <c r="BA222" i="28"/>
  <c r="BB222" i="28" s="1"/>
  <c r="HJ110" i="28"/>
  <c r="HH112" i="28"/>
  <c r="HI112" i="28" s="1"/>
  <c r="H214" i="28"/>
  <c r="AY215" i="28"/>
  <c r="C215" i="28" s="1"/>
  <c r="AY213" i="28"/>
  <c r="C213" i="28" s="1"/>
  <c r="F2461" i="5" l="1"/>
  <c r="A212" i="12"/>
  <c r="A214" i="12"/>
  <c r="BA226" i="28"/>
  <c r="BB226" i="28" s="1"/>
  <c r="BA225" i="28"/>
  <c r="HJ112" i="28"/>
  <c r="HH114" i="28"/>
  <c r="HI114" i="28" s="1"/>
  <c r="H218" i="28"/>
  <c r="AY217" i="28"/>
  <c r="C217" i="28" s="1"/>
  <c r="AY219" i="28"/>
  <c r="C219" i="28" s="1"/>
  <c r="A218" i="12" s="1"/>
  <c r="HJ113" i="28"/>
  <c r="HH115" i="28"/>
  <c r="HI115" i="28" s="1"/>
  <c r="F2482" i="5" l="1"/>
  <c r="A216" i="12"/>
  <c r="HH116" i="28"/>
  <c r="HI116" i="28" s="1"/>
  <c r="HJ114" i="28"/>
  <c r="H222" i="28"/>
  <c r="AY223" i="28"/>
  <c r="C223" i="28" s="1"/>
  <c r="A222" i="12" s="1"/>
  <c r="AY221" i="28"/>
  <c r="C221" i="28" s="1"/>
  <c r="A220" i="12" s="1"/>
  <c r="BA230" i="28"/>
  <c r="BB230" i="28" s="1"/>
  <c r="HJ115" i="28"/>
  <c r="HH117" i="28"/>
  <c r="HI117" i="28" s="1"/>
  <c r="F2503" i="5" l="1"/>
  <c r="H226" i="28"/>
  <c r="AY225" i="28"/>
  <c r="C225" i="28" s="1"/>
  <c r="AY227" i="28"/>
  <c r="C227" i="28" s="1"/>
  <c r="A226" i="12" s="1"/>
  <c r="HJ116" i="28"/>
  <c r="HH118" i="28"/>
  <c r="HI118" i="28" s="1"/>
  <c r="HH119" i="28"/>
  <c r="HI119" i="28" s="1"/>
  <c r="HJ117" i="28"/>
  <c r="BA234" i="28"/>
  <c r="BB234" i="28" s="1"/>
  <c r="F2524" i="5" l="1"/>
  <c r="A224" i="12"/>
  <c r="BA238" i="28"/>
  <c r="BB238" i="28" s="1"/>
  <c r="AY231" i="28"/>
  <c r="C231" i="28" s="1"/>
  <c r="A230" i="12" s="1"/>
  <c r="AY229" i="28"/>
  <c r="C229" i="28" s="1"/>
  <c r="A228" i="12" s="1"/>
  <c r="H230" i="28"/>
  <c r="HJ119" i="28"/>
  <c r="HH121" i="28"/>
  <c r="HI121" i="28" s="1"/>
  <c r="HJ118" i="28"/>
  <c r="HH120" i="28"/>
  <c r="HI120" i="28" s="1"/>
  <c r="F2545" i="5" l="1"/>
  <c r="BA242" i="28"/>
  <c r="BB242" i="28" s="1"/>
  <c r="HJ120" i="28"/>
  <c r="HH122" i="28"/>
  <c r="HI122" i="28" s="1"/>
  <c r="HJ121" i="28"/>
  <c r="HH123" i="28"/>
  <c r="HI123" i="28" s="1"/>
  <c r="AY235" i="28"/>
  <c r="C235" i="28" s="1"/>
  <c r="A234" i="12" s="1"/>
  <c r="H234" i="28"/>
  <c r="AY233" i="28"/>
  <c r="C233" i="28" s="1"/>
  <c r="F2566" i="5" l="1"/>
  <c r="A232" i="12"/>
  <c r="BA246" i="28"/>
  <c r="BB246" i="28" s="1"/>
  <c r="HJ123" i="28"/>
  <c r="HH125" i="28"/>
  <c r="HI125" i="28" s="1"/>
  <c r="HH124" i="28"/>
  <c r="HI124" i="28" s="1"/>
  <c r="HJ122" i="28"/>
  <c r="H238" i="28"/>
  <c r="AY237" i="28"/>
  <c r="C237" i="28" s="1"/>
  <c r="AY239" i="28"/>
  <c r="C239" i="28" s="1"/>
  <c r="A238" i="12" s="1"/>
  <c r="F2587" i="5" l="1"/>
  <c r="A236" i="12"/>
  <c r="HH126" i="28"/>
  <c r="HI126" i="28" s="1"/>
  <c r="HJ124" i="28"/>
  <c r="AY243" i="28"/>
  <c r="C243" i="28" s="1"/>
  <c r="A242" i="12" s="1"/>
  <c r="H242" i="28"/>
  <c r="AY241" i="28"/>
  <c r="C241" i="28" s="1"/>
  <c r="HH127" i="28"/>
  <c r="HI127" i="28" s="1"/>
  <c r="HJ125" i="28"/>
  <c r="BA250" i="28"/>
  <c r="BB250" i="28" s="1"/>
  <c r="F2608" i="5" l="1"/>
  <c r="A240" i="12"/>
  <c r="BA254" i="28"/>
  <c r="BB254" i="28" s="1"/>
  <c r="AY247" i="28"/>
  <c r="C247" i="28" s="1"/>
  <c r="A246" i="12" s="1"/>
  <c r="H246" i="28"/>
  <c r="AY245" i="28"/>
  <c r="C245" i="28" s="1"/>
  <c r="HH129" i="28"/>
  <c r="HI129" i="28" s="1"/>
  <c r="HJ127" i="28"/>
  <c r="HJ126" i="28"/>
  <c r="HH128" i="28"/>
  <c r="HI128" i="28" s="1"/>
  <c r="F2629" i="5" l="1"/>
  <c r="A244" i="12"/>
  <c r="HH131" i="28"/>
  <c r="HI131" i="28" s="1"/>
  <c r="HJ129" i="28"/>
  <c r="BA258" i="28"/>
  <c r="BB258" i="28" s="1"/>
  <c r="BA257" i="28"/>
  <c r="HJ128" i="28"/>
  <c r="HH130" i="28"/>
  <c r="HI130" i="28" s="1"/>
  <c r="AY249" i="28"/>
  <c r="C249" i="28" s="1"/>
  <c r="AY251" i="28"/>
  <c r="C251" i="28" s="1"/>
  <c r="A250" i="12" s="1"/>
  <c r="H250" i="28"/>
  <c r="F2650" i="5" l="1"/>
  <c r="A248" i="12"/>
  <c r="HH132" i="28"/>
  <c r="HI132" i="28" s="1"/>
  <c r="HJ130" i="28"/>
  <c r="AY259" i="28"/>
  <c r="H258" i="28"/>
  <c r="AY257" i="28"/>
  <c r="C257" i="28" s="1"/>
  <c r="A256" i="12" s="1"/>
  <c r="HH133" i="28"/>
  <c r="HI133" i="28" s="1"/>
  <c r="HJ131" i="28"/>
  <c r="AY255" i="28"/>
  <c r="C255" i="28" s="1"/>
  <c r="A254" i="12" s="1"/>
  <c r="H254" i="28"/>
  <c r="AY253" i="28"/>
  <c r="C253" i="28" s="1"/>
  <c r="C259" i="28" l="1"/>
  <c r="A258" i="12" s="1"/>
  <c r="B396" i="12"/>
  <c r="B441" i="12"/>
  <c r="B295" i="12"/>
  <c r="B376" i="12"/>
  <c r="B397" i="12"/>
  <c r="B470" i="12"/>
  <c r="B324" i="12"/>
  <c r="B369" i="12"/>
  <c r="B410" i="12"/>
  <c r="B272" i="12"/>
  <c r="B325" i="12"/>
  <c r="B366" i="12"/>
  <c r="B439" i="12"/>
  <c r="B297" i="12"/>
  <c r="B338" i="12"/>
  <c r="B387" i="12"/>
  <c r="B464" i="12"/>
  <c r="B298" i="12"/>
  <c r="B335" i="12"/>
  <c r="B412" i="12"/>
  <c r="B270" i="12"/>
  <c r="B311" i="12"/>
  <c r="B360" i="12"/>
  <c r="B445" i="12"/>
  <c r="B267" i="12"/>
  <c r="B308" i="12"/>
  <c r="B385" i="12"/>
  <c r="B458" i="12"/>
  <c r="B334" i="12"/>
  <c r="B407" i="12"/>
  <c r="B265" i="12"/>
  <c r="B310" i="12"/>
  <c r="B355" i="12"/>
  <c r="B432" i="12"/>
  <c r="B266" i="12"/>
  <c r="B307" i="12"/>
  <c r="B380" i="12"/>
  <c r="B457" i="12"/>
  <c r="B279" i="12"/>
  <c r="B328" i="12"/>
  <c r="B413" i="12"/>
  <c r="B454" i="12"/>
  <c r="B276" i="12"/>
  <c r="B353" i="12"/>
  <c r="B426" i="12"/>
  <c r="B475" i="12"/>
  <c r="B301" i="12"/>
  <c r="B382" i="12"/>
  <c r="B423" i="12"/>
  <c r="B468" i="12"/>
  <c r="B131" i="12"/>
  <c r="B403" i="12"/>
  <c r="B448" i="12"/>
  <c r="B282" i="12"/>
  <c r="B351" i="12"/>
  <c r="B326" i="12"/>
  <c r="B367" i="12"/>
  <c r="B444" i="12"/>
  <c r="B302" i="12"/>
  <c r="B347" i="12"/>
  <c r="B392" i="12"/>
  <c r="B477" i="12"/>
  <c r="B299" i="12"/>
  <c r="B340" i="12"/>
  <c r="B417" i="12"/>
  <c r="B271" i="12"/>
  <c r="B320" i="12"/>
  <c r="B373" i="12"/>
  <c r="B446" i="12"/>
  <c r="B268" i="12"/>
  <c r="B313" i="12"/>
  <c r="B386" i="12"/>
  <c r="B467" i="12"/>
  <c r="B293" i="12"/>
  <c r="B342" i="12"/>
  <c r="B415" i="12"/>
  <c r="B460" i="12"/>
  <c r="B286" i="12"/>
  <c r="B363" i="12"/>
  <c r="B440" i="12"/>
  <c r="B461" i="12"/>
  <c r="B315" i="12"/>
  <c r="B388" i="12"/>
  <c r="B359" i="12"/>
  <c r="B404" i="12"/>
  <c r="B262" i="12"/>
  <c r="B339" i="12"/>
  <c r="B384" i="12"/>
  <c r="B437" i="12"/>
  <c r="B291" i="12"/>
  <c r="B332" i="12"/>
  <c r="B377" i="12"/>
  <c r="B450" i="12"/>
  <c r="B312" i="12"/>
  <c r="B333" i="12"/>
  <c r="B406" i="12"/>
  <c r="B260" i="12"/>
  <c r="B305" i="12"/>
  <c r="B346" i="12"/>
  <c r="B427" i="12"/>
  <c r="B285" i="12"/>
  <c r="B306" i="12"/>
  <c r="B375" i="12"/>
  <c r="B452" i="12"/>
  <c r="B278" i="12"/>
  <c r="B319" i="12"/>
  <c r="B400" i="12"/>
  <c r="B453" i="12"/>
  <c r="B275" i="12"/>
  <c r="B348" i="12"/>
  <c r="B425" i="12"/>
  <c r="B259" i="12"/>
  <c r="B374" i="12"/>
  <c r="B447" i="12"/>
  <c r="B273" i="12"/>
  <c r="B318" i="12"/>
  <c r="B395" i="12"/>
  <c r="B472" i="12"/>
  <c r="B274" i="12"/>
  <c r="B343" i="12"/>
  <c r="B420" i="12"/>
  <c r="B465" i="12"/>
  <c r="B287" i="12"/>
  <c r="B368" i="12"/>
  <c r="B421" i="12"/>
  <c r="B462" i="12"/>
  <c r="B316" i="12"/>
  <c r="B393" i="12"/>
  <c r="B434" i="12"/>
  <c r="B264" i="12"/>
  <c r="B349" i="12"/>
  <c r="B390" i="12"/>
  <c r="B431" i="12"/>
  <c r="B289" i="12"/>
  <c r="B362" i="12"/>
  <c r="B411" i="12"/>
  <c r="B456" i="12"/>
  <c r="B322" i="12"/>
  <c r="B433" i="12"/>
  <c r="B474" i="12"/>
  <c r="B336" i="12"/>
  <c r="B389" i="12"/>
  <c r="B430" i="12"/>
  <c r="B284" i="12"/>
  <c r="B361" i="12"/>
  <c r="B402" i="12"/>
  <c r="B451" i="12"/>
  <c r="B309" i="12"/>
  <c r="B358" i="12"/>
  <c r="B399" i="12"/>
  <c r="B476" i="12"/>
  <c r="B330" i="12"/>
  <c r="B379" i="12"/>
  <c r="B424" i="12"/>
  <c r="B290" i="12"/>
  <c r="B327" i="12"/>
  <c r="B372" i="12"/>
  <c r="B449" i="12"/>
  <c r="B303" i="12"/>
  <c r="B352" i="12"/>
  <c r="B405" i="12"/>
  <c r="B478" i="12"/>
  <c r="B300" i="12"/>
  <c r="B345" i="12"/>
  <c r="B418" i="12"/>
  <c r="B280" i="12"/>
  <c r="B466" i="12"/>
  <c r="B296" i="12"/>
  <c r="B381" i="12"/>
  <c r="B422" i="12"/>
  <c r="B463" i="12"/>
  <c r="B321" i="12"/>
  <c r="B394" i="12"/>
  <c r="B443" i="12"/>
  <c r="B269" i="12"/>
  <c r="B350" i="12"/>
  <c r="B391" i="12"/>
  <c r="B436" i="12"/>
  <c r="B294" i="12"/>
  <c r="B371" i="12"/>
  <c r="B416" i="12"/>
  <c r="B469" i="12"/>
  <c r="B323" i="12"/>
  <c r="B364" i="12"/>
  <c r="B409" i="12"/>
  <c r="B263" i="12"/>
  <c r="B344" i="12"/>
  <c r="B365" i="12"/>
  <c r="B438" i="12"/>
  <c r="B292" i="12"/>
  <c r="B337" i="12"/>
  <c r="B378" i="12"/>
  <c r="B459" i="12"/>
  <c r="B317" i="12"/>
  <c r="B288" i="12"/>
  <c r="B341" i="12"/>
  <c r="B414" i="12"/>
  <c r="B455" i="12"/>
  <c r="B281" i="12"/>
  <c r="B354" i="12"/>
  <c r="B435" i="12"/>
  <c r="B261" i="12"/>
  <c r="B314" i="12"/>
  <c r="B383" i="12"/>
  <c r="B428" i="12"/>
  <c r="B473" i="12"/>
  <c r="B331" i="12"/>
  <c r="B408" i="12"/>
  <c r="B429" i="12"/>
  <c r="B283" i="12"/>
  <c r="B356" i="12"/>
  <c r="B401" i="12"/>
  <c r="B442" i="12"/>
  <c r="B304" i="12"/>
  <c r="B357" i="12"/>
  <c r="B398" i="12"/>
  <c r="B471" i="12"/>
  <c r="B329" i="12"/>
  <c r="B370" i="12"/>
  <c r="B419" i="12"/>
  <c r="B277" i="12"/>
  <c r="A252" i="12"/>
  <c r="HH134" i="28"/>
  <c r="HI134" i="28" s="1"/>
  <c r="HJ132" i="28"/>
  <c r="HH135" i="28"/>
  <c r="HI135" i="28" s="1"/>
  <c r="HJ133" i="28"/>
  <c r="HH137" i="28" l="1"/>
  <c r="HI137" i="28" s="1"/>
  <c r="HJ135" i="28"/>
  <c r="HJ134" i="28"/>
  <c r="HH136" i="28"/>
  <c r="HI136" i="28" s="1"/>
  <c r="HJ136" i="28" l="1"/>
  <c r="HH138" i="28"/>
  <c r="HI138" i="28" s="1"/>
  <c r="HH139" i="28"/>
  <c r="HI139" i="28" s="1"/>
  <c r="HJ137" i="28"/>
  <c r="HH141" i="28" l="1"/>
  <c r="HI141" i="28" s="1"/>
  <c r="HJ139" i="28"/>
  <c r="HH140" i="28"/>
  <c r="HI140" i="28" s="1"/>
  <c r="HJ138" i="28"/>
  <c r="HH142" i="28" l="1"/>
  <c r="HI142" i="28" s="1"/>
  <c r="HJ140" i="28"/>
  <c r="HH143" i="28"/>
  <c r="HI143" i="28" s="1"/>
  <c r="HJ141" i="28"/>
  <c r="HH145" i="28" l="1"/>
  <c r="HI145" i="28" s="1"/>
  <c r="HJ143" i="28"/>
  <c r="HH144" i="28"/>
  <c r="HI144" i="28" s="1"/>
  <c r="HJ142" i="28"/>
  <c r="HH146" i="28" l="1"/>
  <c r="HI146" i="28" s="1"/>
  <c r="HJ144" i="28"/>
  <c r="HJ145" i="28"/>
  <c r="HH147" i="28"/>
  <c r="HI147" i="28" s="1"/>
  <c r="HJ147" i="28" l="1"/>
  <c r="HH149" i="28"/>
  <c r="HI149" i="28" s="1"/>
  <c r="HH148" i="28"/>
  <c r="HI148" i="28" s="1"/>
  <c r="HJ146" i="28"/>
  <c r="HH150" i="28" l="1"/>
  <c r="HI150" i="28" s="1"/>
  <c r="HJ148" i="28"/>
  <c r="HH151" i="28"/>
  <c r="HI151" i="28" s="1"/>
  <c r="HJ149" i="28"/>
  <c r="HH153" i="28" l="1"/>
  <c r="HI153" i="28" s="1"/>
  <c r="HJ151" i="28"/>
  <c r="HH152" i="28"/>
  <c r="HI152" i="28" s="1"/>
  <c r="HJ150" i="28"/>
  <c r="HH154" i="28" l="1"/>
  <c r="HI154" i="28" s="1"/>
  <c r="HJ152" i="28"/>
  <c r="HJ153" i="28"/>
  <c r="HH155" i="28"/>
  <c r="HI155" i="28" s="1"/>
  <c r="HH156" i="28" l="1"/>
  <c r="HI156" i="28" s="1"/>
  <c r="HJ154" i="28"/>
  <c r="HJ155" i="28"/>
  <c r="HH157" i="28"/>
  <c r="HI157" i="28" s="1"/>
  <c r="HH158" i="28" l="1"/>
  <c r="HI158" i="28" s="1"/>
  <c r="HJ156" i="28"/>
  <c r="HH159" i="28"/>
  <c r="HI159" i="28" s="1"/>
  <c r="HJ157" i="28"/>
  <c r="HH161" i="28" l="1"/>
  <c r="HI161" i="28" s="1"/>
  <c r="HJ159" i="28"/>
  <c r="HH160" i="28"/>
  <c r="HI160" i="28" s="1"/>
  <c r="HJ158" i="28"/>
  <c r="HH162" i="28" l="1"/>
  <c r="HI162" i="28" s="1"/>
  <c r="HJ160" i="28"/>
  <c r="HJ161" i="28"/>
  <c r="HH163" i="28"/>
  <c r="HI163" i="28" s="1"/>
  <c r="HH164" i="28" l="1"/>
  <c r="HI164" i="28" s="1"/>
  <c r="HJ162" i="28"/>
  <c r="HH165" i="28"/>
  <c r="HI165" i="28" s="1"/>
  <c r="HJ163" i="28"/>
  <c r="HH167" i="28" l="1"/>
  <c r="HI167" i="28" s="1"/>
  <c r="HJ165" i="28"/>
  <c r="HH166" i="28"/>
  <c r="HI166" i="28" s="1"/>
  <c r="HJ164" i="28"/>
  <c r="HJ166" i="28" l="1"/>
  <c r="HH168" i="28"/>
  <c r="HI168" i="28" s="1"/>
  <c r="HH169" i="28"/>
  <c r="HI169" i="28" s="1"/>
  <c r="HJ167" i="28"/>
  <c r="HH171" i="28" l="1"/>
  <c r="HI171" i="28" s="1"/>
  <c r="HJ169" i="28"/>
  <c r="HH170" i="28"/>
  <c r="HI170" i="28" s="1"/>
  <c r="HJ168" i="28"/>
  <c r="HH172" i="28" l="1"/>
  <c r="HI172" i="28" s="1"/>
  <c r="HJ170" i="28"/>
  <c r="HJ171" i="28"/>
  <c r="HH173" i="28"/>
  <c r="HI173" i="28" s="1"/>
  <c r="HH174" i="28" l="1"/>
  <c r="HI174" i="28" s="1"/>
  <c r="HJ172" i="28"/>
  <c r="HH175" i="28"/>
  <c r="HI175" i="28" s="1"/>
  <c r="HJ173" i="28"/>
  <c r="HJ175" i="28" l="1"/>
  <c r="HH177" i="28"/>
  <c r="HI177" i="28" s="1"/>
  <c r="HH176" i="28"/>
  <c r="HI176" i="28" s="1"/>
  <c r="HJ174" i="28"/>
  <c r="HH178" i="28" l="1"/>
  <c r="HI178" i="28" s="1"/>
  <c r="HJ176" i="28"/>
  <c r="HJ177" i="28"/>
  <c r="HH179" i="28"/>
  <c r="HI179" i="28" s="1"/>
  <c r="HH180" i="28" l="1"/>
  <c r="HI180" i="28" s="1"/>
  <c r="HJ178" i="28"/>
  <c r="HJ179" i="28"/>
  <c r="HH181" i="28"/>
  <c r="HI181" i="28" s="1"/>
  <c r="HH182" i="28" l="1"/>
  <c r="HI182" i="28" s="1"/>
  <c r="HJ180" i="28"/>
  <c r="HH183" i="28"/>
  <c r="HI183" i="28" s="1"/>
  <c r="HJ181" i="28"/>
  <c r="HJ183" i="28" l="1"/>
  <c r="HH185" i="28"/>
  <c r="HI185" i="28" s="1"/>
  <c r="HH184" i="28"/>
  <c r="HI184" i="28" s="1"/>
  <c r="HJ182" i="28"/>
  <c r="HH186" i="28" l="1"/>
  <c r="HI186" i="28" s="1"/>
  <c r="HJ184" i="28"/>
  <c r="HJ185" i="28"/>
  <c r="HH187" i="28"/>
  <c r="HI187" i="28" s="1"/>
  <c r="HJ187" i="28" l="1"/>
  <c r="HH189" i="28"/>
  <c r="HI189" i="28" s="1"/>
  <c r="HH188" i="28"/>
  <c r="HI188" i="28" s="1"/>
  <c r="HJ186" i="28"/>
  <c r="HH190" i="28" l="1"/>
  <c r="HI190" i="28" s="1"/>
  <c r="HJ188" i="28"/>
  <c r="HH191" i="28"/>
  <c r="HI191" i="28" s="1"/>
  <c r="HJ189" i="28"/>
  <c r="HH193" i="28" l="1"/>
  <c r="HI193" i="28" s="1"/>
  <c r="HJ191" i="28"/>
  <c r="HH192" i="28"/>
  <c r="HI192" i="28" s="1"/>
  <c r="HJ190" i="28"/>
  <c r="HH194" i="28" l="1"/>
  <c r="HI194" i="28" s="1"/>
  <c r="HJ192" i="28"/>
  <c r="HJ193" i="28"/>
  <c r="HH195" i="28"/>
  <c r="HI195" i="28" s="1"/>
  <c r="HH197" i="28" l="1"/>
  <c r="HI197" i="28" s="1"/>
  <c r="HJ195" i="28"/>
  <c r="HH196" i="28"/>
  <c r="HI196" i="28" s="1"/>
  <c r="HJ194" i="28"/>
  <c r="HH198" i="28" l="1"/>
  <c r="HI198" i="28" s="1"/>
  <c r="HJ196" i="28"/>
  <c r="HH199" i="28"/>
  <c r="HI199" i="28" s="1"/>
  <c r="HJ197" i="28"/>
  <c r="HH201" i="28" l="1"/>
  <c r="HI201" i="28" s="1"/>
  <c r="HJ199" i="28"/>
  <c r="HJ198" i="28"/>
  <c r="HH200" i="28"/>
  <c r="HI200" i="28" s="1"/>
  <c r="HJ200" i="28" l="1"/>
  <c r="HH202" i="28"/>
  <c r="HI202" i="28" s="1"/>
  <c r="HH203" i="28"/>
  <c r="HI203" i="28" s="1"/>
  <c r="HJ201" i="28"/>
  <c r="HH205" i="28" l="1"/>
  <c r="HI205" i="28" s="1"/>
  <c r="HJ203" i="28"/>
  <c r="HH204" i="28"/>
  <c r="HI204" i="28" s="1"/>
  <c r="HJ202" i="28"/>
  <c r="HH206" i="28" l="1"/>
  <c r="HI206" i="28" s="1"/>
  <c r="HJ204" i="28"/>
  <c r="HH207" i="28"/>
  <c r="HI207" i="28" s="1"/>
  <c r="HJ205" i="28"/>
  <c r="HH209" i="28" l="1"/>
  <c r="HI209" i="28" s="1"/>
  <c r="HJ207" i="28"/>
  <c r="HH208" i="28"/>
  <c r="HI208" i="28" s="1"/>
  <c r="HJ206" i="28"/>
  <c r="HH210" i="28" l="1"/>
  <c r="HI210" i="28" s="1"/>
  <c r="HJ208" i="28"/>
  <c r="HJ209" i="28"/>
  <c r="HH211" i="28"/>
  <c r="HI211" i="28" s="1"/>
  <c r="HJ211" i="28" l="1"/>
  <c r="HH213" i="28"/>
  <c r="HI213" i="28" s="1"/>
  <c r="HH212" i="28"/>
  <c r="HI212" i="28" s="1"/>
  <c r="HJ210" i="28"/>
  <c r="HH214" i="28" l="1"/>
  <c r="HI214" i="28" s="1"/>
  <c r="HJ212" i="28"/>
  <c r="HH215" i="28"/>
  <c r="HI215" i="28" s="1"/>
  <c r="HJ213" i="28"/>
  <c r="HH217" i="28" l="1"/>
  <c r="HI217" i="28" s="1"/>
  <c r="HJ215" i="28"/>
  <c r="HH216" i="28"/>
  <c r="HI216" i="28" s="1"/>
  <c r="HJ214" i="28"/>
  <c r="HH218" i="28" l="1"/>
  <c r="HI218" i="28" s="1"/>
  <c r="HJ216" i="28"/>
  <c r="HJ217" i="28"/>
  <c r="HH219" i="28"/>
  <c r="HI219" i="28" s="1"/>
  <c r="HH220" i="28" l="1"/>
  <c r="HI220" i="28" s="1"/>
  <c r="HJ218" i="28"/>
  <c r="HJ219" i="28"/>
  <c r="HH221" i="28"/>
  <c r="HI221" i="28" s="1"/>
  <c r="HH222" i="28" l="1"/>
  <c r="HI222" i="28" s="1"/>
  <c r="HJ220" i="28"/>
  <c r="HH223" i="28"/>
  <c r="HI223" i="28" s="1"/>
  <c r="HJ221" i="28"/>
  <c r="HH225" i="28" l="1"/>
  <c r="HI225" i="28" s="1"/>
  <c r="HJ223" i="28"/>
  <c r="HH224" i="28"/>
  <c r="HI224" i="28" s="1"/>
  <c r="HJ222" i="28"/>
  <c r="HH226" i="28" l="1"/>
  <c r="HI226" i="28" s="1"/>
  <c r="HJ224" i="28"/>
  <c r="HJ225" i="28"/>
  <c r="HH227" i="28"/>
  <c r="HI227" i="28" s="1"/>
  <c r="HH228" i="28" l="1"/>
  <c r="HI228" i="28" s="1"/>
  <c r="HJ226" i="28"/>
  <c r="HH229" i="28"/>
  <c r="HI229" i="28" s="1"/>
  <c r="HJ227" i="28"/>
  <c r="HH231" i="28" l="1"/>
  <c r="HI231" i="28" s="1"/>
  <c r="HJ229" i="28"/>
  <c r="HH230" i="28"/>
  <c r="HI230" i="28" s="1"/>
  <c r="HJ228" i="28"/>
  <c r="HJ230" i="28" l="1"/>
  <c r="HH232" i="28"/>
  <c r="HI232" i="28" s="1"/>
  <c r="HH233" i="28"/>
  <c r="HI233" i="28" s="1"/>
  <c r="HJ231" i="28"/>
  <c r="HH235" i="28" l="1"/>
  <c r="HI235" i="28" s="1"/>
  <c r="HJ233" i="28"/>
  <c r="HJ232" i="28"/>
  <c r="HH234" i="28"/>
  <c r="HI234" i="28" s="1"/>
  <c r="HH237" i="28" l="1"/>
  <c r="HI237" i="28" s="1"/>
  <c r="HJ235" i="28"/>
  <c r="HH236" i="28"/>
  <c r="HI236" i="28" s="1"/>
  <c r="HJ234" i="28"/>
  <c r="HH238" i="28" l="1"/>
  <c r="HI238" i="28" s="1"/>
  <c r="HJ236" i="28"/>
  <c r="HH239" i="28"/>
  <c r="HI239" i="28" s="1"/>
  <c r="HJ237" i="28"/>
  <c r="HH241" i="28" l="1"/>
  <c r="HI241" i="28" s="1"/>
  <c r="HJ239" i="28"/>
  <c r="HH240" i="28"/>
  <c r="HI240" i="28" s="1"/>
  <c r="HJ238" i="28"/>
  <c r="HJ240" i="28" l="1"/>
  <c r="HJ241" i="28"/>
  <c r="I12" i="11" l="1"/>
  <c r="C12" i="11" l="1"/>
  <c r="C26" i="11"/>
  <c r="C14" i="11"/>
  <c r="C18" i="11"/>
  <c r="C20" i="11"/>
  <c r="C22" i="11"/>
  <c r="C16" i="11"/>
  <c r="C24" i="11"/>
  <c r="A25" i="11" l="1"/>
  <c r="A24" i="11"/>
  <c r="A19" i="11"/>
  <c r="A18" i="11"/>
  <c r="A16" i="11"/>
  <c r="A17" i="11"/>
  <c r="A15" i="11"/>
  <c r="A14" i="11"/>
  <c r="A23" i="11"/>
  <c r="A22" i="11"/>
  <c r="A26" i="11"/>
  <c r="A27" i="11"/>
  <c r="A21" i="11"/>
  <c r="A20" i="11"/>
  <c r="A12" i="11"/>
  <c r="A13" i="11"/>
  <c r="E10" i="2" l="1"/>
  <c r="H158" i="2"/>
  <c r="G155" i="2"/>
  <c r="F152" i="2"/>
  <c r="E149" i="2"/>
  <c r="I145" i="2"/>
  <c r="H142" i="2"/>
  <c r="G139" i="2"/>
  <c r="F136" i="2"/>
  <c r="E133" i="2"/>
  <c r="I129" i="2"/>
  <c r="H126" i="2"/>
  <c r="G123" i="2"/>
  <c r="F120" i="2"/>
  <c r="E117" i="2"/>
  <c r="I113" i="2"/>
  <c r="H110" i="2"/>
  <c r="G107" i="2"/>
  <c r="F104" i="2"/>
  <c r="H100" i="2"/>
  <c r="G97" i="2"/>
  <c r="F94" i="2"/>
  <c r="E91" i="2"/>
  <c r="I87" i="2"/>
  <c r="H84" i="2"/>
  <c r="G81" i="2"/>
  <c r="G77" i="2"/>
  <c r="G73" i="2"/>
  <c r="F70" i="2"/>
  <c r="F66" i="2"/>
  <c r="F62" i="2"/>
  <c r="F58" i="2"/>
  <c r="I158" i="2"/>
  <c r="H155" i="2"/>
  <c r="G152" i="2"/>
  <c r="F149" i="2"/>
  <c r="Q148" i="2" s="1"/>
  <c r="E146" i="2"/>
  <c r="I142" i="2"/>
  <c r="H139" i="2"/>
  <c r="G136" i="2"/>
  <c r="F133" i="2"/>
  <c r="Q132" i="2" s="1"/>
  <c r="E130" i="2"/>
  <c r="I126" i="2"/>
  <c r="H123" i="2"/>
  <c r="G120" i="2"/>
  <c r="F117" i="2"/>
  <c r="Q116" i="2" s="1"/>
  <c r="E114" i="2"/>
  <c r="I110" i="2"/>
  <c r="H107" i="2"/>
  <c r="G104" i="2"/>
  <c r="I100" i="2"/>
  <c r="H97" i="2"/>
  <c r="G94" i="2"/>
  <c r="F91" i="2"/>
  <c r="Q90" i="2" s="1"/>
  <c r="E88" i="2"/>
  <c r="I84" i="2"/>
  <c r="H81" i="2"/>
  <c r="H77" i="2"/>
  <c r="H73" i="2"/>
  <c r="E70" i="2"/>
  <c r="E66" i="2"/>
  <c r="E62" i="2"/>
  <c r="I57" i="2"/>
  <c r="I53" i="2"/>
  <c r="E11" i="2"/>
  <c r="E159" i="2"/>
  <c r="I155" i="2"/>
  <c r="H152" i="2"/>
  <c r="G149" i="2"/>
  <c r="F146" i="2"/>
  <c r="E143" i="2"/>
  <c r="I139" i="2"/>
  <c r="H136" i="2"/>
  <c r="G133" i="2"/>
  <c r="F130" i="2"/>
  <c r="E127" i="2"/>
  <c r="I123" i="2"/>
  <c r="H120" i="2"/>
  <c r="G117" i="2"/>
  <c r="F114" i="2"/>
  <c r="E111" i="2"/>
  <c r="I107" i="2"/>
  <c r="E76" i="2"/>
  <c r="I157" i="2"/>
  <c r="H154" i="2"/>
  <c r="O154" i="2" s="1"/>
  <c r="G151" i="2"/>
  <c r="F148" i="2"/>
  <c r="E145" i="2"/>
  <c r="I141" i="2"/>
  <c r="H138" i="2"/>
  <c r="G135" i="2"/>
  <c r="F132" i="2"/>
  <c r="E129" i="2"/>
  <c r="I125" i="2"/>
  <c r="H122" i="2"/>
  <c r="G119" i="2"/>
  <c r="F116" i="2"/>
  <c r="E113" i="2"/>
  <c r="I109" i="2"/>
  <c r="H106" i="2"/>
  <c r="E103" i="2"/>
  <c r="I99" i="2"/>
  <c r="H96" i="2"/>
  <c r="G93" i="2"/>
  <c r="F90" i="2"/>
  <c r="E87" i="2"/>
  <c r="I83" i="2"/>
  <c r="G80" i="2"/>
  <c r="G76" i="2"/>
  <c r="H72" i="2"/>
  <c r="E69" i="2"/>
  <c r="E65" i="2"/>
  <c r="E61" i="2"/>
  <c r="E75" i="2"/>
  <c r="E158" i="2"/>
  <c r="I154" i="2"/>
  <c r="J154" i="2" s="1"/>
  <c r="H151" i="2"/>
  <c r="G148" i="2"/>
  <c r="F145" i="2"/>
  <c r="Q144" i="2" s="1"/>
  <c r="E142" i="2"/>
  <c r="I138" i="2"/>
  <c r="H135" i="2"/>
  <c r="G132" i="2"/>
  <c r="F129" i="2"/>
  <c r="Q128" i="2" s="1"/>
  <c r="E126" i="2"/>
  <c r="I122" i="2"/>
  <c r="H119" i="2"/>
  <c r="G116" i="2"/>
  <c r="F113" i="2"/>
  <c r="Q112" i="2" s="1"/>
  <c r="E110" i="2"/>
  <c r="I106" i="2"/>
  <c r="G103" i="2"/>
  <c r="E100" i="2"/>
  <c r="I96" i="2"/>
  <c r="H93" i="2"/>
  <c r="G90" i="2"/>
  <c r="F87" i="2"/>
  <c r="Q86" i="2" s="1"/>
  <c r="E84" i="2"/>
  <c r="H80" i="2"/>
  <c r="H76" i="2"/>
  <c r="O76" i="2" s="1"/>
  <c r="I72" i="2"/>
  <c r="F69" i="2"/>
  <c r="Q68" i="2" s="1"/>
  <c r="F65" i="2"/>
  <c r="Q64" i="2" s="1"/>
  <c r="F61" i="2"/>
  <c r="Q60" i="2" s="1"/>
  <c r="H56" i="2"/>
  <c r="H52" i="2"/>
  <c r="E74" i="2"/>
  <c r="F158" i="2"/>
  <c r="E155" i="2"/>
  <c r="I151" i="2"/>
  <c r="H148" i="2"/>
  <c r="G145" i="2"/>
  <c r="F142" i="2"/>
  <c r="E139" i="2"/>
  <c r="I135" i="2"/>
  <c r="H132" i="2"/>
  <c r="G129" i="2"/>
  <c r="F126" i="2"/>
  <c r="E123" i="2"/>
  <c r="I119" i="2"/>
  <c r="H116" i="2"/>
  <c r="G113" i="2"/>
  <c r="F110" i="2"/>
  <c r="E107" i="2"/>
  <c r="E80" i="2"/>
  <c r="E157" i="2"/>
  <c r="I153" i="2"/>
  <c r="H150" i="2"/>
  <c r="G147" i="2"/>
  <c r="F144" i="2"/>
  <c r="E141" i="2"/>
  <c r="I137" i="2"/>
  <c r="H134" i="2"/>
  <c r="G131" i="2"/>
  <c r="F128" i="2"/>
  <c r="E125" i="2"/>
  <c r="I121" i="2"/>
  <c r="H118" i="2"/>
  <c r="G115" i="2"/>
  <c r="F112" i="2"/>
  <c r="E109" i="2"/>
  <c r="I105" i="2"/>
  <c r="F102" i="2"/>
  <c r="E99" i="2"/>
  <c r="I95" i="2"/>
  <c r="H92" i="2"/>
  <c r="G89" i="2"/>
  <c r="F86" i="2"/>
  <c r="E83" i="2"/>
  <c r="G79" i="2"/>
  <c r="G75" i="2"/>
  <c r="I71" i="2"/>
  <c r="F68" i="2"/>
  <c r="F64" i="2"/>
  <c r="F60" i="2"/>
  <c r="E79" i="2"/>
  <c r="F157" i="2"/>
  <c r="Q156" i="2" s="1"/>
  <c r="E154" i="2"/>
  <c r="I150" i="2"/>
  <c r="H147" i="2"/>
  <c r="G144" i="2"/>
  <c r="F141" i="2"/>
  <c r="Q140" i="2" s="1"/>
  <c r="E138" i="2"/>
  <c r="I134" i="2"/>
  <c r="H131" i="2"/>
  <c r="G128" i="2"/>
  <c r="F125" i="2"/>
  <c r="Q124" i="2" s="1"/>
  <c r="E122" i="2"/>
  <c r="I118" i="2"/>
  <c r="H115" i="2"/>
  <c r="G112" i="2"/>
  <c r="F109" i="2"/>
  <c r="Q108" i="2" s="1"/>
  <c r="E106" i="2"/>
  <c r="G102" i="2"/>
  <c r="F99" i="2"/>
  <c r="Q98" i="2" s="1"/>
  <c r="E96" i="2"/>
  <c r="I92" i="2"/>
  <c r="H89" i="2"/>
  <c r="G86" i="2"/>
  <c r="F83" i="2"/>
  <c r="Q82" i="2" s="1"/>
  <c r="H79" i="2"/>
  <c r="H75" i="2"/>
  <c r="E72" i="2"/>
  <c r="E68" i="2"/>
  <c r="E64" i="2"/>
  <c r="E60" i="2"/>
  <c r="I55" i="2"/>
  <c r="I51" i="2"/>
  <c r="E78" i="2"/>
  <c r="G157" i="2"/>
  <c r="F154" i="2"/>
  <c r="E151" i="2"/>
  <c r="I147" i="2"/>
  <c r="H144" i="2"/>
  <c r="G141" i="2"/>
  <c r="F138" i="2"/>
  <c r="E135" i="2"/>
  <c r="I131" i="2"/>
  <c r="H128" i="2"/>
  <c r="G125" i="2"/>
  <c r="F122" i="2"/>
  <c r="E119" i="2"/>
  <c r="I115" i="2"/>
  <c r="H112" i="2"/>
  <c r="G109" i="2"/>
  <c r="F106" i="2"/>
  <c r="H102" i="2"/>
  <c r="G99" i="2"/>
  <c r="G159" i="2"/>
  <c r="F156" i="2"/>
  <c r="E153" i="2"/>
  <c r="I149" i="2"/>
  <c r="H146" i="2"/>
  <c r="G143" i="2"/>
  <c r="F140" i="2"/>
  <c r="E137" i="2"/>
  <c r="I133" i="2"/>
  <c r="H130" i="2"/>
  <c r="G127" i="2"/>
  <c r="F124" i="2"/>
  <c r="E121" i="2"/>
  <c r="I117" i="2"/>
  <c r="H114" i="2"/>
  <c r="G111" i="2"/>
  <c r="F108" i="2"/>
  <c r="E105" i="2"/>
  <c r="G101" i="2"/>
  <c r="F98" i="2"/>
  <c r="E95" i="2"/>
  <c r="I91" i="2"/>
  <c r="H88" i="2"/>
  <c r="G85" i="2"/>
  <c r="F82" i="2"/>
  <c r="G78" i="2"/>
  <c r="G74" i="2"/>
  <c r="E71" i="2"/>
  <c r="E67" i="2"/>
  <c r="E63" i="2"/>
  <c r="E59" i="2"/>
  <c r="H159" i="2"/>
  <c r="G156" i="2"/>
  <c r="F153" i="2"/>
  <c r="Q152" i="2" s="1"/>
  <c r="E150" i="2"/>
  <c r="I146" i="2"/>
  <c r="H143" i="2"/>
  <c r="G140" i="2"/>
  <c r="F137" i="2"/>
  <c r="Q136" i="2" s="1"/>
  <c r="E134" i="2"/>
  <c r="I130" i="2"/>
  <c r="H127" i="2"/>
  <c r="G124" i="2"/>
  <c r="F121" i="2"/>
  <c r="Q120" i="2" s="1"/>
  <c r="E118" i="2"/>
  <c r="I114" i="2"/>
  <c r="H111" i="2"/>
  <c r="G108" i="2"/>
  <c r="F105" i="2"/>
  <c r="Q104" i="2" s="1"/>
  <c r="H101" i="2"/>
  <c r="G98" i="2"/>
  <c r="F95" i="2"/>
  <c r="Q94" i="2" s="1"/>
  <c r="E92" i="2"/>
  <c r="I88" i="2"/>
  <c r="H85" i="2"/>
  <c r="G82" i="2"/>
  <c r="H78" i="2"/>
  <c r="O78" i="2" s="1"/>
  <c r="H74" i="2"/>
  <c r="O74" i="2" s="1"/>
  <c r="F71" i="2"/>
  <c r="Q70" i="2" s="1"/>
  <c r="F67" i="2"/>
  <c r="Q66" i="2" s="1"/>
  <c r="F63" i="2"/>
  <c r="Q62" i="2" s="1"/>
  <c r="F59" i="2"/>
  <c r="Q58" i="2" s="1"/>
  <c r="H54" i="2"/>
  <c r="H50" i="2"/>
  <c r="I159" i="2"/>
  <c r="H156" i="2"/>
  <c r="G153" i="2"/>
  <c r="F150" i="2"/>
  <c r="E147" i="2"/>
  <c r="I143" i="2"/>
  <c r="H140" i="2"/>
  <c r="G137" i="2"/>
  <c r="F134" i="2"/>
  <c r="E131" i="2"/>
  <c r="I127" i="2"/>
  <c r="H124" i="2"/>
  <c r="G121" i="2"/>
  <c r="F118" i="2"/>
  <c r="E115" i="2"/>
  <c r="H104" i="2"/>
  <c r="F100" i="2"/>
  <c r="F96" i="2"/>
  <c r="E93" i="2"/>
  <c r="I89" i="2"/>
  <c r="H86" i="2"/>
  <c r="G83" i="2"/>
  <c r="I79" i="2"/>
  <c r="I75" i="2"/>
  <c r="F72" i="2"/>
  <c r="H68" i="2"/>
  <c r="H64" i="2"/>
  <c r="H60" i="2"/>
  <c r="E77" i="2"/>
  <c r="H157" i="2"/>
  <c r="G154" i="2"/>
  <c r="F151" i="2"/>
  <c r="Q150" i="2" s="1"/>
  <c r="E148" i="2"/>
  <c r="I144" i="2"/>
  <c r="J144" i="2" s="1"/>
  <c r="H141" i="2"/>
  <c r="G138" i="2"/>
  <c r="F135" i="2"/>
  <c r="Q134" i="2" s="1"/>
  <c r="E132" i="2"/>
  <c r="I128" i="2"/>
  <c r="J128" i="2" s="1"/>
  <c r="H125" i="2"/>
  <c r="G122" i="2"/>
  <c r="F119" i="2"/>
  <c r="Q118" i="2" s="1"/>
  <c r="E116" i="2"/>
  <c r="I112" i="2"/>
  <c r="J112" i="2" s="1"/>
  <c r="H109" i="2"/>
  <c r="G106" i="2"/>
  <c r="I102" i="2"/>
  <c r="H99" i="2"/>
  <c r="G96" i="2"/>
  <c r="F93" i="2"/>
  <c r="Q92" i="2" s="1"/>
  <c r="E90" i="2"/>
  <c r="I86" i="2"/>
  <c r="J86" i="2" s="1"/>
  <c r="H83" i="2"/>
  <c r="F80" i="2"/>
  <c r="F76" i="2"/>
  <c r="G72" i="2"/>
  <c r="I68" i="2"/>
  <c r="I64" i="2"/>
  <c r="I60" i="2"/>
  <c r="F56" i="2"/>
  <c r="F52" i="2"/>
  <c r="I47" i="2"/>
  <c r="I43" i="2"/>
  <c r="I39" i="2"/>
  <c r="I35" i="2"/>
  <c r="I31" i="2"/>
  <c r="I27" i="2"/>
  <c r="I23" i="2"/>
  <c r="I19" i="2"/>
  <c r="I15" i="2"/>
  <c r="I11" i="2"/>
  <c r="H55" i="2"/>
  <c r="H51" i="2"/>
  <c r="H47" i="2"/>
  <c r="H43" i="2"/>
  <c r="H39" i="2"/>
  <c r="H35" i="2"/>
  <c r="H31" i="2"/>
  <c r="H27" i="2"/>
  <c r="I111" i="2"/>
  <c r="I103" i="2"/>
  <c r="H98" i="2"/>
  <c r="G95" i="2"/>
  <c r="F92" i="2"/>
  <c r="E89" i="2"/>
  <c r="I85" i="2"/>
  <c r="H82" i="2"/>
  <c r="I78" i="2"/>
  <c r="I74" i="2"/>
  <c r="G71" i="2"/>
  <c r="I67" i="2"/>
  <c r="I63" i="2"/>
  <c r="I59" i="2"/>
  <c r="E81" i="2"/>
  <c r="I156" i="2"/>
  <c r="H153" i="2"/>
  <c r="G150" i="2"/>
  <c r="F147" i="2"/>
  <c r="Q146" i="2" s="1"/>
  <c r="E144" i="2"/>
  <c r="I140" i="2"/>
  <c r="J140" i="2" s="1"/>
  <c r="H137" i="2"/>
  <c r="G134" i="2"/>
  <c r="F131" i="2"/>
  <c r="Q130" i="2" s="1"/>
  <c r="E128" i="2"/>
  <c r="I124" i="2"/>
  <c r="J124" i="2" s="1"/>
  <c r="H121" i="2"/>
  <c r="G118" i="2"/>
  <c r="F115" i="2"/>
  <c r="Q114" i="2" s="1"/>
  <c r="E112" i="2"/>
  <c r="I108" i="2"/>
  <c r="J108" i="2" s="1"/>
  <c r="H105" i="2"/>
  <c r="E102" i="2"/>
  <c r="I98" i="2"/>
  <c r="J98" i="2" s="1"/>
  <c r="H95" i="2"/>
  <c r="G92" i="2"/>
  <c r="F89" i="2"/>
  <c r="Q88" i="2" s="1"/>
  <c r="E86" i="2"/>
  <c r="I82" i="2"/>
  <c r="J82" i="2" s="1"/>
  <c r="F79" i="2"/>
  <c r="Q78" i="2" s="1"/>
  <c r="F75" i="2"/>
  <c r="Q74" i="2" s="1"/>
  <c r="H71" i="2"/>
  <c r="H67" i="2"/>
  <c r="H63" i="2"/>
  <c r="H59" i="2"/>
  <c r="E55" i="2"/>
  <c r="E51" i="2"/>
  <c r="H46" i="2"/>
  <c r="H42" i="2"/>
  <c r="H38" i="2"/>
  <c r="H34" i="2"/>
  <c r="H30" i="2"/>
  <c r="H26" i="2"/>
  <c r="H22" i="2"/>
  <c r="H18" i="2"/>
  <c r="H14" i="2"/>
  <c r="F10" i="2"/>
  <c r="I54" i="2"/>
  <c r="I50" i="2"/>
  <c r="I46" i="2"/>
  <c r="I42" i="2"/>
  <c r="I38" i="2"/>
  <c r="I34" i="2"/>
  <c r="I30" i="2"/>
  <c r="I26" i="2"/>
  <c r="H108" i="2"/>
  <c r="O108" i="2" s="1"/>
  <c r="I101" i="2"/>
  <c r="I97" i="2"/>
  <c r="H94" i="2"/>
  <c r="G91" i="2"/>
  <c r="F88" i="2"/>
  <c r="E85" i="2"/>
  <c r="I81" i="2"/>
  <c r="I77" i="2"/>
  <c r="I73" i="2"/>
  <c r="H70" i="2"/>
  <c r="H66" i="2"/>
  <c r="H62" i="2"/>
  <c r="H58" i="2"/>
  <c r="F159" i="2"/>
  <c r="Q158" i="2" s="1"/>
  <c r="E156" i="2"/>
  <c r="I152" i="2"/>
  <c r="H149" i="2"/>
  <c r="G146" i="2"/>
  <c r="F143" i="2"/>
  <c r="Q142" i="2" s="1"/>
  <c r="E140" i="2"/>
  <c r="I136" i="2"/>
  <c r="H133" i="2"/>
  <c r="G130" i="2"/>
  <c r="F127" i="2"/>
  <c r="Q126" i="2" s="1"/>
  <c r="E124" i="2"/>
  <c r="I120" i="2"/>
  <c r="J120" i="2" s="1"/>
  <c r="H117" i="2"/>
  <c r="G114" i="2"/>
  <c r="F111" i="2"/>
  <c r="Q110" i="2" s="1"/>
  <c r="E108" i="2"/>
  <c r="I104" i="2"/>
  <c r="J104" i="2" s="1"/>
  <c r="F101" i="2"/>
  <c r="Q100" i="2" s="1"/>
  <c r="E98" i="2"/>
  <c r="I94" i="2"/>
  <c r="J94" i="2" s="1"/>
  <c r="H91" i="2"/>
  <c r="G88" i="2"/>
  <c r="F85" i="2"/>
  <c r="Q84" i="2" s="1"/>
  <c r="E82" i="2"/>
  <c r="F78" i="2"/>
  <c r="F74" i="2"/>
  <c r="I70" i="2"/>
  <c r="I66" i="2"/>
  <c r="J66" i="2" s="1"/>
  <c r="I62" i="2"/>
  <c r="J62" i="2" s="1"/>
  <c r="I58" i="2"/>
  <c r="J58" i="2" s="1"/>
  <c r="F54" i="2"/>
  <c r="I49" i="2"/>
  <c r="I45" i="2"/>
  <c r="I41" i="2"/>
  <c r="I37" i="2"/>
  <c r="I33" i="2"/>
  <c r="I29" i="2"/>
  <c r="I25" i="2"/>
  <c r="I21" i="2"/>
  <c r="I17" i="2"/>
  <c r="I13" i="2"/>
  <c r="H57" i="2"/>
  <c r="H53" i="2"/>
  <c r="H49" i="2"/>
  <c r="H45" i="2"/>
  <c r="H41" i="2"/>
  <c r="H37" i="2"/>
  <c r="H33" i="2"/>
  <c r="H29" i="2"/>
  <c r="H25" i="2"/>
  <c r="H21" i="2"/>
  <c r="H17" i="2"/>
  <c r="H13" i="2"/>
  <c r="F50" i="2"/>
  <c r="F46" i="2"/>
  <c r="F42" i="2"/>
  <c r="F38" i="2"/>
  <c r="F34" i="2"/>
  <c r="F30" i="2"/>
  <c r="F26" i="2"/>
  <c r="F22" i="2"/>
  <c r="F18" i="2"/>
  <c r="F14" i="2"/>
  <c r="E58" i="2"/>
  <c r="E54" i="2"/>
  <c r="E50" i="2"/>
  <c r="E46" i="2"/>
  <c r="E42" i="2"/>
  <c r="E38" i="2"/>
  <c r="E34" i="2"/>
  <c r="E30" i="2"/>
  <c r="E26" i="2"/>
  <c r="E22" i="2"/>
  <c r="E18" i="2"/>
  <c r="E14" i="2"/>
  <c r="G105" i="2"/>
  <c r="E101" i="2"/>
  <c r="E97" i="2"/>
  <c r="I93" i="2"/>
  <c r="H90" i="2"/>
  <c r="G87" i="2"/>
  <c r="F84" i="2"/>
  <c r="I80" i="2"/>
  <c r="I76" i="2"/>
  <c r="E73" i="2"/>
  <c r="I69" i="2"/>
  <c r="I65" i="2"/>
  <c r="I61" i="2"/>
  <c r="H103" i="2"/>
  <c r="G158" i="2"/>
  <c r="F155" i="2"/>
  <c r="Q154" i="2" s="1"/>
  <c r="E152" i="2"/>
  <c r="I148" i="2"/>
  <c r="J148" i="2" s="1"/>
  <c r="H145" i="2"/>
  <c r="G142" i="2"/>
  <c r="F139" i="2"/>
  <c r="Q138" i="2" s="1"/>
  <c r="E136" i="2"/>
  <c r="I132" i="2"/>
  <c r="J132" i="2" s="1"/>
  <c r="H129" i="2"/>
  <c r="G126" i="2"/>
  <c r="F123" i="2"/>
  <c r="Q122" i="2" s="1"/>
  <c r="E120" i="2"/>
  <c r="I116" i="2"/>
  <c r="J116" i="2" s="1"/>
  <c r="H113" i="2"/>
  <c r="G110" i="2"/>
  <c r="F107" i="2"/>
  <c r="Q106" i="2" s="1"/>
  <c r="E104" i="2"/>
  <c r="G100" i="2"/>
  <c r="F97" i="2"/>
  <c r="Q96" i="2" s="1"/>
  <c r="E94" i="2"/>
  <c r="I90" i="2"/>
  <c r="J90" i="2" s="1"/>
  <c r="H87" i="2"/>
  <c r="G84" i="2"/>
  <c r="F81" i="2"/>
  <c r="Q80" i="2" s="1"/>
  <c r="F77" i="2"/>
  <c r="Q76" i="2" s="1"/>
  <c r="F73" i="2"/>
  <c r="Q72" i="2" s="1"/>
  <c r="H69" i="2"/>
  <c r="H65" i="2"/>
  <c r="H61" i="2"/>
  <c r="E57" i="2"/>
  <c r="E53" i="2"/>
  <c r="H48" i="2"/>
  <c r="H44" i="2"/>
  <c r="H40" i="2"/>
  <c r="H36" i="2"/>
  <c r="H32" i="2"/>
  <c r="H28" i="2"/>
  <c r="H24" i="2"/>
  <c r="H20" i="2"/>
  <c r="H16" i="2"/>
  <c r="H12" i="2"/>
  <c r="I56" i="2"/>
  <c r="J56" i="2" s="1"/>
  <c r="I52" i="2"/>
  <c r="J52" i="2" s="1"/>
  <c r="I48" i="2"/>
  <c r="I44" i="2"/>
  <c r="I40" i="2"/>
  <c r="I36" i="2"/>
  <c r="I32" i="2"/>
  <c r="I28" i="2"/>
  <c r="I24" i="2"/>
  <c r="I20" i="2"/>
  <c r="I16" i="2"/>
  <c r="I12" i="2"/>
  <c r="E49" i="2"/>
  <c r="E45" i="2"/>
  <c r="E41" i="2"/>
  <c r="E37" i="2"/>
  <c r="E33" i="2"/>
  <c r="E29" i="2"/>
  <c r="E25" i="2"/>
  <c r="E21" i="2"/>
  <c r="E17" i="2"/>
  <c r="E13" i="2"/>
  <c r="F57" i="2"/>
  <c r="Q56" i="2" s="1"/>
  <c r="F53" i="2"/>
  <c r="Q52" i="2" s="1"/>
  <c r="F49" i="2"/>
  <c r="Q48" i="2" s="1"/>
  <c r="F45" i="2"/>
  <c r="Q44" i="2" s="1"/>
  <c r="F41" i="2"/>
  <c r="Q40" i="2" s="1"/>
  <c r="F37" i="2"/>
  <c r="Q36" i="2" s="1"/>
  <c r="F33" i="2"/>
  <c r="Q32" i="2" s="1"/>
  <c r="F48" i="2"/>
  <c r="E32" i="2"/>
  <c r="F11" i="2"/>
  <c r="Q10" i="2" s="1"/>
  <c r="I22" i="2"/>
  <c r="I14" i="2"/>
  <c r="J14" i="2" s="1"/>
  <c r="E47" i="2"/>
  <c r="E39" i="2"/>
  <c r="E31" i="2"/>
  <c r="E23" i="2"/>
  <c r="E15" i="2"/>
  <c r="F55" i="2"/>
  <c r="Q54" i="2" s="1"/>
  <c r="F47" i="2"/>
  <c r="Q46" i="2" s="1"/>
  <c r="F39" i="2"/>
  <c r="Q38" i="2" s="1"/>
  <c r="F31" i="2"/>
  <c r="Q30" i="2" s="1"/>
  <c r="F25" i="2"/>
  <c r="Q24" i="2" s="1"/>
  <c r="E20" i="2"/>
  <c r="F15" i="2"/>
  <c r="Q14" i="2" s="1"/>
  <c r="F103" i="2"/>
  <c r="Q102" i="2" s="1"/>
  <c r="H19" i="2"/>
  <c r="H11" i="2"/>
  <c r="F44" i="2"/>
  <c r="F28" i="2"/>
  <c r="F20" i="2"/>
  <c r="F12" i="2"/>
  <c r="E52" i="2"/>
  <c r="E44" i="2"/>
  <c r="E36" i="2"/>
  <c r="F29" i="2"/>
  <c r="Q28" i="2" s="1"/>
  <c r="F19" i="2"/>
  <c r="Q18" i="2" s="1"/>
  <c r="F13" i="2"/>
  <c r="Q12" i="2" s="1"/>
  <c r="F36" i="2"/>
  <c r="E24" i="2"/>
  <c r="I18" i="2"/>
  <c r="I10" i="2"/>
  <c r="E43" i="2"/>
  <c r="E35" i="2"/>
  <c r="E27" i="2"/>
  <c r="E19" i="2"/>
  <c r="H10" i="2"/>
  <c r="F51" i="2"/>
  <c r="Q50" i="2" s="1"/>
  <c r="F43" i="2"/>
  <c r="Q42" i="2" s="1"/>
  <c r="F35" i="2"/>
  <c r="Q34" i="2" s="1"/>
  <c r="E28" i="2"/>
  <c r="F23" i="2"/>
  <c r="Q22" i="2" s="1"/>
  <c r="F17" i="2"/>
  <c r="Q16" i="2" s="1"/>
  <c r="E12" i="2"/>
  <c r="H23" i="2"/>
  <c r="H15" i="2"/>
  <c r="F40" i="2"/>
  <c r="F32" i="2"/>
  <c r="F24" i="2"/>
  <c r="F16" i="2"/>
  <c r="E56" i="2"/>
  <c r="E48" i="2"/>
  <c r="E40" i="2"/>
  <c r="F27" i="2"/>
  <c r="Q26" i="2" s="1"/>
  <c r="F21" i="2"/>
  <c r="Q20" i="2" s="1"/>
  <c r="E16" i="2"/>
  <c r="J20" i="2" l="1"/>
  <c r="J36" i="2"/>
  <c r="J24" i="2"/>
  <c r="J40" i="2"/>
  <c r="O24" i="2"/>
  <c r="O40" i="2"/>
  <c r="J76" i="2"/>
  <c r="O72" i="2"/>
  <c r="O138" i="2"/>
  <c r="J10" i="2"/>
  <c r="J16" i="2"/>
  <c r="J32" i="2"/>
  <c r="J48" i="2"/>
  <c r="O16" i="2"/>
  <c r="O32" i="2"/>
  <c r="O48" i="2"/>
  <c r="J152" i="2"/>
  <c r="J54" i="2"/>
  <c r="O62" i="2"/>
  <c r="J22" i="2"/>
  <c r="O90" i="2"/>
  <c r="J30" i="2"/>
  <c r="J46" i="2"/>
  <c r="O30" i="2"/>
  <c r="O46" i="2"/>
  <c r="J156" i="2"/>
  <c r="O54" i="2"/>
  <c r="O88" i="2"/>
  <c r="O114" i="2"/>
  <c r="J150" i="2"/>
  <c r="J106" i="2"/>
  <c r="O96" i="2"/>
  <c r="O122" i="2"/>
  <c r="J28" i="2"/>
  <c r="O12" i="2"/>
  <c r="J80" i="2"/>
  <c r="J136" i="2"/>
  <c r="J88" i="2"/>
  <c r="J12" i="2"/>
  <c r="J44" i="2"/>
  <c r="O28" i="2"/>
  <c r="O44" i="2"/>
  <c r="J70" i="2"/>
  <c r="O58" i="2"/>
  <c r="J50" i="2"/>
  <c r="O98" i="2"/>
  <c r="J38" i="2"/>
  <c r="O38" i="2"/>
  <c r="J74" i="2"/>
  <c r="J130" i="2"/>
  <c r="O146" i="2"/>
  <c r="J118" i="2"/>
  <c r="O134" i="2"/>
  <c r="J138" i="2"/>
  <c r="P28" i="2"/>
  <c r="N28" i="2"/>
  <c r="N18" i="2"/>
  <c r="P18" i="2"/>
  <c r="P50" i="2"/>
  <c r="N50" i="2"/>
  <c r="P40" i="2"/>
  <c r="N40" i="2"/>
  <c r="J18" i="2"/>
  <c r="N44" i="2"/>
  <c r="P44" i="2"/>
  <c r="N48" i="2"/>
  <c r="P48" i="2"/>
  <c r="O20" i="2"/>
  <c r="O36" i="2"/>
  <c r="N22" i="2"/>
  <c r="P22" i="2"/>
  <c r="P38" i="2"/>
  <c r="N38" i="2"/>
  <c r="P78" i="2"/>
  <c r="N78" i="2"/>
  <c r="O66" i="2"/>
  <c r="O94" i="2"/>
  <c r="J26" i="2"/>
  <c r="J42" i="2"/>
  <c r="P10" i="2"/>
  <c r="N10" i="2"/>
  <c r="G5" i="28" s="1"/>
  <c r="O26" i="2"/>
  <c r="O42" i="2"/>
  <c r="J78" i="2"/>
  <c r="P92" i="2"/>
  <c r="N92" i="2"/>
  <c r="N56" i="2"/>
  <c r="P56" i="2"/>
  <c r="O60" i="2"/>
  <c r="O104" i="2"/>
  <c r="O124" i="2"/>
  <c r="P150" i="2"/>
  <c r="N150" i="2"/>
  <c r="O50" i="2"/>
  <c r="J146" i="2"/>
  <c r="N98" i="2"/>
  <c r="P98" i="2"/>
  <c r="P124" i="2"/>
  <c r="N124" i="2"/>
  <c r="O112" i="2"/>
  <c r="P138" i="2"/>
  <c r="N138" i="2"/>
  <c r="J134" i="2"/>
  <c r="P86" i="2"/>
  <c r="N86" i="2"/>
  <c r="P112" i="2"/>
  <c r="N112" i="2"/>
  <c r="O150" i="2"/>
  <c r="O132" i="2"/>
  <c r="P158" i="2"/>
  <c r="N158" i="2"/>
  <c r="O106" i="2"/>
  <c r="N132" i="2"/>
  <c r="P132" i="2"/>
  <c r="P114" i="2"/>
  <c r="N114" i="2"/>
  <c r="O152" i="2"/>
  <c r="J84" i="2"/>
  <c r="J110" i="2"/>
  <c r="P58" i="2"/>
  <c r="N58" i="2"/>
  <c r="O100" i="2"/>
  <c r="O126" i="2"/>
  <c r="P152" i="2"/>
  <c r="N152" i="2"/>
  <c r="P16" i="2"/>
  <c r="N16" i="2"/>
  <c r="N26" i="2"/>
  <c r="P26" i="2"/>
  <c r="P42" i="2"/>
  <c r="N42" i="2"/>
  <c r="O70" i="2"/>
  <c r="O14" i="2"/>
  <c r="O82" i="2"/>
  <c r="J60" i="2"/>
  <c r="P76" i="2"/>
  <c r="N76" i="2"/>
  <c r="J102" i="2"/>
  <c r="O64" i="2"/>
  <c r="O140" i="2"/>
  <c r="N140" i="2"/>
  <c r="P140" i="2"/>
  <c r="O102" i="2"/>
  <c r="O128" i="2"/>
  <c r="P154" i="2"/>
  <c r="N154" i="2"/>
  <c r="N60" i="2"/>
  <c r="P60" i="2"/>
  <c r="P102" i="2"/>
  <c r="N102" i="2"/>
  <c r="P128" i="2"/>
  <c r="N128" i="2"/>
  <c r="P110" i="2"/>
  <c r="N110" i="2"/>
  <c r="O148" i="2"/>
  <c r="O80" i="2"/>
  <c r="N148" i="2"/>
  <c r="P148" i="2"/>
  <c r="P130" i="2"/>
  <c r="N130" i="2"/>
  <c r="J100" i="2"/>
  <c r="J126" i="2"/>
  <c r="N62" i="2"/>
  <c r="P62" i="2"/>
  <c r="P104" i="2"/>
  <c r="N104" i="2"/>
  <c r="O142" i="2"/>
  <c r="P32" i="2"/>
  <c r="N32" i="2"/>
  <c r="P12" i="2"/>
  <c r="N12" i="2"/>
  <c r="P24" i="2"/>
  <c r="N24" i="2"/>
  <c r="O10" i="2"/>
  <c r="H5" i="28" s="1"/>
  <c r="P36" i="2"/>
  <c r="N36" i="2"/>
  <c r="P20" i="2"/>
  <c r="N20" i="2"/>
  <c r="P14" i="2"/>
  <c r="N14" i="2"/>
  <c r="N30" i="2"/>
  <c r="P30" i="2"/>
  <c r="N46" i="2"/>
  <c r="P46" i="2"/>
  <c r="N54" i="2"/>
  <c r="P54" i="2"/>
  <c r="P88" i="2"/>
  <c r="N88" i="2"/>
  <c r="J34" i="2"/>
  <c r="O18" i="2"/>
  <c r="O34" i="2"/>
  <c r="J64" i="2"/>
  <c r="P80" i="2"/>
  <c r="N80" i="2"/>
  <c r="O68" i="2"/>
  <c r="P96" i="2"/>
  <c r="N96" i="2"/>
  <c r="P118" i="2"/>
  <c r="N118" i="2"/>
  <c r="O156" i="2"/>
  <c r="J114" i="2"/>
  <c r="O130" i="2"/>
  <c r="N156" i="2"/>
  <c r="P156" i="2"/>
  <c r="N106" i="2"/>
  <c r="P106" i="2"/>
  <c r="O144" i="2"/>
  <c r="N64" i="2"/>
  <c r="P64" i="2"/>
  <c r="O92" i="2"/>
  <c r="O118" i="2"/>
  <c r="P144" i="2"/>
  <c r="N144" i="2"/>
  <c r="P126" i="2"/>
  <c r="N126" i="2"/>
  <c r="O52" i="2"/>
  <c r="J96" i="2"/>
  <c r="J122" i="2"/>
  <c r="O120" i="2"/>
  <c r="P146" i="2"/>
  <c r="N146" i="2"/>
  <c r="J142" i="2"/>
  <c r="N66" i="2"/>
  <c r="P66" i="2"/>
  <c r="N94" i="2"/>
  <c r="P94" i="2"/>
  <c r="P120" i="2"/>
  <c r="N120" i="2"/>
  <c r="O158" i="2"/>
  <c r="P84" i="2"/>
  <c r="N84" i="2"/>
  <c r="N34" i="2"/>
  <c r="P34" i="2"/>
  <c r="P74" i="2"/>
  <c r="N74" i="2"/>
  <c r="O22" i="2"/>
  <c r="N52" i="2"/>
  <c r="P52" i="2"/>
  <c r="J68" i="2"/>
  <c r="N72" i="2"/>
  <c r="P72" i="2"/>
  <c r="O86" i="2"/>
  <c r="P100" i="2"/>
  <c r="N100" i="2"/>
  <c r="P134" i="2"/>
  <c r="N134" i="2"/>
  <c r="P82" i="2"/>
  <c r="N82" i="2"/>
  <c r="P108" i="2"/>
  <c r="N108" i="2"/>
  <c r="N122" i="2"/>
  <c r="P122" i="2"/>
  <c r="J92" i="2"/>
  <c r="N68" i="2"/>
  <c r="P68" i="2"/>
  <c r="O116" i="2"/>
  <c r="P142" i="2"/>
  <c r="N142" i="2"/>
  <c r="O56" i="2"/>
  <c r="J72" i="2"/>
  <c r="N90" i="2"/>
  <c r="P90" i="2"/>
  <c r="P116" i="2"/>
  <c r="N116" i="2"/>
  <c r="O136" i="2"/>
  <c r="J158" i="2"/>
  <c r="N70" i="2"/>
  <c r="P70" i="2"/>
  <c r="O84" i="2"/>
  <c r="O110" i="2"/>
  <c r="N136" i="2"/>
  <c r="P136" i="2"/>
  <c r="O2" i="2"/>
  <c r="O1" i="2" l="1"/>
  <c r="H1" i="28" s="1"/>
  <c r="H2" i="28"/>
  <c r="AZ5" i="28"/>
  <c r="B4" i="12" s="1"/>
  <c r="HK2" i="28"/>
  <c r="IP36" i="28" l="1"/>
  <c r="IT132" i="28"/>
  <c r="IN20" i="28"/>
  <c r="IL12" i="28"/>
  <c r="IJ12" i="28" s="1"/>
  <c r="IH2" i="28"/>
  <c r="IR68" i="28"/>
  <c r="F19" i="28"/>
  <c r="AF19" i="28" s="1"/>
  <c r="E19" i="28" s="1"/>
  <c r="F9" i="28"/>
  <c r="AF9" i="28" s="1"/>
  <c r="D37" i="28"/>
  <c r="D57" i="28"/>
  <c r="Y3" i="28"/>
  <c r="Y4" i="28" s="1"/>
  <c r="Y5" i="28" s="1"/>
  <c r="Y6" i="28" s="1"/>
  <c r="Y7" i="28" s="1"/>
  <c r="Y8" i="28" s="1"/>
  <c r="Y9" i="28" s="1"/>
  <c r="Y10" i="28" s="1"/>
  <c r="D55" i="28"/>
  <c r="D47" i="28"/>
  <c r="D145" i="28"/>
  <c r="F127" i="28"/>
  <c r="AF127" i="28" s="1"/>
  <c r="E127" i="28" s="1"/>
  <c r="F129" i="28"/>
  <c r="AF129" i="28" s="1"/>
  <c r="E129" i="28" s="1"/>
  <c r="F121" i="28"/>
  <c r="AF121" i="28" s="1"/>
  <c r="E121" i="28" s="1"/>
  <c r="F137" i="28"/>
  <c r="AF137" i="28" s="1"/>
  <c r="E137" i="28" s="1"/>
  <c r="D183" i="28"/>
  <c r="D209" i="28"/>
  <c r="D237" i="28"/>
  <c r="D221" i="28"/>
  <c r="D257" i="28"/>
  <c r="AC14" i="28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F115" i="28"/>
  <c r="AF115" i="28" s="1"/>
  <c r="E115" i="28" s="1"/>
  <c r="F105" i="28"/>
  <c r="AF105" i="28" s="1"/>
  <c r="E105" i="28" s="1"/>
  <c r="F41" i="28"/>
  <c r="AF41" i="28" s="1"/>
  <c r="E41" i="28" s="1"/>
  <c r="F141" i="28"/>
  <c r="AF141" i="28" s="1"/>
  <c r="E141" i="28" s="1"/>
  <c r="F153" i="28"/>
  <c r="AF153" i="28" s="1"/>
  <c r="E153" i="28" s="1"/>
  <c r="F167" i="28"/>
  <c r="AF167" i="28" s="1"/>
  <c r="E167" i="28" s="1"/>
  <c r="D97" i="28"/>
  <c r="F197" i="28"/>
  <c r="AF197" i="28" s="1"/>
  <c r="E197" i="28" s="1"/>
  <c r="F193" i="28"/>
  <c r="AF193" i="28" s="1"/>
  <c r="E193" i="28" s="1"/>
  <c r="F209" i="28"/>
  <c r="AF209" i="28" s="1"/>
  <c r="E209" i="28" s="1"/>
  <c r="F223" i="28"/>
  <c r="AF223" i="28" s="1"/>
  <c r="E223" i="28" s="1"/>
  <c r="F219" i="28"/>
  <c r="AF219" i="28" s="1"/>
  <c r="E219" i="28" s="1"/>
  <c r="F239" i="28"/>
  <c r="AF239" i="28" s="1"/>
  <c r="E239" i="28" s="1"/>
  <c r="IJ6" i="28"/>
  <c r="A7" i="24" s="1"/>
  <c r="IJ40" i="28"/>
  <c r="A41" i="24" s="1"/>
  <c r="IJ74" i="28"/>
  <c r="A75" i="24" s="1"/>
  <c r="IJ106" i="28"/>
  <c r="A107" i="24" s="1"/>
  <c r="IJ136" i="28"/>
  <c r="A137" i="24" s="1"/>
  <c r="IJ152" i="28"/>
  <c r="A153" i="24" s="1"/>
  <c r="IJ168" i="28"/>
  <c r="A169" i="24" s="1"/>
  <c r="IJ184" i="28"/>
  <c r="A185" i="24" s="1"/>
  <c r="IJ200" i="28"/>
  <c r="A201" i="24" s="1"/>
  <c r="IJ216" i="28"/>
  <c r="A217" i="24" s="1"/>
  <c r="IJ232" i="28"/>
  <c r="A233" i="24" s="1"/>
  <c r="IJ248" i="28"/>
  <c r="A249" i="24" s="1"/>
  <c r="IJ264" i="28"/>
  <c r="IJ280" i="28"/>
  <c r="IJ296" i="28"/>
  <c r="IJ312" i="28"/>
  <c r="IJ46" i="28"/>
  <c r="A47" i="24" s="1"/>
  <c r="IJ80" i="28"/>
  <c r="A81" i="24" s="1"/>
  <c r="IJ112" i="28"/>
  <c r="A113" i="24" s="1"/>
  <c r="IK138" i="28"/>
  <c r="IK154" i="28"/>
  <c r="IK170" i="28"/>
  <c r="IK186" i="28"/>
  <c r="IK202" i="28"/>
  <c r="IK218" i="28"/>
  <c r="IK234" i="28"/>
  <c r="IK250" i="28"/>
  <c r="IK266" i="28"/>
  <c r="IK282" i="28"/>
  <c r="IK298" i="28"/>
  <c r="IK314" i="28"/>
  <c r="AF287" i="28"/>
  <c r="AF319" i="28"/>
  <c r="AF309" i="28"/>
  <c r="II284" i="28"/>
  <c r="II220" i="28"/>
  <c r="II156" i="28"/>
  <c r="II278" i="28"/>
  <c r="II214" i="28"/>
  <c r="II134" i="28"/>
  <c r="II256" i="28"/>
  <c r="II192" i="28"/>
  <c r="II314" i="28"/>
  <c r="II250" i="28"/>
  <c r="II186" i="28"/>
  <c r="II142" i="28"/>
  <c r="AC12" i="28"/>
  <c r="AC13" i="28" s="1"/>
  <c r="F5" i="28"/>
  <c r="F29" i="28"/>
  <c r="AF29" i="28" s="1"/>
  <c r="E29" i="28" s="1"/>
  <c r="IK68" i="28"/>
  <c r="D81" i="28"/>
  <c r="D87" i="28"/>
  <c r="D71" i="28"/>
  <c r="D93" i="28"/>
  <c r="D59" i="28"/>
  <c r="F101" i="28"/>
  <c r="AF101" i="28" s="1"/>
  <c r="E101" i="28" s="1"/>
  <c r="D141" i="28"/>
  <c r="D179" i="28"/>
  <c r="F155" i="28"/>
  <c r="AF155" i="28" s="1"/>
  <c r="E155" i="28" s="1"/>
  <c r="F151" i="28"/>
  <c r="AF151" i="28" s="1"/>
  <c r="E151" i="28" s="1"/>
  <c r="D213" i="28"/>
  <c r="D181" i="28"/>
  <c r="D249" i="28"/>
  <c r="D239" i="28"/>
  <c r="F45" i="28"/>
  <c r="AF45" i="28" s="1"/>
  <c r="E45" i="28" s="1"/>
  <c r="D125" i="28"/>
  <c r="F73" i="28"/>
  <c r="AF73" i="28" s="1"/>
  <c r="E73" i="28" s="1"/>
  <c r="D131" i="28"/>
  <c r="F55" i="28"/>
  <c r="AF55" i="28" s="1"/>
  <c r="E55" i="28" s="1"/>
  <c r="D177" i="28"/>
  <c r="D107" i="28"/>
  <c r="D101" i="28"/>
  <c r="D109" i="28"/>
  <c r="F195" i="28"/>
  <c r="AF195" i="28" s="1"/>
  <c r="E195" i="28" s="1"/>
  <c r="F205" i="28"/>
  <c r="AF205" i="28" s="1"/>
  <c r="E205" i="28" s="1"/>
  <c r="F181" i="28"/>
  <c r="AF181" i="28" s="1"/>
  <c r="E181" i="28" s="1"/>
  <c r="D29" i="28"/>
  <c r="F245" i="28"/>
  <c r="AF245" i="28" s="1"/>
  <c r="E245" i="28" s="1"/>
  <c r="F247" i="28"/>
  <c r="AF247" i="28" s="1"/>
  <c r="E247" i="28" s="1"/>
  <c r="IJ14" i="28"/>
  <c r="A15" i="24" s="1"/>
  <c r="IJ48" i="28"/>
  <c r="A49" i="24" s="1"/>
  <c r="IJ82" i="28"/>
  <c r="A83" i="24" s="1"/>
  <c r="IJ114" i="28"/>
  <c r="A115" i="24" s="1"/>
  <c r="IJ140" i="28"/>
  <c r="A141" i="24" s="1"/>
  <c r="IJ156" i="28"/>
  <c r="A157" i="24" s="1"/>
  <c r="IJ172" i="28"/>
  <c r="A173" i="24" s="1"/>
  <c r="IJ188" i="28"/>
  <c r="A189" i="24" s="1"/>
  <c r="IJ204" i="28"/>
  <c r="A205" i="24" s="1"/>
  <c r="IJ220" i="28"/>
  <c r="A221" i="24" s="1"/>
  <c r="IJ236" i="28"/>
  <c r="A237" i="24" s="1"/>
  <c r="IJ252" i="28"/>
  <c r="A253" i="24" s="1"/>
  <c r="IJ268" i="28"/>
  <c r="IJ284" i="28"/>
  <c r="IJ300" i="28"/>
  <c r="IH1" i="28"/>
  <c r="IJ20" i="28"/>
  <c r="A21" i="24" s="1"/>
  <c r="IJ54" i="28"/>
  <c r="A55" i="24" s="1"/>
  <c r="IJ88" i="28"/>
  <c r="A89" i="24" s="1"/>
  <c r="IJ120" i="28"/>
  <c r="A121" i="24" s="1"/>
  <c r="IK142" i="28"/>
  <c r="IK158" i="28"/>
  <c r="IK174" i="28"/>
  <c r="IK190" i="28"/>
  <c r="IK206" i="28"/>
  <c r="IK222" i="28"/>
  <c r="IK238" i="28"/>
  <c r="IK254" i="28"/>
  <c r="IK270" i="28"/>
  <c r="IK286" i="28"/>
  <c r="IK302" i="28"/>
  <c r="AF265" i="28"/>
  <c r="AF295" i="28"/>
  <c r="AF285" i="28"/>
  <c r="AF317" i="28"/>
  <c r="II268" i="28"/>
  <c r="II204" i="28"/>
  <c r="II140" i="28"/>
  <c r="II262" i="28"/>
  <c r="II198" i="28"/>
  <c r="II304" i="28"/>
  <c r="II240" i="28"/>
  <c r="II176" i="28"/>
  <c r="II298" i="28"/>
  <c r="II234" i="28"/>
  <c r="II170" i="28"/>
  <c r="IJ36" i="28"/>
  <c r="A37" i="24" s="1"/>
  <c r="F15" i="28"/>
  <c r="AF15" i="28" s="1"/>
  <c r="F7" i="28"/>
  <c r="AF7" i="28" s="1"/>
  <c r="IK70" i="28"/>
  <c r="D51" i="28"/>
  <c r="F123" i="28"/>
  <c r="AF123" i="28" s="1"/>
  <c r="E123" i="28" s="1"/>
  <c r="D77" i="28"/>
  <c r="D139" i="28"/>
  <c r="D63" i="28"/>
  <c r="F149" i="28"/>
  <c r="AF149" i="28" s="1"/>
  <c r="E149" i="28" s="1"/>
  <c r="D153" i="28"/>
  <c r="D233" i="28"/>
  <c r="F169" i="28"/>
  <c r="AF169" i="28" s="1"/>
  <c r="E169" i="28" s="1"/>
  <c r="F157" i="28"/>
  <c r="AF157" i="28" s="1"/>
  <c r="E157" i="28" s="1"/>
  <c r="D219" i="28"/>
  <c r="D201" i="28"/>
  <c r="D13" i="28"/>
  <c r="D243" i="28"/>
  <c r="D253" i="28"/>
  <c r="F59" i="28"/>
  <c r="AF59" i="28" s="1"/>
  <c r="E59" i="28" s="1"/>
  <c r="D115" i="28"/>
  <c r="F165" i="28"/>
  <c r="AF165" i="28" s="1"/>
  <c r="E165" i="28" s="1"/>
  <c r="F53" i="28"/>
  <c r="AF53" i="28" s="1"/>
  <c r="E53" i="28" s="1"/>
  <c r="F61" i="28"/>
  <c r="AF61" i="28" s="1"/>
  <c r="E61" i="28" s="1"/>
  <c r="F91" i="28"/>
  <c r="AF91" i="28" s="1"/>
  <c r="E91" i="28" s="1"/>
  <c r="D149" i="28"/>
  <c r="D113" i="28"/>
  <c r="D121" i="28"/>
  <c r="F249" i="28"/>
  <c r="AF249" i="28" s="1"/>
  <c r="E249" i="28" s="1"/>
  <c r="F179" i="28"/>
  <c r="AF179" i="28" s="1"/>
  <c r="E179" i="28" s="1"/>
  <c r="F187" i="28"/>
  <c r="AF187" i="28" s="1"/>
  <c r="E187" i="28" s="1"/>
  <c r="F207" i="28"/>
  <c r="AF207" i="28" s="1"/>
  <c r="E207" i="28" s="1"/>
  <c r="F255" i="28"/>
  <c r="AF255" i="28" s="1"/>
  <c r="E255" i="28" s="1"/>
  <c r="F253" i="28"/>
  <c r="AF253" i="28" s="1"/>
  <c r="E253" i="28" s="1"/>
  <c r="IJ18" i="28"/>
  <c r="A19" i="24" s="1"/>
  <c r="IJ52" i="28"/>
  <c r="A53" i="24" s="1"/>
  <c r="IJ86" i="28"/>
  <c r="A87" i="24" s="1"/>
  <c r="IJ118" i="28"/>
  <c r="A119" i="24" s="1"/>
  <c r="IJ142" i="28"/>
  <c r="A143" i="24" s="1"/>
  <c r="IJ158" i="28"/>
  <c r="A159" i="24" s="1"/>
  <c r="IJ174" i="28"/>
  <c r="A175" i="24" s="1"/>
  <c r="IJ190" i="28"/>
  <c r="A191" i="24" s="1"/>
  <c r="IJ206" i="28"/>
  <c r="A207" i="24" s="1"/>
  <c r="IJ222" i="28"/>
  <c r="A223" i="24" s="1"/>
  <c r="IJ238" i="28"/>
  <c r="A239" i="24" s="1"/>
  <c r="IJ254" i="28"/>
  <c r="A255" i="24" s="1"/>
  <c r="IJ270" i="28"/>
  <c r="IJ286" i="28"/>
  <c r="IJ302" i="28"/>
  <c r="AF263" i="28"/>
  <c r="IJ24" i="28"/>
  <c r="A25" i="24" s="1"/>
  <c r="IJ58" i="28"/>
  <c r="A59" i="24" s="1"/>
  <c r="IJ92" i="28"/>
  <c r="A93" i="24" s="1"/>
  <c r="IJ124" i="28"/>
  <c r="A125" i="24" s="1"/>
  <c r="IK144" i="28"/>
  <c r="F25" i="28"/>
  <c r="AF25" i="28" s="1"/>
  <c r="E25" i="28" s="1"/>
  <c r="F13" i="28"/>
  <c r="AF13" i="28" s="1"/>
  <c r="F99" i="28"/>
  <c r="AF99" i="28" s="1"/>
  <c r="E99" i="28" s="1"/>
  <c r="D161" i="28"/>
  <c r="D61" i="28"/>
  <c r="D83" i="28"/>
  <c r="F177" i="28"/>
  <c r="AF177" i="28" s="1"/>
  <c r="E177" i="28" s="1"/>
  <c r="D73" i="28"/>
  <c r="D207" i="28"/>
  <c r="D165" i="28"/>
  <c r="D193" i="28"/>
  <c r="D205" i="28"/>
  <c r="F163" i="28"/>
  <c r="AF163" i="28" s="1"/>
  <c r="E163" i="28" s="1"/>
  <c r="D245" i="28"/>
  <c r="D191" i="28"/>
  <c r="D215" i="28"/>
  <c r="D251" i="28"/>
  <c r="F65" i="28"/>
  <c r="AF65" i="28" s="1"/>
  <c r="E65" i="28" s="1"/>
  <c r="AC3" i="28"/>
  <c r="AC4" i="28" s="1"/>
  <c r="AC5" i="28" s="1"/>
  <c r="AC6" i="28" s="1"/>
  <c r="AC7" i="28" s="1"/>
  <c r="AC8" i="28" s="1"/>
  <c r="AC9" i="28" s="1"/>
  <c r="AC10" i="28" s="1"/>
  <c r="F69" i="28"/>
  <c r="AF69" i="28" s="1"/>
  <c r="E69" i="28" s="1"/>
  <c r="F63" i="28"/>
  <c r="AF63" i="28" s="1"/>
  <c r="E63" i="28" s="1"/>
  <c r="F67" i="28"/>
  <c r="AF67" i="28" s="1"/>
  <c r="E67" i="28" s="1"/>
  <c r="D105" i="28"/>
  <c r="F183" i="28"/>
  <c r="AF183" i="28" s="1"/>
  <c r="E183" i="28" s="1"/>
  <c r="D143" i="28"/>
  <c r="D137" i="28"/>
  <c r="D151" i="28"/>
  <c r="F189" i="28"/>
  <c r="AF189" i="28" s="1"/>
  <c r="E189" i="28" s="1"/>
  <c r="F191" i="28"/>
  <c r="AF191" i="28" s="1"/>
  <c r="E191" i="28" s="1"/>
  <c r="F213" i="28"/>
  <c r="AF213" i="28" s="1"/>
  <c r="E213" i="28" s="1"/>
  <c r="F37" i="28"/>
  <c r="AF37" i="28" s="1"/>
  <c r="E37" i="28" s="1"/>
  <c r="F257" i="28"/>
  <c r="AF257" i="28" s="1"/>
  <c r="E257" i="28" s="1"/>
  <c r="IJ22" i="28"/>
  <c r="A23" i="24" s="1"/>
  <c r="IJ56" i="28"/>
  <c r="A57" i="24" s="1"/>
  <c r="IJ90" i="28"/>
  <c r="A91" i="24" s="1"/>
  <c r="IJ122" i="28"/>
  <c r="A123" i="24" s="1"/>
  <c r="IJ144" i="28"/>
  <c r="A145" i="24" s="1"/>
  <c r="IJ160" i="28"/>
  <c r="A161" i="24" s="1"/>
  <c r="IJ176" i="28"/>
  <c r="A177" i="24" s="1"/>
  <c r="IJ192" i="28"/>
  <c r="A193" i="24" s="1"/>
  <c r="IJ208" i="28"/>
  <c r="A209" i="24" s="1"/>
  <c r="IJ224" i="28"/>
  <c r="A225" i="24" s="1"/>
  <c r="IJ240" i="28"/>
  <c r="A241" i="24" s="1"/>
  <c r="IJ256" i="28"/>
  <c r="A257" i="24" s="1"/>
  <c r="IJ272" i="28"/>
  <c r="IJ288" i="28"/>
  <c r="IJ304" i="28"/>
  <c r="AF267" i="28"/>
  <c r="IJ28" i="28"/>
  <c r="A29" i="24" s="1"/>
  <c r="IJ62" i="28"/>
  <c r="A63" i="24" s="1"/>
  <c r="IJ96" i="28"/>
  <c r="A97" i="24" s="1"/>
  <c r="IJ128" i="28"/>
  <c r="A129" i="24" s="1"/>
  <c r="IK146" i="28"/>
  <c r="IK162" i="28"/>
  <c r="IK178" i="28"/>
  <c r="IK194" i="28"/>
  <c r="IK210" i="28"/>
  <c r="IK226" i="28"/>
  <c r="IK242" i="28"/>
  <c r="IK258" i="28"/>
  <c r="IK274" i="28"/>
  <c r="IK290" i="28"/>
  <c r="IK306" i="28"/>
  <c r="AF273" i="28"/>
  <c r="AF303" i="28"/>
  <c r="AF293" i="28"/>
  <c r="II4" i="28"/>
  <c r="II252" i="28"/>
  <c r="II188" i="28"/>
  <c r="II310" i="28"/>
  <c r="II246" i="28"/>
  <c r="II182" i="28"/>
  <c r="II288" i="28"/>
  <c r="II224" i="28"/>
  <c r="II160" i="28"/>
  <c r="II282" i="28"/>
  <c r="II218" i="28"/>
  <c r="II154" i="28"/>
  <c r="K1" i="5"/>
  <c r="F33" i="28"/>
  <c r="AF33" i="28" s="1"/>
  <c r="E33" i="28" s="1"/>
  <c r="F21" i="28"/>
  <c r="AF21" i="28" s="1"/>
  <c r="E21" i="28" s="1"/>
  <c r="F49" i="28"/>
  <c r="AF49" i="28" s="1"/>
  <c r="E49" i="28" s="1"/>
  <c r="D43" i="28"/>
  <c r="D123" i="28"/>
  <c r="F93" i="28"/>
  <c r="AF93" i="28" s="1"/>
  <c r="E93" i="28" s="1"/>
  <c r="D185" i="28"/>
  <c r="F83" i="28"/>
  <c r="AF83" i="28" s="1"/>
  <c r="E83" i="28" s="1"/>
  <c r="F87" i="28"/>
  <c r="AF87" i="28" s="1"/>
  <c r="E87" i="28" s="1"/>
  <c r="D171" i="28"/>
  <c r="F97" i="28"/>
  <c r="AF97" i="28" s="1"/>
  <c r="E97" i="28" s="1"/>
  <c r="D189" i="28"/>
  <c r="D173" i="28"/>
  <c r="D203" i="28"/>
  <c r="D217" i="28"/>
  <c r="D229" i="28"/>
  <c r="F259" i="28"/>
  <c r="AF259" i="28" s="1"/>
  <c r="E259" i="28" s="1"/>
  <c r="D45" i="28"/>
  <c r="D15" i="28"/>
  <c r="F57" i="28"/>
  <c r="AF57" i="28" s="1"/>
  <c r="E57" i="28" s="1"/>
  <c r="F75" i="28"/>
  <c r="AF75" i="28" s="1"/>
  <c r="E75" i="28" s="1"/>
  <c r="F85" i="28"/>
  <c r="AF85" i="28" s="1"/>
  <c r="E85" i="28" s="1"/>
  <c r="F79" i="28"/>
  <c r="AF79" i="28" s="1"/>
  <c r="E79" i="28" s="1"/>
  <c r="D119" i="28"/>
  <c r="F139" i="28"/>
  <c r="AF139" i="28" s="1"/>
  <c r="E139" i="28" s="1"/>
  <c r="D159" i="28"/>
  <c r="D147" i="28"/>
  <c r="D157" i="28"/>
  <c r="F211" i="28"/>
  <c r="AF211" i="28" s="1"/>
  <c r="E211" i="28" s="1"/>
  <c r="F201" i="28"/>
  <c r="AF201" i="28" s="1"/>
  <c r="E201" i="28" s="1"/>
  <c r="F225" i="28"/>
  <c r="AF225" i="28" s="1"/>
  <c r="E225" i="28" s="1"/>
  <c r="D9" i="28"/>
  <c r="F43" i="28"/>
  <c r="AF43" i="28" s="1"/>
  <c r="E43" i="28" s="1"/>
  <c r="IJ26" i="28"/>
  <c r="A27" i="24" s="1"/>
  <c r="IJ60" i="28"/>
  <c r="A61" i="24" s="1"/>
  <c r="IJ94" i="28"/>
  <c r="A95" i="24" s="1"/>
  <c r="IJ126" i="28"/>
  <c r="A127" i="24" s="1"/>
  <c r="IJ146" i="28"/>
  <c r="A147" i="24" s="1"/>
  <c r="IJ162" i="28"/>
  <c r="A163" i="24" s="1"/>
  <c r="IJ178" i="28"/>
  <c r="A179" i="24" s="1"/>
  <c r="IJ194" i="28"/>
  <c r="A195" i="24" s="1"/>
  <c r="IJ210" i="28"/>
  <c r="A211" i="24" s="1"/>
  <c r="IJ226" i="28"/>
  <c r="A227" i="24" s="1"/>
  <c r="IJ242" i="28"/>
  <c r="A243" i="24" s="1"/>
  <c r="IJ258" i="28"/>
  <c r="A259" i="24" s="1"/>
  <c r="IJ274" i="28"/>
  <c r="IJ290" i="28"/>
  <c r="IJ306" i="28"/>
  <c r="AF271" i="28"/>
  <c r="IJ32" i="28"/>
  <c r="A33" i="24" s="1"/>
  <c r="IJ66" i="28"/>
  <c r="A67" i="24" s="1"/>
  <c r="IJ100" i="28"/>
  <c r="A101" i="24" s="1"/>
  <c r="IK132" i="28"/>
  <c r="IK148" i="28"/>
  <c r="IK164" i="28"/>
  <c r="IK180" i="28"/>
  <c r="IK196" i="28"/>
  <c r="IK212" i="28"/>
  <c r="IK228" i="28"/>
  <c r="IK244" i="28"/>
  <c r="IK260" i="28"/>
  <c r="IK276" i="28"/>
  <c r="IK292" i="28"/>
  <c r="IK308" i="28"/>
  <c r="AF277" i="28"/>
  <c r="AF307" i="28"/>
  <c r="AF297" i="28"/>
  <c r="II308" i="28"/>
  <c r="II244" i="28"/>
  <c r="II180" i="28"/>
  <c r="II302" i="28"/>
  <c r="II238" i="28"/>
  <c r="II174" i="28"/>
  <c r="II280" i="28"/>
  <c r="II216" i="28"/>
  <c r="II152" i="28"/>
  <c r="II274" i="28"/>
  <c r="II210" i="28"/>
  <c r="II146" i="28"/>
  <c r="D31" i="28"/>
  <c r="IK130" i="28"/>
  <c r="IK86" i="28"/>
  <c r="IK102" i="28"/>
  <c r="IK92" i="28"/>
  <c r="IK106" i="28"/>
  <c r="IK94" i="28"/>
  <c r="IK96" i="28"/>
  <c r="IK128" i="28"/>
  <c r="II42" i="28"/>
  <c r="II50" i="28"/>
  <c r="F35" i="28"/>
  <c r="AF35" i="28" s="1"/>
  <c r="E35" i="28" s="1"/>
  <c r="F23" i="28"/>
  <c r="AF23" i="28" s="1"/>
  <c r="E23" i="28" s="1"/>
  <c r="D69" i="28"/>
  <c r="D33" i="28"/>
  <c r="F113" i="28"/>
  <c r="AF113" i="28" s="1"/>
  <c r="E113" i="28" s="1"/>
  <c r="F111" i="28"/>
  <c r="AF111" i="28" s="1"/>
  <c r="E111" i="28" s="1"/>
  <c r="F117" i="28"/>
  <c r="AF117" i="28" s="1"/>
  <c r="E117" i="28" s="1"/>
  <c r="D111" i="28"/>
  <c r="D99" i="28"/>
  <c r="F89" i="28"/>
  <c r="AF89" i="28" s="1"/>
  <c r="E89" i="28" s="1"/>
  <c r="F103" i="28"/>
  <c r="AF103" i="28" s="1"/>
  <c r="E103" i="28" s="1"/>
  <c r="D231" i="28"/>
  <c r="D199" i="28"/>
  <c r="D197" i="28"/>
  <c r="D211" i="28"/>
  <c r="D235" i="28"/>
  <c r="D247" i="28"/>
  <c r="D39" i="28"/>
  <c r="F71" i="28"/>
  <c r="AF71" i="28" s="1"/>
  <c r="E71" i="28" s="1"/>
  <c r="F81" i="28"/>
  <c r="AF81" i="28" s="1"/>
  <c r="E81" i="28" s="1"/>
  <c r="F133" i="28"/>
  <c r="AF133" i="28" s="1"/>
  <c r="E133" i="28" s="1"/>
  <c r="D95" i="28"/>
  <c r="F131" i="28"/>
  <c r="AF131" i="28" s="1"/>
  <c r="E131" i="28" s="1"/>
  <c r="F145" i="28"/>
  <c r="AF145" i="28" s="1"/>
  <c r="E145" i="28" s="1"/>
  <c r="F203" i="28"/>
  <c r="AF203" i="28" s="1"/>
  <c r="E203" i="28" s="1"/>
  <c r="D155" i="28"/>
  <c r="D163" i="28"/>
  <c r="F241" i="28"/>
  <c r="AF241" i="28" s="1"/>
  <c r="E241" i="28" s="1"/>
  <c r="F215" i="28"/>
  <c r="AF215" i="28" s="1"/>
  <c r="E215" i="28" s="1"/>
  <c r="F231" i="28"/>
  <c r="AF231" i="28" s="1"/>
  <c r="E231" i="28" s="1"/>
  <c r="F221" i="28"/>
  <c r="AF221" i="28" s="1"/>
  <c r="E221" i="28" s="1"/>
  <c r="D35" i="28"/>
  <c r="IJ30" i="28"/>
  <c r="A31" i="24" s="1"/>
  <c r="IJ64" i="28"/>
  <c r="A65" i="24" s="1"/>
  <c r="IJ98" i="28"/>
  <c r="A99" i="24" s="1"/>
  <c r="IJ130" i="28"/>
  <c r="A131" i="24" s="1"/>
  <c r="IJ148" i="28"/>
  <c r="A149" i="24" s="1"/>
  <c r="IJ164" i="28"/>
  <c r="A165" i="24" s="1"/>
  <c r="IJ180" i="28"/>
  <c r="A181" i="24" s="1"/>
  <c r="IJ196" i="28"/>
  <c r="A197" i="24" s="1"/>
  <c r="IJ212" i="28"/>
  <c r="A213" i="24" s="1"/>
  <c r="IJ228" i="28"/>
  <c r="A229" i="24" s="1"/>
  <c r="IJ244" i="28"/>
  <c r="A245" i="24" s="1"/>
  <c r="IJ260" i="28"/>
  <c r="IJ276" i="28"/>
  <c r="IJ292" i="28"/>
  <c r="IJ308" i="28"/>
  <c r="AF275" i="28"/>
  <c r="IJ38" i="28"/>
  <c r="A39" i="24" s="1"/>
  <c r="IJ72" i="28"/>
  <c r="A73" i="24" s="1"/>
  <c r="IJ104" i="28"/>
  <c r="A105" i="24" s="1"/>
  <c r="IK134" i="28"/>
  <c r="IK150" i="28"/>
  <c r="IK166" i="28"/>
  <c r="IK182" i="28"/>
  <c r="IK198" i="28"/>
  <c r="IK214" i="28"/>
  <c r="IK230" i="28"/>
  <c r="IK246" i="28"/>
  <c r="IK262" i="28"/>
  <c r="IK278" i="28"/>
  <c r="IK294" i="28"/>
  <c r="IK310" i="28"/>
  <c r="AF279" i="28"/>
  <c r="AF311" i="28"/>
  <c r="AF301" i="28"/>
  <c r="II300" i="28"/>
  <c r="II236" i="28"/>
  <c r="II172" i="28"/>
  <c r="II294" i="28"/>
  <c r="II230" i="28"/>
  <c r="II166" i="28"/>
  <c r="II272" i="28"/>
  <c r="II208" i="28"/>
  <c r="II144" i="28"/>
  <c r="II266" i="28"/>
  <c r="II202" i="28"/>
  <c r="II138" i="28"/>
  <c r="D27" i="28"/>
  <c r="F17" i="28"/>
  <c r="AF17" i="28" s="1"/>
  <c r="F31" i="28"/>
  <c r="AF31" i="28" s="1"/>
  <c r="E31" i="28" s="1"/>
  <c r="D79" i="28"/>
  <c r="D17" i="28"/>
  <c r="D11" i="28"/>
  <c r="D41" i="28"/>
  <c r="D127" i="28"/>
  <c r="D133" i="28"/>
  <c r="D117" i="28"/>
  <c r="F107" i="28"/>
  <c r="AF107" i="28" s="1"/>
  <c r="E107" i="28" s="1"/>
  <c r="F109" i="28"/>
  <c r="AF109" i="28" s="1"/>
  <c r="E109" i="28" s="1"/>
  <c r="F39" i="28"/>
  <c r="AF39" i="28" s="1"/>
  <c r="E39" i="28" s="1"/>
  <c r="F217" i="28"/>
  <c r="AF217" i="28" s="1"/>
  <c r="E217" i="28" s="1"/>
  <c r="D175" i="28"/>
  <c r="D223" i="28"/>
  <c r="D241" i="28"/>
  <c r="D19" i="28"/>
  <c r="Y12" i="28"/>
  <c r="Y13" i="28" s="1"/>
  <c r="AC29" i="28"/>
  <c r="AC30" i="28" s="1"/>
  <c r="AC31" i="28" s="1"/>
  <c r="AC32" i="28" s="1"/>
  <c r="AC33" i="28" s="1"/>
  <c r="AC34" i="28" s="1"/>
  <c r="AC35" i="28" s="1"/>
  <c r="AC36" i="28" s="1"/>
  <c r="AC37" i="28" s="1"/>
  <c r="AC38" i="28" s="1"/>
  <c r="AC39" i="28" s="1"/>
  <c r="AC40" i="28" s="1"/>
  <c r="AC41" i="28" s="1"/>
  <c r="AC42" i="28" s="1"/>
  <c r="AC43" i="28" s="1"/>
  <c r="AC44" i="28" s="1"/>
  <c r="AC45" i="28" s="1"/>
  <c r="AC46" i="28" s="1"/>
  <c r="AC47" i="28" s="1"/>
  <c r="AC48" i="28" s="1"/>
  <c r="AC49" i="28" s="1"/>
  <c r="AC50" i="28" s="1"/>
  <c r="AC51" i="28" s="1"/>
  <c r="AC52" i="28" s="1"/>
  <c r="AC53" i="28" s="1"/>
  <c r="AC54" i="28" s="1"/>
  <c r="AC55" i="28" s="1"/>
  <c r="AC56" i="28" s="1"/>
  <c r="AC57" i="28" s="1"/>
  <c r="AC58" i="28" s="1"/>
  <c r="AC59" i="28" s="1"/>
  <c r="AC60" i="28" s="1"/>
  <c r="D85" i="28"/>
  <c r="D91" i="28"/>
  <c r="D129" i="28"/>
  <c r="F125" i="28"/>
  <c r="AF125" i="28" s="1"/>
  <c r="E125" i="28" s="1"/>
  <c r="F135" i="28"/>
  <c r="AF135" i="28" s="1"/>
  <c r="E135" i="28" s="1"/>
  <c r="F161" i="28"/>
  <c r="AF161" i="28" s="1"/>
  <c r="E161" i="28" s="1"/>
  <c r="F229" i="28"/>
  <c r="AF229" i="28" s="1"/>
  <c r="E229" i="28" s="1"/>
  <c r="D169" i="28"/>
  <c r="F171" i="28"/>
  <c r="AF171" i="28" s="1"/>
  <c r="E171" i="28" s="1"/>
  <c r="D49" i="28"/>
  <c r="F235" i="28"/>
  <c r="AF235" i="28" s="1"/>
  <c r="E235" i="28" s="1"/>
  <c r="F237" i="28"/>
  <c r="AF237" i="28" s="1"/>
  <c r="E237" i="28" s="1"/>
  <c r="F227" i="28"/>
  <c r="AF227" i="28" s="1"/>
  <c r="E227" i="28" s="1"/>
  <c r="D23" i="28"/>
  <c r="IJ34" i="28"/>
  <c r="A35" i="24" s="1"/>
  <c r="IJ70" i="28"/>
  <c r="A71" i="24" s="1"/>
  <c r="IJ102" i="28"/>
  <c r="A103" i="24" s="1"/>
  <c r="IJ134" i="28"/>
  <c r="A135" i="24" s="1"/>
  <c r="IJ150" i="28"/>
  <c r="A151" i="24" s="1"/>
  <c r="IJ166" i="28"/>
  <c r="A167" i="24" s="1"/>
  <c r="IJ182" i="28"/>
  <c r="A183" i="24" s="1"/>
  <c r="IJ198" i="28"/>
  <c r="A199" i="24" s="1"/>
  <c r="IJ214" i="28"/>
  <c r="A215" i="24" s="1"/>
  <c r="IJ230" i="28"/>
  <c r="A231" i="24" s="1"/>
  <c r="IJ246" i="28"/>
  <c r="A247" i="24" s="1"/>
  <c r="IJ262" i="28"/>
  <c r="IJ278" i="28"/>
  <c r="IJ294" i="28"/>
  <c r="IJ310" i="28"/>
  <c r="IJ8" i="28"/>
  <c r="A9" i="24" s="1"/>
  <c r="IJ42" i="28"/>
  <c r="A43" i="24" s="1"/>
  <c r="IJ76" i="28"/>
  <c r="A77" i="24" s="1"/>
  <c r="IJ108" i="28"/>
  <c r="A109" i="24" s="1"/>
  <c r="IK136" i="28"/>
  <c r="IK152" i="28"/>
  <c r="IK168" i="28"/>
  <c r="IK184" i="28"/>
  <c r="IK200" i="28"/>
  <c r="IK216" i="28"/>
  <c r="IK232" i="28"/>
  <c r="IK248" i="28"/>
  <c r="IK264" i="28"/>
  <c r="IK280" i="28"/>
  <c r="IK296" i="28"/>
  <c r="IK312" i="28"/>
  <c r="AF283" i="28"/>
  <c r="AF315" i="28"/>
  <c r="AF305" i="28"/>
  <c r="II292" i="28"/>
  <c r="II228" i="28"/>
  <c r="II164" i="28"/>
  <c r="II286" i="28"/>
  <c r="II222" i="28"/>
  <c r="II158" i="28"/>
  <c r="II264" i="28"/>
  <c r="II200" i="28"/>
  <c r="II136" i="28"/>
  <c r="II258" i="28"/>
  <c r="II194" i="28"/>
  <c r="II150" i="28"/>
  <c r="D21" i="28"/>
  <c r="IK82" i="28"/>
  <c r="IK84" i="28"/>
  <c r="IK78" i="28"/>
  <c r="IK88" i="28"/>
  <c r="IK90" i="28"/>
  <c r="IK120" i="28"/>
  <c r="IK114" i="28"/>
  <c r="II36" i="28"/>
  <c r="II44" i="28"/>
  <c r="IK220" i="28"/>
  <c r="II114" i="28"/>
  <c r="D7" i="28"/>
  <c r="D53" i="28"/>
  <c r="F143" i="28"/>
  <c r="AF143" i="28" s="1"/>
  <c r="E143" i="28" s="1"/>
  <c r="D255" i="28"/>
  <c r="F77" i="28"/>
  <c r="AF77" i="28" s="1"/>
  <c r="E77" i="28" s="1"/>
  <c r="D89" i="28"/>
  <c r="D225" i="28"/>
  <c r="F233" i="28"/>
  <c r="AF233" i="28" s="1"/>
  <c r="E233" i="28" s="1"/>
  <c r="IJ78" i="28"/>
  <c r="A79" i="24" s="1"/>
  <c r="IJ298" i="28"/>
  <c r="IJ84" i="28"/>
  <c r="A85" i="24" s="1"/>
  <c r="IK224" i="28"/>
  <c r="AF289" i="28"/>
  <c r="II290" i="28"/>
  <c r="IK112" i="28"/>
  <c r="II66" i="28"/>
  <c r="D75" i="28"/>
  <c r="D167" i="28"/>
  <c r="F147" i="28"/>
  <c r="AF147" i="28" s="1"/>
  <c r="E147" i="28" s="1"/>
  <c r="D227" i="28"/>
  <c r="F47" i="28"/>
  <c r="AF47" i="28" s="1"/>
  <c r="E47" i="28" s="1"/>
  <c r="F173" i="28"/>
  <c r="AF173" i="28" s="1"/>
  <c r="E173" i="28" s="1"/>
  <c r="F199" i="28"/>
  <c r="AF199" i="28" s="1"/>
  <c r="E199" i="28" s="1"/>
  <c r="F243" i="28"/>
  <c r="AF243" i="28" s="1"/>
  <c r="E243" i="28" s="1"/>
  <c r="IJ110" i="28"/>
  <c r="A111" i="24" s="1"/>
  <c r="IJ186" i="28"/>
  <c r="A187" i="24" s="1"/>
  <c r="IJ250" i="28"/>
  <c r="A251" i="24" s="1"/>
  <c r="IJ314" i="28"/>
  <c r="IJ116" i="28"/>
  <c r="A117" i="24" s="1"/>
  <c r="IK172" i="28"/>
  <c r="IK204" i="28"/>
  <c r="IK236" i="28"/>
  <c r="IK268" i="28"/>
  <c r="IK300" i="28"/>
  <c r="AF291" i="28"/>
  <c r="AF313" i="28"/>
  <c r="II212" i="28"/>
  <c r="II270" i="28"/>
  <c r="II312" i="28"/>
  <c r="II184" i="28"/>
  <c r="II242" i="28"/>
  <c r="IJ132" i="28"/>
  <c r="A133" i="24" s="1"/>
  <c r="IK72" i="28"/>
  <c r="IK104" i="28"/>
  <c r="IK110" i="28"/>
  <c r="IK122" i="28"/>
  <c r="II46" i="28"/>
  <c r="II76" i="28"/>
  <c r="II82" i="28"/>
  <c r="II62" i="28"/>
  <c r="II94" i="28"/>
  <c r="II102" i="28"/>
  <c r="II108" i="28"/>
  <c r="II116" i="28"/>
  <c r="II124" i="28"/>
  <c r="U4" i="28"/>
  <c r="U5" i="28" s="1"/>
  <c r="U6" i="28" s="1"/>
  <c r="U7" i="28" s="1"/>
  <c r="U8" i="28" s="1"/>
  <c r="U9" i="28" s="1"/>
  <c r="U10" i="28" s="1"/>
  <c r="F11" i="28"/>
  <c r="AF11" i="28" s="1"/>
  <c r="F159" i="28"/>
  <c r="AF159" i="28" s="1"/>
  <c r="E159" i="28" s="1"/>
  <c r="F51" i="28"/>
  <c r="AF51" i="28" s="1"/>
  <c r="E51" i="28" s="1"/>
  <c r="F251" i="28"/>
  <c r="AF251" i="28" s="1"/>
  <c r="E251" i="28" s="1"/>
  <c r="IJ154" i="28"/>
  <c r="A155" i="24" s="1"/>
  <c r="IJ282" i="28"/>
  <c r="IK156" i="28"/>
  <c r="IK252" i="28"/>
  <c r="AF261" i="28"/>
  <c r="II276" i="28"/>
  <c r="II206" i="28"/>
  <c r="II306" i="28"/>
  <c r="Y14" i="28"/>
  <c r="Y15" i="28" s="1"/>
  <c r="Y16" i="28" s="1"/>
  <c r="Y17" i="28" s="1"/>
  <c r="Y18" i="28" s="1"/>
  <c r="Y19" i="28" s="1"/>
  <c r="Y20" i="28" s="1"/>
  <c r="Y21" i="28" s="1"/>
  <c r="Y22" i="28" s="1"/>
  <c r="Y23" i="28" s="1"/>
  <c r="Y24" i="28" s="1"/>
  <c r="Y25" i="28" s="1"/>
  <c r="Y26" i="28" s="1"/>
  <c r="Y27" i="28" s="1"/>
  <c r="IK80" i="28"/>
  <c r="II38" i="28"/>
  <c r="II58" i="28"/>
  <c r="II90" i="28"/>
  <c r="II104" i="28"/>
  <c r="II120" i="28"/>
  <c r="A5" i="28"/>
  <c r="IJ234" i="28"/>
  <c r="A235" i="24" s="1"/>
  <c r="IK192" i="28"/>
  <c r="IK288" i="28"/>
  <c r="II260" i="28"/>
  <c r="II132" i="28"/>
  <c r="II232" i="28"/>
  <c r="IK98" i="28"/>
  <c r="IK116" i="28"/>
  <c r="II54" i="28"/>
  <c r="II74" i="28"/>
  <c r="II100" i="28"/>
  <c r="II122" i="28"/>
  <c r="F27" i="28"/>
  <c r="AF27" i="28" s="1"/>
  <c r="E27" i="28" s="1"/>
  <c r="D65" i="28"/>
  <c r="D135" i="28"/>
  <c r="D195" i="28"/>
  <c r="F95" i="28"/>
  <c r="AF95" i="28" s="1"/>
  <c r="E95" i="28" s="1"/>
  <c r="F119" i="28"/>
  <c r="AF119" i="28" s="1"/>
  <c r="E119" i="28" s="1"/>
  <c r="F185" i="28"/>
  <c r="AF185" i="28" s="1"/>
  <c r="E185" i="28" s="1"/>
  <c r="F175" i="28"/>
  <c r="AF175" i="28" s="1"/>
  <c r="E175" i="28" s="1"/>
  <c r="IJ10" i="28"/>
  <c r="A11" i="24" s="1"/>
  <c r="IJ138" i="28"/>
  <c r="A139" i="24" s="1"/>
  <c r="IJ202" i="28"/>
  <c r="A203" i="24" s="1"/>
  <c r="IJ266" i="28"/>
  <c r="IJ16" i="28"/>
  <c r="A17" i="24" s="1"/>
  <c r="IK140" i="28"/>
  <c r="IK176" i="28"/>
  <c r="IK208" i="28"/>
  <c r="IK240" i="28"/>
  <c r="IK272" i="28"/>
  <c r="IK304" i="28"/>
  <c r="AF299" i="28"/>
  <c r="IJ4" i="28"/>
  <c r="A5" i="24" s="1"/>
  <c r="II196" i="28"/>
  <c r="II254" i="28"/>
  <c r="II296" i="28"/>
  <c r="II168" i="28"/>
  <c r="II226" i="28"/>
  <c r="IJ68" i="28"/>
  <c r="A69" i="24" s="1"/>
  <c r="IK74" i="28"/>
  <c r="IK108" i="28"/>
  <c r="IK118" i="28"/>
  <c r="IK126" i="28"/>
  <c r="II48" i="28"/>
  <c r="II56" i="28"/>
  <c r="II60" i="28"/>
  <c r="II64" i="28"/>
  <c r="II96" i="28"/>
  <c r="II72" i="28"/>
  <c r="II110" i="28"/>
  <c r="II118" i="28"/>
  <c r="II126" i="28"/>
  <c r="Q3" i="28"/>
  <c r="D67" i="28"/>
  <c r="D187" i="28"/>
  <c r="D25" i="28"/>
  <c r="D103" i="28"/>
  <c r="IJ44" i="28"/>
  <c r="A45" i="24" s="1"/>
  <c r="IJ218" i="28"/>
  <c r="A219" i="24" s="1"/>
  <c r="IJ50" i="28"/>
  <c r="A51" i="24" s="1"/>
  <c r="IK188" i="28"/>
  <c r="IK284" i="28"/>
  <c r="AF281" i="28"/>
  <c r="II148" i="28"/>
  <c r="II248" i="28"/>
  <c r="II178" i="28"/>
  <c r="IK100" i="28"/>
  <c r="IK124" i="28"/>
  <c r="II52" i="28"/>
  <c r="II70" i="28"/>
  <c r="II98" i="28"/>
  <c r="II112" i="28"/>
  <c r="II128" i="28"/>
  <c r="IJ170" i="28"/>
  <c r="A171" i="24" s="1"/>
  <c r="IK160" i="28"/>
  <c r="IK256" i="28"/>
  <c r="AF269" i="28"/>
  <c r="II190" i="28"/>
  <c r="II162" i="28"/>
  <c r="IK76" i="28"/>
  <c r="II40" i="28"/>
  <c r="II80" i="28"/>
  <c r="II106" i="28"/>
  <c r="U3" i="28"/>
  <c r="G185" i="28" l="1"/>
  <c r="H185" i="28"/>
  <c r="G51" i="28"/>
  <c r="H51" i="28"/>
  <c r="H199" i="28"/>
  <c r="G199" i="28"/>
  <c r="H147" i="28"/>
  <c r="G147" i="28"/>
  <c r="H143" i="28"/>
  <c r="G143" i="28"/>
  <c r="G235" i="28"/>
  <c r="H235" i="28"/>
  <c r="G229" i="28"/>
  <c r="H229" i="28"/>
  <c r="H107" i="28"/>
  <c r="G107" i="28"/>
  <c r="G31" i="28"/>
  <c r="H31" i="28"/>
  <c r="H215" i="28"/>
  <c r="G215" i="28"/>
  <c r="G203" i="28"/>
  <c r="H203" i="28"/>
  <c r="G133" i="28"/>
  <c r="H133" i="28"/>
  <c r="G113" i="28"/>
  <c r="H113" i="28"/>
  <c r="G35" i="28"/>
  <c r="H35" i="28"/>
  <c r="H225" i="28"/>
  <c r="G225" i="28"/>
  <c r="G79" i="28"/>
  <c r="H79" i="28"/>
  <c r="H97" i="28"/>
  <c r="G97" i="28"/>
  <c r="G49" i="28"/>
  <c r="H49" i="28"/>
  <c r="G213" i="28"/>
  <c r="H213" i="28"/>
  <c r="H67" i="28"/>
  <c r="G67" i="28"/>
  <c r="H65" i="28"/>
  <c r="G65" i="28"/>
  <c r="H13" i="28"/>
  <c r="G13" i="28"/>
  <c r="H255" i="28"/>
  <c r="G255" i="28"/>
  <c r="G249" i="28"/>
  <c r="H249" i="28"/>
  <c r="G91" i="28"/>
  <c r="H91" i="28"/>
  <c r="H169" i="28"/>
  <c r="G169" i="28"/>
  <c r="H245" i="28"/>
  <c r="G245" i="28"/>
  <c r="H195" i="28"/>
  <c r="G195" i="28"/>
  <c r="H219" i="28"/>
  <c r="G219" i="28"/>
  <c r="H197" i="28"/>
  <c r="G197" i="28"/>
  <c r="H141" i="28"/>
  <c r="G141" i="28"/>
  <c r="H129" i="28"/>
  <c r="G129" i="28"/>
  <c r="G9" i="28"/>
  <c r="H9" i="28"/>
  <c r="G119" i="28"/>
  <c r="H119" i="28"/>
  <c r="H159" i="28"/>
  <c r="G159" i="28"/>
  <c r="H173" i="28"/>
  <c r="G173" i="28"/>
  <c r="H161" i="28"/>
  <c r="G161" i="28"/>
  <c r="G217" i="28"/>
  <c r="H217" i="28"/>
  <c r="G17" i="28"/>
  <c r="H17" i="28"/>
  <c r="H241" i="28"/>
  <c r="G241" i="28"/>
  <c r="G145" i="28"/>
  <c r="H145" i="28"/>
  <c r="G81" i="28"/>
  <c r="H81" i="28"/>
  <c r="H201" i="28"/>
  <c r="G201" i="28"/>
  <c r="H85" i="28"/>
  <c r="G85" i="28"/>
  <c r="H93" i="28"/>
  <c r="G93" i="28"/>
  <c r="G21" i="28"/>
  <c r="H21" i="28"/>
  <c r="H191" i="28"/>
  <c r="G191" i="28"/>
  <c r="G63" i="28"/>
  <c r="H63" i="28"/>
  <c r="G163" i="28"/>
  <c r="H163" i="28"/>
  <c r="G25" i="28"/>
  <c r="H25" i="28"/>
  <c r="G207" i="28"/>
  <c r="H207" i="28"/>
  <c r="H61" i="28"/>
  <c r="G61" i="28"/>
  <c r="G59" i="28"/>
  <c r="H59" i="28"/>
  <c r="G55" i="28"/>
  <c r="H55" i="28"/>
  <c r="G45" i="28"/>
  <c r="H45" i="28"/>
  <c r="G29" i="28"/>
  <c r="H29" i="28"/>
  <c r="H223" i="28"/>
  <c r="G223" i="28"/>
  <c r="G41" i="28"/>
  <c r="H41" i="28"/>
  <c r="H127" i="28"/>
  <c r="G127" i="28"/>
  <c r="G19" i="28"/>
  <c r="H19" i="28"/>
  <c r="G95" i="28"/>
  <c r="H95" i="28"/>
  <c r="G27" i="28"/>
  <c r="H27" i="28"/>
  <c r="H11" i="28"/>
  <c r="G11" i="28"/>
  <c r="G47" i="28"/>
  <c r="H47" i="28"/>
  <c r="H77" i="28"/>
  <c r="G77" i="28"/>
  <c r="G227" i="28"/>
  <c r="H227" i="28"/>
  <c r="H171" i="28"/>
  <c r="G171" i="28"/>
  <c r="H135" i="28"/>
  <c r="G135" i="28"/>
  <c r="G39" i="28"/>
  <c r="H39" i="28"/>
  <c r="H221" i="28"/>
  <c r="G221" i="28"/>
  <c r="G131" i="28"/>
  <c r="H131" i="28"/>
  <c r="H71" i="28"/>
  <c r="G71" i="28"/>
  <c r="G103" i="28"/>
  <c r="H103" i="28"/>
  <c r="G117" i="28"/>
  <c r="H117" i="28"/>
  <c r="G43" i="28"/>
  <c r="H43" i="28"/>
  <c r="H211" i="28"/>
  <c r="G211" i="28"/>
  <c r="G139" i="28"/>
  <c r="H139" i="28"/>
  <c r="H75" i="28"/>
  <c r="G75" i="28"/>
  <c r="H259" i="28"/>
  <c r="G259" i="28"/>
  <c r="H87" i="28"/>
  <c r="G87" i="28"/>
  <c r="G33" i="28"/>
  <c r="H33" i="28"/>
  <c r="H257" i="28"/>
  <c r="G257" i="28"/>
  <c r="G189" i="28"/>
  <c r="H189" i="28"/>
  <c r="H183" i="28"/>
  <c r="G183" i="28"/>
  <c r="H69" i="28"/>
  <c r="G69" i="28"/>
  <c r="G187" i="28"/>
  <c r="H187" i="28"/>
  <c r="G53" i="28"/>
  <c r="H53" i="28"/>
  <c r="G7" i="28"/>
  <c r="H7" i="28"/>
  <c r="H181" i="28"/>
  <c r="G181" i="28"/>
  <c r="G151" i="28"/>
  <c r="H151" i="28"/>
  <c r="H101" i="28"/>
  <c r="G101" i="28"/>
  <c r="H209" i="28"/>
  <c r="G209" i="28"/>
  <c r="G167" i="28"/>
  <c r="H167" i="28"/>
  <c r="H105" i="28"/>
  <c r="G105" i="28"/>
  <c r="H137" i="28"/>
  <c r="G137" i="28"/>
  <c r="H175" i="28"/>
  <c r="G175" i="28"/>
  <c r="H251" i="28"/>
  <c r="G251" i="28"/>
  <c r="H243" i="28"/>
  <c r="G243" i="28"/>
  <c r="G233" i="28"/>
  <c r="H233" i="28"/>
  <c r="G237" i="28"/>
  <c r="H237" i="28"/>
  <c r="H125" i="28"/>
  <c r="G125" i="28"/>
  <c r="H109" i="28"/>
  <c r="G109" i="28"/>
  <c r="H231" i="28"/>
  <c r="G231" i="28"/>
  <c r="H89" i="28"/>
  <c r="G89" i="28"/>
  <c r="H111" i="28"/>
  <c r="G111" i="28"/>
  <c r="H23" i="28"/>
  <c r="G23" i="28"/>
  <c r="G57" i="28"/>
  <c r="H57" i="28"/>
  <c r="H83" i="28"/>
  <c r="G83" i="28"/>
  <c r="F1716" i="5"/>
  <c r="A1705" i="5" s="1"/>
  <c r="F582" i="5"/>
  <c r="A571" i="5" s="1"/>
  <c r="F36" i="5"/>
  <c r="A25" i="5" s="1"/>
  <c r="F162" i="5"/>
  <c r="A151" i="5" s="1"/>
  <c r="F57" i="5"/>
  <c r="A46" i="5" s="1"/>
  <c r="F1737" i="5"/>
  <c r="A1726" i="5" s="1"/>
  <c r="F1401" i="5"/>
  <c r="A1390" i="5" s="1"/>
  <c r="F687" i="5"/>
  <c r="A676" i="5" s="1"/>
  <c r="F1191" i="5"/>
  <c r="A1180" i="5" s="1"/>
  <c r="F246" i="5"/>
  <c r="A235" i="5" s="1"/>
  <c r="F15" i="5"/>
  <c r="A4" i="5" s="1"/>
  <c r="F1548" i="5"/>
  <c r="A1537" i="5" s="1"/>
  <c r="F1002" i="5"/>
  <c r="A991" i="5" s="1"/>
  <c r="F1590" i="5"/>
  <c r="A1579" i="5" s="1"/>
  <c r="F204" i="5"/>
  <c r="A193" i="5" s="1"/>
  <c r="F960" i="5"/>
  <c r="A949" i="5" s="1"/>
  <c r="F1527" i="5"/>
  <c r="A1516" i="5" s="1"/>
  <c r="F1317" i="5"/>
  <c r="A1306" i="5" s="1"/>
  <c r="F1086" i="5"/>
  <c r="A1075" i="5" s="1"/>
  <c r="F876" i="5"/>
  <c r="A865" i="5" s="1"/>
  <c r="F771" i="5"/>
  <c r="A760" i="5" s="1"/>
  <c r="F1947" i="5"/>
  <c r="A1936" i="5" s="1"/>
  <c r="F2031" i="5"/>
  <c r="A2020" i="5" s="1"/>
  <c r="F2283" i="5"/>
  <c r="A2272" i="5" s="1"/>
  <c r="F1359" i="5"/>
  <c r="A1348" i="5" s="1"/>
  <c r="F1632" i="5"/>
  <c r="A1621" i="5" s="1"/>
  <c r="F1107" i="5"/>
  <c r="A1096" i="5" s="1"/>
  <c r="F267" i="5"/>
  <c r="A256" i="5" s="1"/>
  <c r="F1170" i="5"/>
  <c r="A1159" i="5" s="1"/>
  <c r="F1653" i="5"/>
  <c r="A1642" i="5" s="1"/>
  <c r="F78" i="5"/>
  <c r="A67" i="5" s="1"/>
  <c r="F372" i="5"/>
  <c r="A361" i="5" s="1"/>
  <c r="F120" i="5"/>
  <c r="A109" i="5" s="1"/>
  <c r="F225" i="5"/>
  <c r="A214" i="5" s="1"/>
  <c r="F897" i="5"/>
  <c r="A886" i="5" s="1"/>
  <c r="F792" i="5"/>
  <c r="A781" i="5" s="1"/>
  <c r="F939" i="5"/>
  <c r="A928" i="5" s="1"/>
  <c r="F1422" i="5"/>
  <c r="A1411" i="5" s="1"/>
  <c r="F603" i="5"/>
  <c r="A592" i="5" s="1"/>
  <c r="F1212" i="5"/>
  <c r="A1201" i="5" s="1"/>
  <c r="F1443" i="5"/>
  <c r="A1432" i="5" s="1"/>
  <c r="F1296" i="5"/>
  <c r="A1285" i="5" s="1"/>
  <c r="F1233" i="5"/>
  <c r="A1222" i="5" s="1"/>
  <c r="F855" i="5"/>
  <c r="A844" i="5" s="1"/>
  <c r="F918" i="5"/>
  <c r="A907" i="5" s="1"/>
  <c r="F1800" i="5"/>
  <c r="A1789" i="5" s="1"/>
  <c r="F1884" i="5"/>
  <c r="A1873" i="5" s="1"/>
  <c r="F1968" i="5"/>
  <c r="A1957" i="5" s="1"/>
  <c r="F2052" i="5"/>
  <c r="A2041" i="5" s="1"/>
  <c r="F2136" i="5"/>
  <c r="A2125" i="5" s="1"/>
  <c r="F2220" i="5"/>
  <c r="A2209" i="5" s="1"/>
  <c r="F2304" i="5"/>
  <c r="A2293" i="5" s="1"/>
  <c r="F2388" i="5"/>
  <c r="A2377" i="5" s="1"/>
  <c r="F2472" i="5"/>
  <c r="A2461" i="5" s="1"/>
  <c r="F2556" i="5"/>
  <c r="A2545" i="5" s="1"/>
  <c r="F2640" i="5"/>
  <c r="A2629" i="5" s="1"/>
  <c r="F540" i="5"/>
  <c r="A529" i="5" s="1"/>
  <c r="F750" i="5"/>
  <c r="A739" i="5" s="1"/>
  <c r="F1674" i="5"/>
  <c r="A1663" i="5" s="1"/>
  <c r="F519" i="5"/>
  <c r="A508" i="5" s="1"/>
  <c r="F1128" i="5"/>
  <c r="A1117" i="5" s="1"/>
  <c r="F1569" i="5"/>
  <c r="A1558" i="5" s="1"/>
  <c r="F729" i="5"/>
  <c r="A718" i="5" s="1"/>
  <c r="F498" i="5"/>
  <c r="A487" i="5" s="1"/>
  <c r="F288" i="5"/>
  <c r="A277" i="5" s="1"/>
  <c r="F183" i="5"/>
  <c r="A172" i="5" s="1"/>
  <c r="F1380" i="5"/>
  <c r="A1369" i="5" s="1"/>
  <c r="F477" i="5"/>
  <c r="A466" i="5" s="1"/>
  <c r="F414" i="5"/>
  <c r="A403" i="5" s="1"/>
  <c r="F435" i="5"/>
  <c r="A424" i="5" s="1"/>
  <c r="F1044" i="5"/>
  <c r="A1033" i="5" s="1"/>
  <c r="F1695" i="5"/>
  <c r="A1684" i="5" s="1"/>
  <c r="F99" i="5"/>
  <c r="A88" i="5" s="1"/>
  <c r="F1275" i="5"/>
  <c r="A1264" i="5" s="1"/>
  <c r="F141" i="5"/>
  <c r="A130" i="5" s="1"/>
  <c r="F834" i="5"/>
  <c r="A823" i="5" s="1"/>
  <c r="F309" i="5"/>
  <c r="A298" i="5" s="1"/>
  <c r="F1821" i="5"/>
  <c r="A1810" i="5" s="1"/>
  <c r="F1905" i="5"/>
  <c r="A1894" i="5" s="1"/>
  <c r="F1989" i="5"/>
  <c r="A1978" i="5" s="1"/>
  <c r="F2073" i="5"/>
  <c r="A2062" i="5" s="1"/>
  <c r="F2157" i="5"/>
  <c r="A2146" i="5" s="1"/>
  <c r="F2241" i="5"/>
  <c r="A2230" i="5" s="1"/>
  <c r="F2325" i="5"/>
  <c r="A2314" i="5" s="1"/>
  <c r="F2409" i="5"/>
  <c r="A2398" i="5" s="1"/>
  <c r="F2493" i="5"/>
  <c r="A2482" i="5" s="1"/>
  <c r="F2577" i="5"/>
  <c r="A2566" i="5" s="1"/>
  <c r="F2661" i="5"/>
  <c r="A2650" i="5" s="1"/>
  <c r="F1779" i="5"/>
  <c r="A1768" i="5" s="1"/>
  <c r="F2115" i="5"/>
  <c r="A2104" i="5" s="1"/>
  <c r="F2451" i="5"/>
  <c r="A2440" i="5" s="1"/>
  <c r="F2619" i="5"/>
  <c r="A2608" i="5" s="1"/>
  <c r="F1023" i="5"/>
  <c r="A1012" i="5" s="1"/>
  <c r="F813" i="5"/>
  <c r="A802" i="5" s="1"/>
  <c r="F1506" i="5"/>
  <c r="A1495" i="5" s="1"/>
  <c r="F351" i="5"/>
  <c r="A340" i="5" s="1"/>
  <c r="F1065" i="5"/>
  <c r="A1054" i="5" s="1"/>
  <c r="F1485" i="5"/>
  <c r="A1474" i="5" s="1"/>
  <c r="F708" i="5"/>
  <c r="A697" i="5" s="1"/>
  <c r="F645" i="5"/>
  <c r="A634" i="5" s="1"/>
  <c r="F561" i="5"/>
  <c r="A550" i="5" s="1"/>
  <c r="F330" i="5"/>
  <c r="A319" i="5" s="1"/>
  <c r="F981" i="5"/>
  <c r="A970" i="5" s="1"/>
  <c r="F1464" i="5"/>
  <c r="A1453" i="5" s="1"/>
  <c r="F624" i="5"/>
  <c r="A613" i="5" s="1"/>
  <c r="F393" i="5"/>
  <c r="A382" i="5" s="1"/>
  <c r="F1149" i="5"/>
  <c r="A1138" i="5" s="1"/>
  <c r="F1611" i="5"/>
  <c r="A1600" i="5" s="1"/>
  <c r="F1338" i="5"/>
  <c r="A1327" i="5" s="1"/>
  <c r="F1254" i="5"/>
  <c r="A1243" i="5" s="1"/>
  <c r="F456" i="5"/>
  <c r="A445" i="5" s="1"/>
  <c r="F666" i="5"/>
  <c r="A655" i="5" s="1"/>
  <c r="F1758" i="5"/>
  <c r="A1747" i="5" s="1"/>
  <c r="F1842" i="5"/>
  <c r="A1831" i="5" s="1"/>
  <c r="F1926" i="5"/>
  <c r="A1915" i="5" s="1"/>
  <c r="F2010" i="5"/>
  <c r="A1999" i="5" s="1"/>
  <c r="F2094" i="5"/>
  <c r="A2083" i="5" s="1"/>
  <c r="F2178" i="5"/>
  <c r="A2167" i="5" s="1"/>
  <c r="F2262" i="5"/>
  <c r="A2251" i="5" s="1"/>
  <c r="F2346" i="5"/>
  <c r="A2335" i="5" s="1"/>
  <c r="F2430" i="5"/>
  <c r="A2419" i="5" s="1"/>
  <c r="F2514" i="5"/>
  <c r="A2503" i="5" s="1"/>
  <c r="F2598" i="5"/>
  <c r="A2587" i="5" s="1"/>
  <c r="F1863" i="5"/>
  <c r="A1852" i="5" s="1"/>
  <c r="F2199" i="5"/>
  <c r="A2188" i="5" s="1"/>
  <c r="F2367" i="5"/>
  <c r="A2356" i="5" s="1"/>
  <c r="F2535" i="5"/>
  <c r="A2524" i="5" s="1"/>
  <c r="H37" i="28"/>
  <c r="G37" i="28"/>
  <c r="H177" i="28"/>
  <c r="G177" i="28"/>
  <c r="G99" i="28"/>
  <c r="H99" i="28"/>
  <c r="G253" i="28"/>
  <c r="H253" i="28"/>
  <c r="G179" i="28"/>
  <c r="H179" i="28"/>
  <c r="H165" i="28"/>
  <c r="G165" i="28"/>
  <c r="H157" i="28"/>
  <c r="G157" i="28"/>
  <c r="H149" i="28"/>
  <c r="G149" i="28"/>
  <c r="H123" i="28"/>
  <c r="G123" i="28"/>
  <c r="G15" i="28"/>
  <c r="H15" i="28"/>
  <c r="H247" i="28"/>
  <c r="G247" i="28"/>
  <c r="G205" i="28"/>
  <c r="H205" i="28"/>
  <c r="G73" i="28"/>
  <c r="H73" i="28"/>
  <c r="G155" i="28"/>
  <c r="H155" i="28"/>
  <c r="H239" i="28"/>
  <c r="G239" i="28"/>
  <c r="H193" i="28"/>
  <c r="G193" i="28"/>
  <c r="H153" i="28"/>
  <c r="G153" i="28"/>
  <c r="G115" i="28"/>
  <c r="H115" i="28"/>
  <c r="H121" i="28"/>
  <c r="G121" i="28"/>
  <c r="AZ73" i="28" l="1"/>
  <c r="B72" i="12" s="1"/>
  <c r="HK36" i="28"/>
  <c r="AZ179" i="28"/>
  <c r="B178" i="12" s="1"/>
  <c r="HK89" i="28"/>
  <c r="HK49" i="28"/>
  <c r="AZ99" i="28"/>
  <c r="B98" i="12" s="1"/>
  <c r="F1857" i="5"/>
  <c r="F1854" i="5"/>
  <c r="A1857" i="5"/>
  <c r="F1856" i="5"/>
  <c r="A1854" i="5"/>
  <c r="Y1852" i="5" s="1"/>
  <c r="F2337" i="5"/>
  <c r="F2339" i="5"/>
  <c r="A2340" i="5"/>
  <c r="F2340" i="5"/>
  <c r="A2337" i="5"/>
  <c r="Y2335" i="5" s="1"/>
  <c r="A2001" i="5"/>
  <c r="Y1999" i="5" s="1"/>
  <c r="F2004" i="5"/>
  <c r="F2003" i="5"/>
  <c r="F2001" i="5"/>
  <c r="A2004" i="5"/>
  <c r="F657" i="5"/>
  <c r="F659" i="5"/>
  <c r="A660" i="5"/>
  <c r="B660" i="5" s="1"/>
  <c r="A657" i="5"/>
  <c r="Y655" i="5" s="1"/>
  <c r="F660" i="5"/>
  <c r="F1605" i="5"/>
  <c r="F1604" i="5"/>
  <c r="A1602" i="5"/>
  <c r="F1602" i="5"/>
  <c r="A1605" i="5"/>
  <c r="B1605" i="5" s="1"/>
  <c r="F1458" i="5"/>
  <c r="F1457" i="5"/>
  <c r="A1458" i="5"/>
  <c r="A1455" i="5"/>
  <c r="Y1453" i="5" s="1"/>
  <c r="F1455" i="5"/>
  <c r="AC1453" i="5" s="1"/>
  <c r="F636" i="5"/>
  <c r="F639" i="5"/>
  <c r="A636" i="5"/>
  <c r="A639" i="5"/>
  <c r="B639" i="5" s="1"/>
  <c r="F638" i="5"/>
  <c r="F345" i="5"/>
  <c r="A342" i="5"/>
  <c r="F342" i="5"/>
  <c r="F344" i="5"/>
  <c r="A345" i="5"/>
  <c r="B345" i="5" s="1"/>
  <c r="F2610" i="5"/>
  <c r="A2613" i="5"/>
  <c r="B2613" i="5" s="1"/>
  <c r="A2610" i="5"/>
  <c r="F2612" i="5"/>
  <c r="F2613" i="5"/>
  <c r="F2655" i="5"/>
  <c r="A2652" i="5"/>
  <c r="Y2650" i="5" s="1"/>
  <c r="A2655" i="5"/>
  <c r="B2655" i="5" s="1"/>
  <c r="F2654" i="5"/>
  <c r="F2652" i="5"/>
  <c r="F2318" i="5"/>
  <c r="F2319" i="5"/>
  <c r="A2316" i="5"/>
  <c r="Y2314" i="5" s="1"/>
  <c r="F2316" i="5"/>
  <c r="A2319" i="5"/>
  <c r="F1982" i="5"/>
  <c r="A1980" i="5"/>
  <c r="Y1978" i="5" s="1"/>
  <c r="F1983" i="5"/>
  <c r="F1980" i="5"/>
  <c r="A1983" i="5"/>
  <c r="A828" i="5"/>
  <c r="B828" i="5" s="1"/>
  <c r="F828" i="5"/>
  <c r="F827" i="5"/>
  <c r="F825" i="5"/>
  <c r="A825" i="5"/>
  <c r="A1686" i="5"/>
  <c r="Y1684" i="5" s="1"/>
  <c r="F1686" i="5"/>
  <c r="F1689" i="5"/>
  <c r="F1688" i="5"/>
  <c r="A1689" i="5"/>
  <c r="A468" i="5"/>
  <c r="F470" i="5"/>
  <c r="A471" i="5"/>
  <c r="B471" i="5" s="1"/>
  <c r="F471" i="5"/>
  <c r="F468" i="5"/>
  <c r="A492" i="5"/>
  <c r="B492" i="5" s="1"/>
  <c r="F491" i="5"/>
  <c r="F489" i="5"/>
  <c r="F492" i="5"/>
  <c r="A489" i="5"/>
  <c r="A513" i="5"/>
  <c r="B513" i="5" s="1"/>
  <c r="F512" i="5"/>
  <c r="A510" i="5"/>
  <c r="F513" i="5"/>
  <c r="F510" i="5"/>
  <c r="A2634" i="5"/>
  <c r="B2634" i="5" s="1"/>
  <c r="F2634" i="5"/>
  <c r="F2633" i="5"/>
  <c r="A2631" i="5"/>
  <c r="F2631" i="5"/>
  <c r="A2298" i="5"/>
  <c r="F2298" i="5"/>
  <c r="F2297" i="5"/>
  <c r="A2295" i="5"/>
  <c r="Y2293" i="5" s="1"/>
  <c r="F2295" i="5"/>
  <c r="F1962" i="5"/>
  <c r="F1959" i="5"/>
  <c r="F1961" i="5"/>
  <c r="A1962" i="5"/>
  <c r="A1959" i="5"/>
  <c r="Y1957" i="5" s="1"/>
  <c r="A846" i="5"/>
  <c r="F849" i="5"/>
  <c r="A849" i="5"/>
  <c r="B849" i="5" s="1"/>
  <c r="F848" i="5"/>
  <c r="F846" i="5"/>
  <c r="A1203" i="5"/>
  <c r="F1205" i="5"/>
  <c r="F1206" i="5"/>
  <c r="A1206" i="5"/>
  <c r="B1206" i="5" s="1"/>
  <c r="F1203" i="5"/>
  <c r="A786" i="5"/>
  <c r="B786" i="5" s="1"/>
  <c r="F786" i="5"/>
  <c r="A783" i="5"/>
  <c r="F785" i="5"/>
  <c r="F783" i="5"/>
  <c r="A363" i="5"/>
  <c r="F363" i="5"/>
  <c r="A366" i="5"/>
  <c r="B366" i="5" s="1"/>
  <c r="F365" i="5"/>
  <c r="F366" i="5"/>
  <c r="F260" i="5"/>
  <c r="A261" i="5"/>
  <c r="F261" i="5"/>
  <c r="A258" i="5"/>
  <c r="Y256" i="5" s="1"/>
  <c r="F258" i="5"/>
  <c r="AC256" i="5" s="1"/>
  <c r="F2277" i="5"/>
  <c r="F2274" i="5"/>
  <c r="A2274" i="5"/>
  <c r="Y2272" i="5" s="1"/>
  <c r="F2276" i="5"/>
  <c r="A2277" i="5"/>
  <c r="F870" i="5"/>
  <c r="F869" i="5"/>
  <c r="F867" i="5"/>
  <c r="A867" i="5"/>
  <c r="A870" i="5"/>
  <c r="B870" i="5" s="1"/>
  <c r="F951" i="5"/>
  <c r="F953" i="5"/>
  <c r="A951" i="5"/>
  <c r="F954" i="5"/>
  <c r="A954" i="5"/>
  <c r="B954" i="5" s="1"/>
  <c r="F1539" i="5"/>
  <c r="A1542" i="5"/>
  <c r="B1542" i="5" s="1"/>
  <c r="A1539" i="5"/>
  <c r="F1541" i="5"/>
  <c r="F1542" i="5"/>
  <c r="F678" i="5"/>
  <c r="F681" i="5"/>
  <c r="F680" i="5"/>
  <c r="A681" i="5"/>
  <c r="B681" i="5" s="1"/>
  <c r="A678" i="5"/>
  <c r="F155" i="5"/>
  <c r="A153" i="5"/>
  <c r="A156" i="5"/>
  <c r="B156" i="5" s="1"/>
  <c r="F156" i="5"/>
  <c r="F153" i="5"/>
  <c r="HK41" i="28"/>
  <c r="AZ83" i="28"/>
  <c r="B82" i="12" s="1"/>
  <c r="AZ23" i="28"/>
  <c r="B22" i="12" s="1"/>
  <c r="HK11" i="28"/>
  <c r="AZ89" i="28"/>
  <c r="B88" i="12" s="1"/>
  <c r="HK44" i="28"/>
  <c r="AZ109" i="28"/>
  <c r="B108" i="12" s="1"/>
  <c r="HK54" i="28"/>
  <c r="HK121" i="28"/>
  <c r="AZ243" i="28"/>
  <c r="B242" i="12" s="1"/>
  <c r="AZ175" i="28"/>
  <c r="B174" i="12" s="1"/>
  <c r="HK87" i="28"/>
  <c r="AZ105" i="28"/>
  <c r="B104" i="12" s="1"/>
  <c r="HK52" i="28"/>
  <c r="AZ209" i="28"/>
  <c r="B208" i="12" s="1"/>
  <c r="HK104" i="28"/>
  <c r="HK91" i="28"/>
  <c r="AZ183" i="28"/>
  <c r="B182" i="12" s="1"/>
  <c r="AZ257" i="28"/>
  <c r="B256" i="12" s="1"/>
  <c r="HK128" i="28"/>
  <c r="HK43" i="28"/>
  <c r="AZ87" i="28"/>
  <c r="B86" i="12" s="1"/>
  <c r="AZ75" i="28"/>
  <c r="B74" i="12" s="1"/>
  <c r="HK37" i="28"/>
  <c r="AZ211" i="28"/>
  <c r="B210" i="12" s="1"/>
  <c r="HK105" i="28"/>
  <c r="AZ71" i="28"/>
  <c r="B70" i="12" s="1"/>
  <c r="HK35" i="28"/>
  <c r="AZ221" i="28"/>
  <c r="B220" i="12" s="1"/>
  <c r="HK110" i="28"/>
  <c r="AZ135" i="28"/>
  <c r="B134" i="12" s="1"/>
  <c r="HK67" i="28"/>
  <c r="AZ61" i="28"/>
  <c r="B60" i="12" s="1"/>
  <c r="HK30" i="28"/>
  <c r="HK42" i="28"/>
  <c r="AZ85" i="28"/>
  <c r="B84" i="12" s="1"/>
  <c r="AZ241" i="28"/>
  <c r="B240" i="12" s="1"/>
  <c r="HK120" i="28"/>
  <c r="AZ173" i="28"/>
  <c r="B172" i="12" s="1"/>
  <c r="HK86" i="28"/>
  <c r="AZ129" i="28"/>
  <c r="B128" i="12" s="1"/>
  <c r="B657" i="5" s="1"/>
  <c r="HK64" i="28"/>
  <c r="AZ197" i="28"/>
  <c r="B196" i="12" s="1"/>
  <c r="HK98" i="28"/>
  <c r="AZ195" i="28"/>
  <c r="B194" i="12" s="1"/>
  <c r="HK97" i="28"/>
  <c r="AZ169" i="28"/>
  <c r="B168" i="12" s="1"/>
  <c r="HK84" i="28"/>
  <c r="HK6" i="28"/>
  <c r="AZ13" i="28"/>
  <c r="B12" i="12" s="1"/>
  <c r="AZ67" i="28"/>
  <c r="B66" i="12" s="1"/>
  <c r="HK33" i="28"/>
  <c r="AZ215" i="28"/>
  <c r="B214" i="12" s="1"/>
  <c r="HK107" i="28"/>
  <c r="HK53" i="28"/>
  <c r="AZ107" i="28"/>
  <c r="B106" i="12" s="1"/>
  <c r="HK73" i="28"/>
  <c r="AZ147" i="28"/>
  <c r="B146" i="12" s="1"/>
  <c r="AZ193" i="28"/>
  <c r="B192" i="12" s="1"/>
  <c r="HK96" i="28"/>
  <c r="AZ149" i="28"/>
  <c r="B148" i="12" s="1"/>
  <c r="HK74" i="28"/>
  <c r="AZ165" i="28"/>
  <c r="B164" i="12" s="1"/>
  <c r="HK82" i="28"/>
  <c r="AZ177" i="28"/>
  <c r="B176" i="12" s="1"/>
  <c r="HK88" i="28"/>
  <c r="F2529" i="5"/>
  <c r="F2526" i="5"/>
  <c r="A2526" i="5"/>
  <c r="Y2524" i="5" s="1"/>
  <c r="F2528" i="5"/>
  <c r="A2529" i="5"/>
  <c r="F2592" i="5"/>
  <c r="F2591" i="5"/>
  <c r="A2589" i="5"/>
  <c r="Y2587" i="5" s="1"/>
  <c r="F2589" i="5"/>
  <c r="A2592" i="5"/>
  <c r="F2256" i="5"/>
  <c r="A2256" i="5"/>
  <c r="A2253" i="5"/>
  <c r="Y2251" i="5" s="1"/>
  <c r="F2255" i="5"/>
  <c r="F2253" i="5"/>
  <c r="F1920" i="5"/>
  <c r="A1920" i="5"/>
  <c r="A1917" i="5"/>
  <c r="Y1915" i="5" s="1"/>
  <c r="F1919" i="5"/>
  <c r="F1917" i="5"/>
  <c r="A450" i="5"/>
  <c r="B450" i="5" s="1"/>
  <c r="F447" i="5"/>
  <c r="A447" i="5"/>
  <c r="F449" i="5"/>
  <c r="F450" i="5"/>
  <c r="F1143" i="5"/>
  <c r="A1140" i="5"/>
  <c r="F1142" i="5"/>
  <c r="F1140" i="5"/>
  <c r="A1143" i="5"/>
  <c r="B1143" i="5" s="1"/>
  <c r="F972" i="5"/>
  <c r="A972" i="5"/>
  <c r="A975" i="5"/>
  <c r="B975" i="5" s="1"/>
  <c r="F974" i="5"/>
  <c r="F975" i="5"/>
  <c r="A702" i="5"/>
  <c r="B702" i="5" s="1"/>
  <c r="F701" i="5"/>
  <c r="A699" i="5"/>
  <c r="F699" i="5"/>
  <c r="F702" i="5"/>
  <c r="A1497" i="5"/>
  <c r="Y1495" i="5" s="1"/>
  <c r="F1497" i="5"/>
  <c r="F1500" i="5"/>
  <c r="F1499" i="5"/>
  <c r="A1500" i="5"/>
  <c r="F2442" i="5"/>
  <c r="A2445" i="5"/>
  <c r="F2444" i="5"/>
  <c r="F2445" i="5"/>
  <c r="A2442" i="5"/>
  <c r="Y2440" i="5" s="1"/>
  <c r="F2571" i="5"/>
  <c r="F2568" i="5"/>
  <c r="A2568" i="5"/>
  <c r="Y2566" i="5" s="1"/>
  <c r="F2570" i="5"/>
  <c r="A2571" i="5"/>
  <c r="F2235" i="5"/>
  <c r="F2234" i="5"/>
  <c r="A2232" i="5"/>
  <c r="Y2230" i="5" s="1"/>
  <c r="F2232" i="5"/>
  <c r="A2235" i="5"/>
  <c r="A1896" i="5"/>
  <c r="Y1894" i="5" s="1"/>
  <c r="F1898" i="5"/>
  <c r="A1899" i="5"/>
  <c r="F1899" i="5"/>
  <c r="F1896" i="5"/>
  <c r="F135" i="5"/>
  <c r="A132" i="5"/>
  <c r="Y130" i="5" s="1"/>
  <c r="A135" i="5"/>
  <c r="F134" i="5"/>
  <c r="F132" i="5"/>
  <c r="A1035" i="5"/>
  <c r="F1038" i="5"/>
  <c r="A1038" i="5"/>
  <c r="B1038" i="5" s="1"/>
  <c r="F1037" i="5"/>
  <c r="F1035" i="5"/>
  <c r="F1374" i="5"/>
  <c r="A1374" i="5"/>
  <c r="A1371" i="5"/>
  <c r="Y1369" i="5" s="1"/>
  <c r="F1373" i="5"/>
  <c r="F1371" i="5"/>
  <c r="F720" i="5"/>
  <c r="F722" i="5"/>
  <c r="F723" i="5"/>
  <c r="A723" i="5"/>
  <c r="B723" i="5" s="1"/>
  <c r="A720" i="5"/>
  <c r="F1667" i="5"/>
  <c r="A1665" i="5"/>
  <c r="A1668" i="5"/>
  <c r="B1668" i="5" s="1"/>
  <c r="F1665" i="5"/>
  <c r="F1668" i="5"/>
  <c r="F2547" i="5"/>
  <c r="F2549" i="5"/>
  <c r="A2547" i="5"/>
  <c r="F2550" i="5"/>
  <c r="A2550" i="5"/>
  <c r="B2550" i="5" s="1"/>
  <c r="F2211" i="5"/>
  <c r="F2213" i="5"/>
  <c r="A2211" i="5"/>
  <c r="Y2209" i="5" s="1"/>
  <c r="F2214" i="5"/>
  <c r="A2214" i="5"/>
  <c r="F1875" i="5"/>
  <c r="F1877" i="5"/>
  <c r="A1875" i="5"/>
  <c r="Y1873" i="5" s="1"/>
  <c r="F1878" i="5"/>
  <c r="A1878" i="5"/>
  <c r="F1224" i="5"/>
  <c r="F1227" i="5"/>
  <c r="A1224" i="5"/>
  <c r="A1227" i="5"/>
  <c r="B1227" i="5" s="1"/>
  <c r="F1226" i="5"/>
  <c r="F594" i="5"/>
  <c r="A597" i="5"/>
  <c r="B597" i="5" s="1"/>
  <c r="F597" i="5"/>
  <c r="F596" i="5"/>
  <c r="A594" i="5"/>
  <c r="F891" i="5"/>
  <c r="A891" i="5"/>
  <c r="B891" i="5" s="1"/>
  <c r="F890" i="5"/>
  <c r="A888" i="5"/>
  <c r="F888" i="5"/>
  <c r="F72" i="5"/>
  <c r="A72" i="5"/>
  <c r="F71" i="5"/>
  <c r="F69" i="5"/>
  <c r="A69" i="5"/>
  <c r="F1101" i="5"/>
  <c r="F1098" i="5"/>
  <c r="A1101" i="5"/>
  <c r="B1101" i="5" s="1"/>
  <c r="F1100" i="5"/>
  <c r="A1098" i="5"/>
  <c r="A2025" i="5"/>
  <c r="F2024" i="5"/>
  <c r="F2025" i="5"/>
  <c r="A2022" i="5"/>
  <c r="Y2020" i="5" s="1"/>
  <c r="F2022" i="5"/>
  <c r="F1077" i="5"/>
  <c r="F1079" i="5"/>
  <c r="F1080" i="5"/>
  <c r="A1080" i="5"/>
  <c r="B1080" i="5" s="1"/>
  <c r="A1077" i="5"/>
  <c r="A195" i="5"/>
  <c r="Y193" i="5" s="1"/>
  <c r="F198" i="5"/>
  <c r="F197" i="5"/>
  <c r="A198" i="5"/>
  <c r="F195" i="5"/>
  <c r="A6" i="5"/>
  <c r="A9" i="5"/>
  <c r="F8" i="5"/>
  <c r="F9" i="5"/>
  <c r="F6" i="5"/>
  <c r="A1392" i="5"/>
  <c r="F1392" i="5"/>
  <c r="F1395" i="5"/>
  <c r="A1395" i="5"/>
  <c r="B1395" i="5" s="1"/>
  <c r="F1394" i="5"/>
  <c r="A30" i="5"/>
  <c r="A27" i="5"/>
  <c r="F27" i="5"/>
  <c r="F30" i="5"/>
  <c r="F29" i="5"/>
  <c r="AZ237" i="28"/>
  <c r="B236" i="12" s="1"/>
  <c r="HK118" i="28"/>
  <c r="AZ151" i="28"/>
  <c r="B150" i="12" s="1"/>
  <c r="HK75" i="28"/>
  <c r="AZ7" i="28"/>
  <c r="B6" i="12" s="1"/>
  <c r="HK3" i="28"/>
  <c r="AZ187" i="28"/>
  <c r="B186" i="12" s="1"/>
  <c r="HK93" i="28"/>
  <c r="AZ117" i="28"/>
  <c r="B116" i="12" s="1"/>
  <c r="HK58" i="28"/>
  <c r="AZ227" i="28"/>
  <c r="B226" i="12" s="1"/>
  <c r="HK113" i="28"/>
  <c r="AZ47" i="28"/>
  <c r="B46" i="12" s="1"/>
  <c r="HK23" i="28"/>
  <c r="AZ27" i="28"/>
  <c r="B26" i="12" s="1"/>
  <c r="HK13" i="28"/>
  <c r="AZ19" i="28"/>
  <c r="B18" i="12" s="1"/>
  <c r="HK9" i="28"/>
  <c r="AZ41" i="28"/>
  <c r="B40" i="12" s="1"/>
  <c r="HK20" i="28"/>
  <c r="AZ29" i="28"/>
  <c r="B28" i="12" s="1"/>
  <c r="HK14" i="28"/>
  <c r="AZ55" i="28"/>
  <c r="B54" i="12" s="1"/>
  <c r="HK27" i="28"/>
  <c r="AZ25" i="28"/>
  <c r="B24" i="12" s="1"/>
  <c r="HK12" i="28"/>
  <c r="AZ63" i="28"/>
  <c r="B62" i="12" s="1"/>
  <c r="HK31" i="28"/>
  <c r="AZ21" i="28"/>
  <c r="B20" i="12" s="1"/>
  <c r="HK10" i="28"/>
  <c r="AZ81" i="28"/>
  <c r="B80" i="12" s="1"/>
  <c r="HK40" i="28"/>
  <c r="HK108" i="28"/>
  <c r="AZ217" i="28"/>
  <c r="B216" i="12" s="1"/>
  <c r="AZ119" i="28"/>
  <c r="B118" i="12" s="1"/>
  <c r="HK59" i="28"/>
  <c r="AZ249" i="28"/>
  <c r="B248" i="12" s="1"/>
  <c r="HK124" i="28"/>
  <c r="HK24" i="28"/>
  <c r="AZ49" i="28"/>
  <c r="B48" i="12" s="1"/>
  <c r="AZ79" i="28"/>
  <c r="B78" i="12" s="1"/>
  <c r="HK39" i="28"/>
  <c r="AZ35" i="28"/>
  <c r="B34" i="12" s="1"/>
  <c r="HK17" i="28"/>
  <c r="AZ133" i="28"/>
  <c r="B132" i="12" s="1"/>
  <c r="HK66" i="28"/>
  <c r="HK117" i="28"/>
  <c r="AZ235" i="28"/>
  <c r="B234" i="12" s="1"/>
  <c r="AZ51" i="28"/>
  <c r="B50" i="12" s="1"/>
  <c r="HK25" i="28"/>
  <c r="HK57" i="28"/>
  <c r="AZ115" i="28"/>
  <c r="B114" i="12" s="1"/>
  <c r="HK77" i="28"/>
  <c r="AZ155" i="28"/>
  <c r="B154" i="12" s="1"/>
  <c r="AZ205" i="28"/>
  <c r="B204" i="12" s="1"/>
  <c r="HK102" i="28"/>
  <c r="AZ15" i="28"/>
  <c r="B14" i="12" s="1"/>
  <c r="HK7" i="28"/>
  <c r="HK126" i="28"/>
  <c r="AZ253" i="28"/>
  <c r="B252" i="12" s="1"/>
  <c r="F2361" i="5"/>
  <c r="A2361" i="5"/>
  <c r="B2361" i="5" s="1"/>
  <c r="F2360" i="5"/>
  <c r="A2358" i="5"/>
  <c r="F2358" i="5"/>
  <c r="A2505" i="5"/>
  <c r="Y2503" i="5" s="1"/>
  <c r="F2508" i="5"/>
  <c r="F2507" i="5"/>
  <c r="A2508" i="5"/>
  <c r="F2505" i="5"/>
  <c r="F2169" i="5"/>
  <c r="F2171" i="5"/>
  <c r="A2169" i="5"/>
  <c r="F2172" i="5"/>
  <c r="A2172" i="5"/>
  <c r="B2172" i="5" s="1"/>
  <c r="A1836" i="5"/>
  <c r="F1836" i="5"/>
  <c r="F1835" i="5"/>
  <c r="A1833" i="5"/>
  <c r="Y1831" i="5" s="1"/>
  <c r="F1833" i="5"/>
  <c r="A1248" i="5"/>
  <c r="B1248" i="5" s="1"/>
  <c r="F1248" i="5"/>
  <c r="F1245" i="5"/>
  <c r="F1247" i="5"/>
  <c r="A1245" i="5"/>
  <c r="F386" i="5"/>
  <c r="F384" i="5"/>
  <c r="A387" i="5"/>
  <c r="B387" i="5" s="1"/>
  <c r="F387" i="5"/>
  <c r="A384" i="5"/>
  <c r="F324" i="5"/>
  <c r="F323" i="5"/>
  <c r="A321" i="5"/>
  <c r="A324" i="5"/>
  <c r="B324" i="5" s="1"/>
  <c r="F321" i="5"/>
  <c r="F1476" i="5"/>
  <c r="F1479" i="5"/>
  <c r="A1476" i="5"/>
  <c r="Y1474" i="5" s="1"/>
  <c r="F1478" i="5"/>
  <c r="A1479" i="5"/>
  <c r="F806" i="5"/>
  <c r="A807" i="5"/>
  <c r="B807" i="5" s="1"/>
  <c r="A804" i="5"/>
  <c r="F807" i="5"/>
  <c r="F804" i="5"/>
  <c r="F2109" i="5"/>
  <c r="A2109" i="5"/>
  <c r="B2109" i="5" s="1"/>
  <c r="F2108" i="5"/>
  <c r="A2106" i="5"/>
  <c r="F2106" i="5"/>
  <c r="F2486" i="5"/>
  <c r="A2484" i="5"/>
  <c r="Y2482" i="5" s="1"/>
  <c r="F2484" i="5"/>
  <c r="A2487" i="5"/>
  <c r="F2487" i="5"/>
  <c r="F2150" i="5"/>
  <c r="A2148" i="5"/>
  <c r="A2151" i="5"/>
  <c r="B2151" i="5" s="1"/>
  <c r="F2151" i="5"/>
  <c r="F2148" i="5"/>
  <c r="F1815" i="5"/>
  <c r="A1815" i="5"/>
  <c r="F1814" i="5"/>
  <c r="F1812" i="5"/>
  <c r="A1812" i="5"/>
  <c r="Y1810" i="5" s="1"/>
  <c r="F1269" i="5"/>
  <c r="A1266" i="5"/>
  <c r="F1268" i="5"/>
  <c r="A1269" i="5"/>
  <c r="B1269" i="5" s="1"/>
  <c r="F1266" i="5"/>
  <c r="A429" i="5"/>
  <c r="F429" i="5"/>
  <c r="F428" i="5"/>
  <c r="A426" i="5"/>
  <c r="F426" i="5"/>
  <c r="A174" i="5"/>
  <c r="Y172" i="5" s="1"/>
  <c r="F176" i="5"/>
  <c r="A177" i="5"/>
  <c r="F174" i="5"/>
  <c r="F177" i="5"/>
  <c r="A1560" i="5"/>
  <c r="F1560" i="5"/>
  <c r="F1563" i="5"/>
  <c r="A1563" i="5"/>
  <c r="B1563" i="5" s="1"/>
  <c r="F1562" i="5"/>
  <c r="A741" i="5"/>
  <c r="F741" i="5"/>
  <c r="A744" i="5"/>
  <c r="B744" i="5" s="1"/>
  <c r="F744" i="5"/>
  <c r="F743" i="5"/>
  <c r="A2463" i="5"/>
  <c r="Y2461" i="5" s="1"/>
  <c r="F2466" i="5"/>
  <c r="F2465" i="5"/>
  <c r="A2466" i="5"/>
  <c r="F2463" i="5"/>
  <c r="A2130" i="5"/>
  <c r="B2130" i="5" s="1"/>
  <c r="F2130" i="5"/>
  <c r="F2129" i="5"/>
  <c r="A2127" i="5"/>
  <c r="F2127" i="5"/>
  <c r="F1791" i="5"/>
  <c r="A1794" i="5"/>
  <c r="F1794" i="5"/>
  <c r="A1791" i="5"/>
  <c r="Y1789" i="5" s="1"/>
  <c r="F1793" i="5"/>
  <c r="F1287" i="5"/>
  <c r="A1287" i="5"/>
  <c r="F1289" i="5"/>
  <c r="A1290" i="5"/>
  <c r="B1290" i="5" s="1"/>
  <c r="F1290" i="5"/>
  <c r="A1413" i="5"/>
  <c r="F1413" i="5"/>
  <c r="A1416" i="5"/>
  <c r="B1416" i="5" s="1"/>
  <c r="F1415" i="5"/>
  <c r="F1416" i="5"/>
  <c r="A216" i="5"/>
  <c r="Y214" i="5" s="1"/>
  <c r="F218" i="5"/>
  <c r="A219" i="5"/>
  <c r="F219" i="5"/>
  <c r="F216" i="5"/>
  <c r="A1644" i="5"/>
  <c r="F1647" i="5"/>
  <c r="A1647" i="5"/>
  <c r="B1647" i="5" s="1"/>
  <c r="F1646" i="5"/>
  <c r="F1644" i="5"/>
  <c r="F1626" i="5"/>
  <c r="A1626" i="5"/>
  <c r="B1626" i="5" s="1"/>
  <c r="F1623" i="5"/>
  <c r="F1625" i="5"/>
  <c r="A1623" i="5"/>
  <c r="F1938" i="5"/>
  <c r="A1938" i="5"/>
  <c r="Y1936" i="5" s="1"/>
  <c r="A1941" i="5"/>
  <c r="F1940" i="5"/>
  <c r="F1941" i="5"/>
  <c r="F1308" i="5"/>
  <c r="F1310" i="5"/>
  <c r="A1308" i="5"/>
  <c r="A1311" i="5"/>
  <c r="B1311" i="5" s="1"/>
  <c r="F1311" i="5"/>
  <c r="F1581" i="5"/>
  <c r="F1584" i="5"/>
  <c r="A1584" i="5"/>
  <c r="B1584" i="5" s="1"/>
  <c r="A1581" i="5"/>
  <c r="F1583" i="5"/>
  <c r="F239" i="5"/>
  <c r="A237" i="5"/>
  <c r="Y235" i="5" s="1"/>
  <c r="F240" i="5"/>
  <c r="F237" i="5"/>
  <c r="A240" i="5"/>
  <c r="F1731" i="5"/>
  <c r="F1730" i="5"/>
  <c r="A1731" i="5"/>
  <c r="A1728" i="5"/>
  <c r="Y1726" i="5" s="1"/>
  <c r="F1728" i="5"/>
  <c r="F573" i="5"/>
  <c r="A576" i="5"/>
  <c r="B576" i="5" s="1"/>
  <c r="F576" i="5"/>
  <c r="F575" i="5"/>
  <c r="A573" i="5"/>
  <c r="AZ111" i="28"/>
  <c r="B110" i="12" s="1"/>
  <c r="HK55" i="28"/>
  <c r="AZ231" i="28"/>
  <c r="B230" i="12" s="1"/>
  <c r="HK115" i="28"/>
  <c r="AZ125" i="28"/>
  <c r="B124" i="12" s="1"/>
  <c r="HK62" i="28"/>
  <c r="AZ251" i="28"/>
  <c r="B250" i="12" s="1"/>
  <c r="HK125" i="28"/>
  <c r="HK68" i="28"/>
  <c r="AZ137" i="28"/>
  <c r="B136" i="12" s="1"/>
  <c r="AZ101" i="28"/>
  <c r="B100" i="12" s="1"/>
  <c r="HK50" i="28"/>
  <c r="HK90" i="28"/>
  <c r="AZ181" i="28"/>
  <c r="B180" i="12" s="1"/>
  <c r="AZ69" i="28"/>
  <c r="B68" i="12" s="1"/>
  <c r="HK34" i="28"/>
  <c r="HK129" i="28"/>
  <c r="AZ259" i="28"/>
  <c r="B258" i="12" s="1"/>
  <c r="AZ171" i="28"/>
  <c r="B170" i="12" s="1"/>
  <c r="HK85" i="28"/>
  <c r="HK38" i="28"/>
  <c r="AZ77" i="28"/>
  <c r="B76" i="12" s="1"/>
  <c r="HK5" i="28"/>
  <c r="AZ11" i="28"/>
  <c r="B10" i="12" s="1"/>
  <c r="AZ127" i="28"/>
  <c r="B126" i="12" s="1"/>
  <c r="HK63" i="28"/>
  <c r="AZ223" i="28"/>
  <c r="B222" i="12" s="1"/>
  <c r="HK111" i="28"/>
  <c r="HK95" i="28"/>
  <c r="AZ191" i="28"/>
  <c r="B190" i="12" s="1"/>
  <c r="HK46" i="28"/>
  <c r="AZ93" i="28"/>
  <c r="B92" i="12" s="1"/>
  <c r="AZ201" i="28"/>
  <c r="B200" i="12" s="1"/>
  <c r="HK100" i="28"/>
  <c r="HK80" i="28"/>
  <c r="AZ161" i="28"/>
  <c r="B160" i="12" s="1"/>
  <c r="HK79" i="28"/>
  <c r="AZ159" i="28"/>
  <c r="B158" i="12" s="1"/>
  <c r="AZ141" i="28"/>
  <c r="B140" i="12" s="1"/>
  <c r="HK70" i="28"/>
  <c r="AZ219" i="28"/>
  <c r="B218" i="12" s="1"/>
  <c r="HK109" i="28"/>
  <c r="AZ245" i="28"/>
  <c r="B244" i="12" s="1"/>
  <c r="HK122" i="28"/>
  <c r="AZ255" i="28"/>
  <c r="B254" i="12" s="1"/>
  <c r="HK127" i="28"/>
  <c r="AZ65" i="28"/>
  <c r="B64" i="12" s="1"/>
  <c r="HK32" i="28"/>
  <c r="HK48" i="28"/>
  <c r="AZ97" i="28"/>
  <c r="B96" i="12" s="1"/>
  <c r="AZ225" i="28"/>
  <c r="B224" i="12" s="1"/>
  <c r="HK112" i="28"/>
  <c r="HK71" i="28"/>
  <c r="AZ143" i="28"/>
  <c r="B142" i="12" s="1"/>
  <c r="AZ199" i="28"/>
  <c r="B198" i="12" s="1"/>
  <c r="HK99" i="28"/>
  <c r="AZ121" i="28"/>
  <c r="B120" i="12" s="1"/>
  <c r="HK60" i="28"/>
  <c r="AZ153" i="28"/>
  <c r="B152" i="12" s="1"/>
  <c r="HK76" i="28"/>
  <c r="HK119" i="28"/>
  <c r="AZ239" i="28"/>
  <c r="B238" i="12" s="1"/>
  <c r="AZ247" i="28"/>
  <c r="B246" i="12" s="1"/>
  <c r="HK123" i="28"/>
  <c r="AZ123" i="28"/>
  <c r="B122" i="12" s="1"/>
  <c r="HK61" i="28"/>
  <c r="AZ157" i="28"/>
  <c r="B156" i="12" s="1"/>
  <c r="HK78" i="28"/>
  <c r="AZ37" i="28"/>
  <c r="B36" i="12" s="1"/>
  <c r="HK18" i="28"/>
  <c r="A2190" i="5"/>
  <c r="Y2188" i="5" s="1"/>
  <c r="F2190" i="5"/>
  <c r="F2192" i="5"/>
  <c r="F2193" i="5"/>
  <c r="A2193" i="5"/>
  <c r="F2421" i="5"/>
  <c r="A2421" i="5"/>
  <c r="F2423" i="5"/>
  <c r="F2424" i="5"/>
  <c r="A2424" i="5"/>
  <c r="B2424" i="5" s="1"/>
  <c r="F2085" i="5"/>
  <c r="A2085" i="5"/>
  <c r="F2087" i="5"/>
  <c r="F2088" i="5"/>
  <c r="A2088" i="5"/>
  <c r="F1749" i="5"/>
  <c r="A1749" i="5"/>
  <c r="Y1747" i="5" s="1"/>
  <c r="F1751" i="5"/>
  <c r="F1752" i="5"/>
  <c r="A1752" i="5"/>
  <c r="F1332" i="5"/>
  <c r="A1329" i="5"/>
  <c r="A1332" i="5"/>
  <c r="B1332" i="5" s="1"/>
  <c r="F1329" i="5"/>
  <c r="F1331" i="5"/>
  <c r="A615" i="5"/>
  <c r="Y613" i="5" s="1"/>
  <c r="F615" i="5"/>
  <c r="A618" i="5"/>
  <c r="B618" i="5" s="1"/>
  <c r="F618" i="5"/>
  <c r="F617" i="5"/>
  <c r="A552" i="5"/>
  <c r="F554" i="5"/>
  <c r="A555" i="5"/>
  <c r="B555" i="5" s="1"/>
  <c r="F552" i="5"/>
  <c r="F555" i="5"/>
  <c r="F1056" i="5"/>
  <c r="A1056" i="5"/>
  <c r="F1058" i="5"/>
  <c r="F1059" i="5"/>
  <c r="A1059" i="5"/>
  <c r="B1059" i="5" s="1"/>
  <c r="A1014" i="5"/>
  <c r="F1017" i="5"/>
  <c r="F1016" i="5"/>
  <c r="F1014" i="5"/>
  <c r="A1017" i="5"/>
  <c r="B1017" i="5" s="1"/>
  <c r="A1773" i="5"/>
  <c r="F1770" i="5"/>
  <c r="A1770" i="5"/>
  <c r="Y1768" i="5" s="1"/>
  <c r="F1772" i="5"/>
  <c r="F1773" i="5"/>
  <c r="F2403" i="5"/>
  <c r="A2403" i="5"/>
  <c r="B2403" i="5" s="1"/>
  <c r="F2402" i="5"/>
  <c r="A2400" i="5"/>
  <c r="F2400" i="5"/>
  <c r="A2064" i="5"/>
  <c r="Y2062" i="5" s="1"/>
  <c r="F2064" i="5"/>
  <c r="F2066" i="5"/>
  <c r="A2067" i="5"/>
  <c r="F2067" i="5"/>
  <c r="F302" i="5"/>
  <c r="F303" i="5"/>
  <c r="A300" i="5"/>
  <c r="Y298" i="5" s="1"/>
  <c r="A303" i="5"/>
  <c r="F300" i="5"/>
  <c r="F93" i="5"/>
  <c r="A93" i="5"/>
  <c r="F92" i="5"/>
  <c r="F90" i="5"/>
  <c r="A90" i="5"/>
  <c r="Y88" i="5" s="1"/>
  <c r="F405" i="5"/>
  <c r="F407" i="5"/>
  <c r="A405" i="5"/>
  <c r="A408" i="5"/>
  <c r="B408" i="5" s="1"/>
  <c r="F408" i="5"/>
  <c r="F279" i="5"/>
  <c r="A279" i="5"/>
  <c r="Y277" i="5" s="1"/>
  <c r="F282" i="5"/>
  <c r="F281" i="5"/>
  <c r="A282" i="5"/>
  <c r="F1121" i="5"/>
  <c r="A1119" i="5"/>
  <c r="F1122" i="5"/>
  <c r="A1122" i="5"/>
  <c r="B1122" i="5" s="1"/>
  <c r="F1119" i="5"/>
  <c r="F533" i="5"/>
  <c r="A534" i="5"/>
  <c r="B534" i="5" s="1"/>
  <c r="F534" i="5"/>
  <c r="F531" i="5"/>
  <c r="A531" i="5"/>
  <c r="F2381" i="5"/>
  <c r="F2382" i="5"/>
  <c r="A2382" i="5"/>
  <c r="A2379" i="5"/>
  <c r="F2379" i="5"/>
  <c r="F2045" i="5"/>
  <c r="F2046" i="5"/>
  <c r="A2043" i="5"/>
  <c r="A2046" i="5"/>
  <c r="B2046" i="5" s="1"/>
  <c r="F2043" i="5"/>
  <c r="F909" i="5"/>
  <c r="F912" i="5"/>
  <c r="A909" i="5"/>
  <c r="F911" i="5"/>
  <c r="A912" i="5"/>
  <c r="B912" i="5" s="1"/>
  <c r="F1434" i="5"/>
  <c r="A1434" i="5"/>
  <c r="Y1432" i="5" s="1"/>
  <c r="F1437" i="5"/>
  <c r="F1436" i="5"/>
  <c r="A1437" i="5"/>
  <c r="B1437" i="5" s="1"/>
  <c r="F932" i="5"/>
  <c r="F930" i="5"/>
  <c r="A933" i="5"/>
  <c r="B933" i="5" s="1"/>
  <c r="F933" i="5"/>
  <c r="A930" i="5"/>
  <c r="F113" i="5"/>
  <c r="A111" i="5"/>
  <c r="Y109" i="5" s="1"/>
  <c r="F111" i="5"/>
  <c r="F114" i="5"/>
  <c r="A114" i="5"/>
  <c r="F1164" i="5"/>
  <c r="A1164" i="5"/>
  <c r="B1164" i="5" s="1"/>
  <c r="F1163" i="5"/>
  <c r="A1161" i="5"/>
  <c r="F1161" i="5"/>
  <c r="A1350" i="5"/>
  <c r="Y1348" i="5" s="1"/>
  <c r="F1352" i="5"/>
  <c r="F1353" i="5"/>
  <c r="A1353" i="5"/>
  <c r="F1350" i="5"/>
  <c r="A762" i="5"/>
  <c r="F764" i="5"/>
  <c r="A765" i="5"/>
  <c r="B765" i="5" s="1"/>
  <c r="F765" i="5"/>
  <c r="F762" i="5"/>
  <c r="A1518" i="5"/>
  <c r="F1520" i="5"/>
  <c r="F1518" i="5"/>
  <c r="F1521" i="5"/>
  <c r="A1521" i="5"/>
  <c r="B1521" i="5" s="1"/>
  <c r="F993" i="5"/>
  <c r="A996" i="5"/>
  <c r="B996" i="5" s="1"/>
  <c r="F995" i="5"/>
  <c r="A993" i="5"/>
  <c r="F996" i="5"/>
  <c r="A1185" i="5"/>
  <c r="B1185" i="5" s="1"/>
  <c r="F1185" i="5"/>
  <c r="F1184" i="5"/>
  <c r="A1182" i="5"/>
  <c r="F1182" i="5"/>
  <c r="A48" i="5"/>
  <c r="F51" i="5"/>
  <c r="A51" i="5"/>
  <c r="F50" i="5"/>
  <c r="F48" i="5"/>
  <c r="A1710" i="5"/>
  <c r="F1709" i="5"/>
  <c r="F1710" i="5"/>
  <c r="F1707" i="5"/>
  <c r="A1707" i="5"/>
  <c r="Y1705" i="5" s="1"/>
  <c r="AZ57" i="28"/>
  <c r="B56" i="12" s="1"/>
  <c r="HK28" i="28"/>
  <c r="AZ233" i="28"/>
  <c r="B232" i="12" s="1"/>
  <c r="HK116" i="28"/>
  <c r="HK83" i="28"/>
  <c r="AZ167" i="28"/>
  <c r="B166" i="12" s="1"/>
  <c r="AZ53" i="28"/>
  <c r="B52" i="12" s="1"/>
  <c r="HK26" i="28"/>
  <c r="AZ189" i="28"/>
  <c r="B188" i="12" s="1"/>
  <c r="HK94" i="28"/>
  <c r="AZ33" i="28"/>
  <c r="B32" i="12" s="1"/>
  <c r="HK16" i="28"/>
  <c r="AZ139" i="28"/>
  <c r="B138" i="12" s="1"/>
  <c r="HK69" i="28"/>
  <c r="AZ43" i="28"/>
  <c r="B42" i="12" s="1"/>
  <c r="HK21" i="28"/>
  <c r="AZ103" i="28"/>
  <c r="B102" i="12" s="1"/>
  <c r="HK51" i="28"/>
  <c r="AZ131" i="28"/>
  <c r="B130" i="12" s="1"/>
  <c r="HK65" i="28"/>
  <c r="AZ39" i="28"/>
  <c r="B38" i="12" s="1"/>
  <c r="HK19" i="28"/>
  <c r="AZ95" i="28"/>
  <c r="B94" i="12" s="1"/>
  <c r="HK47" i="28"/>
  <c r="AZ45" i="28"/>
  <c r="B44" i="12" s="1"/>
  <c r="HK22" i="28"/>
  <c r="AZ59" i="28"/>
  <c r="B58" i="12" s="1"/>
  <c r="HK29" i="28"/>
  <c r="AZ207" i="28"/>
  <c r="B206" i="12" s="1"/>
  <c r="HK103" i="28"/>
  <c r="AZ163" i="28"/>
  <c r="B162" i="12" s="1"/>
  <c r="HK81" i="28"/>
  <c r="HK72" i="28"/>
  <c r="AZ145" i="28"/>
  <c r="B144" i="12" s="1"/>
  <c r="AZ17" i="28"/>
  <c r="B16" i="12" s="1"/>
  <c r="HK8" i="28"/>
  <c r="AZ9" i="28"/>
  <c r="B8" i="12" s="1"/>
  <c r="HK4" i="28"/>
  <c r="AZ91" i="28"/>
  <c r="B90" i="12" s="1"/>
  <c r="HK45" i="28"/>
  <c r="HK106" i="28"/>
  <c r="AZ213" i="28"/>
  <c r="B212" i="12" s="1"/>
  <c r="AZ113" i="28"/>
  <c r="B112" i="12" s="1"/>
  <c r="HK56" i="28"/>
  <c r="AZ203" i="28"/>
  <c r="B202" i="12" s="1"/>
  <c r="HK101" i="28"/>
  <c r="AZ31" i="28"/>
  <c r="B30" i="12" s="1"/>
  <c r="HK15" i="28"/>
  <c r="AZ229" i="28"/>
  <c r="B228" i="12" s="1"/>
  <c r="HK114" i="28"/>
  <c r="HK92" i="28"/>
  <c r="AZ185" i="28"/>
  <c r="B184" i="12" s="1"/>
  <c r="AC1663" i="5" l="1"/>
  <c r="I5" i="28"/>
  <c r="AC487" i="5"/>
  <c r="AC2650" i="5"/>
  <c r="AC2335" i="5"/>
  <c r="AC2377" i="5"/>
  <c r="AC676" i="5"/>
  <c r="AC1201" i="5"/>
  <c r="AC2629" i="5"/>
  <c r="AC2314" i="5"/>
  <c r="AC340" i="5"/>
  <c r="AC1999" i="5"/>
  <c r="AC1852" i="5"/>
  <c r="AC886" i="5"/>
  <c r="AC2251" i="5"/>
  <c r="AC46" i="5"/>
  <c r="G14" i="28" s="1"/>
  <c r="AC760" i="5"/>
  <c r="AC1873" i="5"/>
  <c r="AC1894" i="5"/>
  <c r="AC1138" i="5"/>
  <c r="D105" i="6"/>
  <c r="D131" i="6"/>
  <c r="C131" i="6" s="1"/>
  <c r="AC907" i="5"/>
  <c r="AC529" i="5"/>
  <c r="AC88" i="5"/>
  <c r="I9" i="28" s="1"/>
  <c r="AC298" i="5"/>
  <c r="AC2062" i="5"/>
  <c r="AC1726" i="5"/>
  <c r="AC319" i="5"/>
  <c r="AC1243" i="5"/>
  <c r="AC2167" i="5"/>
  <c r="AC2545" i="5"/>
  <c r="AC1033" i="5"/>
  <c r="D69" i="6"/>
  <c r="C69" i="6" s="1"/>
  <c r="AC1621" i="5"/>
  <c r="AC2125" i="5"/>
  <c r="AC1831" i="5"/>
  <c r="AC865" i="5"/>
  <c r="AC361" i="5"/>
  <c r="G22" i="28"/>
  <c r="AC1159" i="5"/>
  <c r="AC2461" i="5"/>
  <c r="AC739" i="5"/>
  <c r="AC172" i="5"/>
  <c r="AC424" i="5"/>
  <c r="AC382" i="5"/>
  <c r="B9" i="5"/>
  <c r="AC2020" i="5"/>
  <c r="AC1096" i="5"/>
  <c r="AC592" i="5"/>
  <c r="AC2230" i="5"/>
  <c r="AC697" i="5"/>
  <c r="B51" i="5"/>
  <c r="E8" i="6" s="1"/>
  <c r="AC1117" i="5"/>
  <c r="AC1705" i="5"/>
  <c r="Y46" i="5"/>
  <c r="B48" i="5"/>
  <c r="Y760" i="5"/>
  <c r="B762" i="5"/>
  <c r="Y928" i="5"/>
  <c r="B930" i="5"/>
  <c r="Y907" i="5"/>
  <c r="B909" i="5"/>
  <c r="I2047" i="5"/>
  <c r="P2056" i="5" s="1"/>
  <c r="I2046" i="5"/>
  <c r="I535" i="5"/>
  <c r="P544" i="5" s="1"/>
  <c r="I534" i="5"/>
  <c r="AC403" i="5"/>
  <c r="AC2398" i="5"/>
  <c r="AC1768" i="5"/>
  <c r="Y550" i="5"/>
  <c r="B552" i="5"/>
  <c r="AC613" i="5"/>
  <c r="I1333" i="5"/>
  <c r="P1342" i="5" s="1"/>
  <c r="I1332" i="5"/>
  <c r="AC2083" i="5"/>
  <c r="Y2419" i="5"/>
  <c r="B2421" i="5"/>
  <c r="I577" i="5"/>
  <c r="P586" i="5" s="1"/>
  <c r="I576" i="5"/>
  <c r="AC235" i="5"/>
  <c r="AC1579" i="5"/>
  <c r="AC1642" i="5"/>
  <c r="Y1642" i="5"/>
  <c r="B1644" i="5"/>
  <c r="I1416" i="5"/>
  <c r="I1417" i="5"/>
  <c r="P1426" i="5" s="1"/>
  <c r="I1290" i="5"/>
  <c r="I1291" i="5"/>
  <c r="P1300" i="5" s="1"/>
  <c r="AC1789" i="5"/>
  <c r="Y1558" i="5"/>
  <c r="B1560" i="5"/>
  <c r="I1270" i="5"/>
  <c r="P1279" i="5" s="1"/>
  <c r="I1269" i="5"/>
  <c r="B2148" i="5"/>
  <c r="Y2146" i="5"/>
  <c r="AC2482" i="5"/>
  <c r="Y2104" i="5"/>
  <c r="B2106" i="5"/>
  <c r="AC802" i="5"/>
  <c r="B321" i="5"/>
  <c r="Y319" i="5"/>
  <c r="Y1243" i="5"/>
  <c r="B1245" i="5"/>
  <c r="I1249" i="5"/>
  <c r="P1258" i="5" s="1"/>
  <c r="I1248" i="5"/>
  <c r="Y2167" i="5"/>
  <c r="B2169" i="5"/>
  <c r="AC2356" i="5"/>
  <c r="Y25" i="5"/>
  <c r="B27" i="5"/>
  <c r="AC193" i="5"/>
  <c r="Y67" i="5"/>
  <c r="B69" i="5"/>
  <c r="I892" i="5"/>
  <c r="P901" i="5" s="1"/>
  <c r="I891" i="5"/>
  <c r="I1228" i="5"/>
  <c r="P1237" i="5" s="1"/>
  <c r="I1227" i="5"/>
  <c r="Y2545" i="5"/>
  <c r="B2547" i="5"/>
  <c r="B720" i="5"/>
  <c r="Y718" i="5"/>
  <c r="AC718" i="5"/>
  <c r="I1039" i="5"/>
  <c r="P1048" i="5" s="1"/>
  <c r="I1038" i="5"/>
  <c r="I976" i="5"/>
  <c r="P985" i="5" s="1"/>
  <c r="I975" i="5"/>
  <c r="I450" i="5"/>
  <c r="I451" i="5"/>
  <c r="P460" i="5" s="1"/>
  <c r="AC2587" i="5"/>
  <c r="Y676" i="5"/>
  <c r="B678" i="5"/>
  <c r="I1542" i="5"/>
  <c r="I1543" i="5"/>
  <c r="P1552" i="5" s="1"/>
  <c r="Y949" i="5"/>
  <c r="B951" i="5"/>
  <c r="Y865" i="5"/>
  <c r="B867" i="5"/>
  <c r="I366" i="5"/>
  <c r="I367" i="5"/>
  <c r="P376" i="5" s="1"/>
  <c r="Y1201" i="5"/>
  <c r="B1203" i="5"/>
  <c r="I2635" i="5"/>
  <c r="P2644" i="5" s="1"/>
  <c r="I2634" i="5"/>
  <c r="I2614" i="5"/>
  <c r="P2623" i="5" s="1"/>
  <c r="I2613" i="5"/>
  <c r="I639" i="5"/>
  <c r="I640" i="5"/>
  <c r="P649" i="5" s="1"/>
  <c r="I660" i="5"/>
  <c r="I661" i="5"/>
  <c r="P670" i="5" s="1"/>
  <c r="AC1180" i="5"/>
  <c r="I1185" i="5"/>
  <c r="I1186" i="5"/>
  <c r="P1195" i="5" s="1"/>
  <c r="I996" i="5"/>
  <c r="I997" i="5"/>
  <c r="P1006" i="5" s="1"/>
  <c r="AC1516" i="5"/>
  <c r="AC1348" i="5"/>
  <c r="I1165" i="5"/>
  <c r="P1174" i="5" s="1"/>
  <c r="I1164" i="5"/>
  <c r="AC109" i="5"/>
  <c r="I1438" i="5"/>
  <c r="P1447" i="5" s="1"/>
  <c r="I1437" i="5"/>
  <c r="AC1432" i="5"/>
  <c r="Y2041" i="5"/>
  <c r="B2043" i="5"/>
  <c r="Y2377" i="5"/>
  <c r="B2379" i="5"/>
  <c r="Y529" i="5"/>
  <c r="B531" i="5"/>
  <c r="Y1117" i="5"/>
  <c r="B1119" i="5"/>
  <c r="I409" i="5"/>
  <c r="P418" i="5" s="1"/>
  <c r="I408" i="5"/>
  <c r="Y2398" i="5"/>
  <c r="B2400" i="5"/>
  <c r="AC550" i="5"/>
  <c r="B1329" i="5"/>
  <c r="Y1327" i="5"/>
  <c r="I2425" i="5"/>
  <c r="P2434" i="5" s="1"/>
  <c r="I2424" i="5"/>
  <c r="AC2419" i="5"/>
  <c r="AC2188" i="5"/>
  <c r="Y571" i="5"/>
  <c r="B573" i="5"/>
  <c r="AC571" i="5"/>
  <c r="Y1579" i="5"/>
  <c r="B1581" i="5"/>
  <c r="AC1306" i="5"/>
  <c r="AC214" i="5"/>
  <c r="I25" i="28" s="1"/>
  <c r="AC1411" i="5"/>
  <c r="I2131" i="5"/>
  <c r="P2140" i="5" s="1"/>
  <c r="I2130" i="5"/>
  <c r="I745" i="5"/>
  <c r="P754" i="5" s="1"/>
  <c r="I744" i="5"/>
  <c r="I1564" i="5"/>
  <c r="P1573" i="5" s="1"/>
  <c r="I1563" i="5"/>
  <c r="AC1810" i="5"/>
  <c r="AC2146" i="5"/>
  <c r="AC1474" i="5"/>
  <c r="I388" i="5"/>
  <c r="P397" i="5" s="1"/>
  <c r="I387" i="5"/>
  <c r="Y2356" i="5"/>
  <c r="B2358" i="5"/>
  <c r="B30" i="5"/>
  <c r="E7" i="6" s="1"/>
  <c r="AC1390" i="5"/>
  <c r="Y1075" i="5"/>
  <c r="B1077" i="5"/>
  <c r="AC1075" i="5"/>
  <c r="I1102" i="5"/>
  <c r="P1111" i="5" s="1"/>
  <c r="I1101" i="5"/>
  <c r="AC67" i="5"/>
  <c r="G18" i="28" s="1"/>
  <c r="I597" i="5"/>
  <c r="I598" i="5"/>
  <c r="P607" i="5" s="1"/>
  <c r="Y1222" i="5"/>
  <c r="B1224" i="5"/>
  <c r="AC2209" i="5"/>
  <c r="I1669" i="5"/>
  <c r="P1678" i="5" s="1"/>
  <c r="I1668" i="5"/>
  <c r="I723" i="5"/>
  <c r="I724" i="5"/>
  <c r="P733" i="5" s="1"/>
  <c r="AC1369" i="5"/>
  <c r="AC2566" i="5"/>
  <c r="I703" i="5"/>
  <c r="P712" i="5" s="1"/>
  <c r="I702" i="5"/>
  <c r="Y970" i="5"/>
  <c r="B972" i="5"/>
  <c r="AC1915" i="5"/>
  <c r="I156" i="5"/>
  <c r="I157" i="5"/>
  <c r="P166" i="5" s="1"/>
  <c r="I682" i="5"/>
  <c r="P691" i="5" s="1"/>
  <c r="I681" i="5"/>
  <c r="AC1537" i="5"/>
  <c r="B783" i="5"/>
  <c r="Y781" i="5"/>
  <c r="I1207" i="5"/>
  <c r="P1216" i="5" s="1"/>
  <c r="I1206" i="5"/>
  <c r="AC844" i="5"/>
  <c r="B846" i="5"/>
  <c r="Y844" i="5"/>
  <c r="AC1957" i="5"/>
  <c r="B2631" i="5"/>
  <c r="Y2629" i="5"/>
  <c r="AC508" i="5"/>
  <c r="I513" i="5"/>
  <c r="I514" i="5"/>
  <c r="P523" i="5" s="1"/>
  <c r="I472" i="5"/>
  <c r="P481" i="5" s="1"/>
  <c r="I471" i="5"/>
  <c r="Y823" i="5"/>
  <c r="B825" i="5"/>
  <c r="I829" i="5"/>
  <c r="P838" i="5" s="1"/>
  <c r="I828" i="5"/>
  <c r="AC2608" i="5"/>
  <c r="Y340" i="5"/>
  <c r="B342" i="5"/>
  <c r="Y634" i="5"/>
  <c r="B636" i="5"/>
  <c r="I1606" i="5"/>
  <c r="P1615" i="5" s="1"/>
  <c r="I1605" i="5"/>
  <c r="Y1180" i="5"/>
  <c r="B1182" i="5"/>
  <c r="AC991" i="5"/>
  <c r="I765" i="5"/>
  <c r="I766" i="5"/>
  <c r="P775" i="5" s="1"/>
  <c r="I934" i="5"/>
  <c r="P943" i="5" s="1"/>
  <c r="I933" i="5"/>
  <c r="I912" i="5"/>
  <c r="I913" i="5"/>
  <c r="P922" i="5" s="1"/>
  <c r="B405" i="5"/>
  <c r="Y403" i="5"/>
  <c r="I1017" i="5"/>
  <c r="I1018" i="5"/>
  <c r="P1027" i="5" s="1"/>
  <c r="Y1012" i="5"/>
  <c r="B1014" i="5"/>
  <c r="Y1054" i="5"/>
  <c r="B1056" i="5"/>
  <c r="I556" i="5"/>
  <c r="P565" i="5" s="1"/>
  <c r="I555" i="5"/>
  <c r="I1584" i="5"/>
  <c r="I1585" i="5"/>
  <c r="P1594" i="5" s="1"/>
  <c r="I1311" i="5"/>
  <c r="I1312" i="5"/>
  <c r="P1321" i="5" s="1"/>
  <c r="AC1936" i="5"/>
  <c r="I1626" i="5"/>
  <c r="I1627" i="5"/>
  <c r="P1636" i="5" s="1"/>
  <c r="I1647" i="5"/>
  <c r="I1648" i="5"/>
  <c r="P1657" i="5" s="1"/>
  <c r="B1413" i="5"/>
  <c r="Y1411" i="5"/>
  <c r="Y1285" i="5"/>
  <c r="B1287" i="5"/>
  <c r="Y2125" i="5"/>
  <c r="B2127" i="5"/>
  <c r="Y1264" i="5"/>
  <c r="B1266" i="5"/>
  <c r="I2109" i="5"/>
  <c r="I2110" i="5"/>
  <c r="P2119" i="5" s="1"/>
  <c r="B804" i="5"/>
  <c r="Y802" i="5"/>
  <c r="I2172" i="5"/>
  <c r="I2173" i="5"/>
  <c r="P2182" i="5" s="1"/>
  <c r="Y1390" i="5"/>
  <c r="B1392" i="5"/>
  <c r="I1081" i="5"/>
  <c r="P1090" i="5" s="1"/>
  <c r="I1080" i="5"/>
  <c r="Y886" i="5"/>
  <c r="B888" i="5"/>
  <c r="B594" i="5"/>
  <c r="Y592" i="5"/>
  <c r="I2550" i="5"/>
  <c r="I2551" i="5"/>
  <c r="P2560" i="5" s="1"/>
  <c r="Y1663" i="5"/>
  <c r="B1665" i="5"/>
  <c r="Y1033" i="5"/>
  <c r="B1035" i="5"/>
  <c r="AC970" i="5"/>
  <c r="Y1138" i="5"/>
  <c r="B1140" i="5"/>
  <c r="Y445" i="5"/>
  <c r="B447" i="5"/>
  <c r="I657" i="5"/>
  <c r="I658" i="5"/>
  <c r="Y151" i="5"/>
  <c r="B153" i="5"/>
  <c r="I955" i="5"/>
  <c r="P964" i="5" s="1"/>
  <c r="I954" i="5"/>
  <c r="AC949" i="5"/>
  <c r="Y361" i="5"/>
  <c r="B363" i="5"/>
  <c r="B489" i="5"/>
  <c r="Y487" i="5"/>
  <c r="I493" i="5"/>
  <c r="P502" i="5" s="1"/>
  <c r="I492" i="5"/>
  <c r="AC823" i="5"/>
  <c r="I2655" i="5"/>
  <c r="I2656" i="5"/>
  <c r="P2665" i="5" s="1"/>
  <c r="I346" i="5"/>
  <c r="P355" i="5" s="1"/>
  <c r="I345" i="5"/>
  <c r="AC1600" i="5"/>
  <c r="AC655" i="5"/>
  <c r="Y991" i="5"/>
  <c r="B993" i="5"/>
  <c r="I1521" i="5"/>
  <c r="I1522" i="5"/>
  <c r="P1531" i="5" s="1"/>
  <c r="Y1516" i="5"/>
  <c r="B1518" i="5"/>
  <c r="Y1159" i="5"/>
  <c r="B1161" i="5"/>
  <c r="AC928" i="5"/>
  <c r="AC2041" i="5"/>
  <c r="I1122" i="5"/>
  <c r="I1123" i="5"/>
  <c r="P1132" i="5" s="1"/>
  <c r="AC277" i="5"/>
  <c r="I2403" i="5"/>
  <c r="I2404" i="5"/>
  <c r="P2413" i="5" s="1"/>
  <c r="AC1012" i="5"/>
  <c r="I1059" i="5"/>
  <c r="I1060" i="5"/>
  <c r="P1069" i="5" s="1"/>
  <c r="AC1054" i="5"/>
  <c r="I618" i="5"/>
  <c r="I619" i="5"/>
  <c r="P628" i="5" s="1"/>
  <c r="AC1327" i="5"/>
  <c r="AC1747" i="5"/>
  <c r="B2085" i="5"/>
  <c r="Y2083" i="5"/>
  <c r="Y1306" i="5"/>
  <c r="B1308" i="5"/>
  <c r="Y1621" i="5"/>
  <c r="B1623" i="5"/>
  <c r="AC1285" i="5"/>
  <c r="Y739" i="5"/>
  <c r="B741" i="5"/>
  <c r="AC1558" i="5"/>
  <c r="Y424" i="5"/>
  <c r="B426" i="5"/>
  <c r="AC1264" i="5"/>
  <c r="I2151" i="5"/>
  <c r="I2152" i="5"/>
  <c r="P2161" i="5" s="1"/>
  <c r="AC2104" i="5"/>
  <c r="I808" i="5"/>
  <c r="P817" i="5" s="1"/>
  <c r="I807" i="5"/>
  <c r="I324" i="5"/>
  <c r="I325" i="5"/>
  <c r="P334" i="5" s="1"/>
  <c r="Y382" i="5"/>
  <c r="B384" i="5"/>
  <c r="AC2503" i="5"/>
  <c r="I2362" i="5"/>
  <c r="P2371" i="5" s="1"/>
  <c r="I2361" i="5"/>
  <c r="AC25" i="5"/>
  <c r="G10" i="28" s="1"/>
  <c r="I1395" i="5"/>
  <c r="I1396" i="5"/>
  <c r="P1405" i="5" s="1"/>
  <c r="AC4" i="5"/>
  <c r="G6" i="28" s="1"/>
  <c r="I255" i="28"/>
  <c r="A255" i="28" s="1"/>
  <c r="I250" i="28"/>
  <c r="J129" i="28"/>
  <c r="K108" i="28"/>
  <c r="K93" i="28"/>
  <c r="J97" i="28"/>
  <c r="J56" i="28"/>
  <c r="K44" i="28"/>
  <c r="K77" i="28"/>
  <c r="J80" i="28"/>
  <c r="I257" i="28"/>
  <c r="J167" i="28"/>
  <c r="I165" i="28"/>
  <c r="J55" i="28"/>
  <c r="J191" i="28"/>
  <c r="J159" i="28"/>
  <c r="J151" i="28"/>
  <c r="K91" i="28"/>
  <c r="I109" i="28"/>
  <c r="J71" i="28"/>
  <c r="K11" i="28"/>
  <c r="L115" i="28"/>
  <c r="I101" i="28"/>
  <c r="I130" i="28"/>
  <c r="I209" i="28"/>
  <c r="I66" i="28"/>
  <c r="B6" i="5"/>
  <c r="D6" i="6" s="1"/>
  <c r="D6" i="29" s="1"/>
  <c r="O132" i="28"/>
  <c r="O133" i="28"/>
  <c r="D21" i="6"/>
  <c r="E131" i="6"/>
  <c r="E21" i="6"/>
  <c r="E53" i="6"/>
  <c r="D15" i="6"/>
  <c r="E38" i="6"/>
  <c r="D38" i="6"/>
  <c r="C38" i="6" s="1"/>
  <c r="E26" i="6"/>
  <c r="E78" i="6"/>
  <c r="E18" i="6"/>
  <c r="E16" i="6"/>
  <c r="E46" i="6"/>
  <c r="D24" i="6"/>
  <c r="D54" i="6"/>
  <c r="C54" i="6" s="1"/>
  <c r="D106" i="6"/>
  <c r="D27" i="6"/>
  <c r="C27" i="6" s="1"/>
  <c r="D80" i="6"/>
  <c r="D48" i="6"/>
  <c r="C48" i="6" s="1"/>
  <c r="D44" i="6"/>
  <c r="C44" i="6" s="1"/>
  <c r="D55" i="6"/>
  <c r="C55" i="6" s="1"/>
  <c r="D34" i="6"/>
  <c r="E47" i="6"/>
  <c r="E27" i="6"/>
  <c r="E55" i="6"/>
  <c r="E19" i="6"/>
  <c r="D122" i="6"/>
  <c r="C122" i="6" s="1"/>
  <c r="D111" i="6"/>
  <c r="C111" i="6" s="1"/>
  <c r="I242" i="28"/>
  <c r="I194" i="28"/>
  <c r="I190" i="28"/>
  <c r="K92" i="28"/>
  <c r="I99" i="28"/>
  <c r="I183" i="28"/>
  <c r="A183" i="28" s="1"/>
  <c r="J89" i="28"/>
  <c r="I91" i="28"/>
  <c r="IS110" i="28" s="1"/>
  <c r="IZ110" i="28" s="1"/>
  <c r="I86" i="28"/>
  <c r="I245" i="28"/>
  <c r="L211" i="28"/>
  <c r="I117" i="28"/>
  <c r="J39" i="28"/>
  <c r="J127" i="28"/>
  <c r="I189" i="28"/>
  <c r="M163" i="28"/>
  <c r="K123" i="28"/>
  <c r="J87" i="28"/>
  <c r="I29" i="28"/>
  <c r="J175" i="28"/>
  <c r="I181" i="28"/>
  <c r="I225" i="28"/>
  <c r="I113" i="28"/>
  <c r="I169" i="28"/>
  <c r="I41" i="28"/>
  <c r="Y4" i="5"/>
  <c r="N196" i="28"/>
  <c r="M164" i="28"/>
  <c r="E29" i="6"/>
  <c r="E85" i="6"/>
  <c r="E25" i="6"/>
  <c r="E132" i="6"/>
  <c r="D7" i="6"/>
  <c r="C7" i="6" s="1"/>
  <c r="D23" i="6"/>
  <c r="D39" i="6"/>
  <c r="C39" i="6" s="1"/>
  <c r="E39" i="6"/>
  <c r="E42" i="6"/>
  <c r="D74" i="6"/>
  <c r="D46" i="6"/>
  <c r="C46" i="6" s="1"/>
  <c r="E54" i="6"/>
  <c r="D26" i="6"/>
  <c r="C26" i="6" s="1"/>
  <c r="D40" i="6"/>
  <c r="C40" i="6" s="1"/>
  <c r="D87" i="6"/>
  <c r="C87" i="6" s="1"/>
  <c r="D58" i="6"/>
  <c r="C58" i="6" s="1"/>
  <c r="D43" i="6"/>
  <c r="C43" i="6" s="1"/>
  <c r="D76" i="6"/>
  <c r="D82" i="6"/>
  <c r="D50" i="6"/>
  <c r="C50" i="6" s="1"/>
  <c r="D25" i="6"/>
  <c r="C25" i="6" s="1"/>
  <c r="D62" i="6"/>
  <c r="C62" i="6" s="1"/>
  <c r="E87" i="6"/>
  <c r="E88" i="6"/>
  <c r="E31" i="6"/>
  <c r="E48" i="6"/>
  <c r="E80" i="6"/>
  <c r="E82" i="6"/>
  <c r="E94" i="6"/>
  <c r="E44" i="6"/>
  <c r="E34" i="6"/>
  <c r="D89" i="6"/>
  <c r="C89" i="6" s="1"/>
  <c r="D60" i="6"/>
  <c r="C60" i="6" s="1"/>
  <c r="D81" i="6"/>
  <c r="D98" i="6"/>
  <c r="C98" i="6" s="1"/>
  <c r="D29" i="6"/>
  <c r="C29" i="6" s="1"/>
  <c r="D36" i="6"/>
  <c r="C36" i="6" s="1"/>
  <c r="E111" i="6"/>
  <c r="E122" i="6"/>
  <c r="E95" i="6"/>
  <c r="E51" i="6"/>
  <c r="E63" i="6"/>
  <c r="E92" i="6"/>
  <c r="L53" i="28"/>
  <c r="D113" i="6"/>
  <c r="C113" i="6" s="1"/>
  <c r="E120" i="6"/>
  <c r="D115" i="6"/>
  <c r="C115" i="6" s="1"/>
  <c r="M36" i="28"/>
  <c r="M37" i="28"/>
  <c r="D61" i="6"/>
  <c r="C61" i="6" s="1"/>
  <c r="D130" i="6"/>
  <c r="C130" i="6" s="1"/>
  <c r="E93" i="6"/>
  <c r="E123" i="6"/>
  <c r="E128" i="6"/>
  <c r="E67" i="6"/>
  <c r="M101" i="28"/>
  <c r="IS10" i="28" s="1"/>
  <c r="IZ10" i="28" s="1"/>
  <c r="E130" i="6"/>
  <c r="D117" i="6"/>
  <c r="C117" i="6" s="1"/>
  <c r="E117" i="6"/>
  <c r="E69" i="6"/>
  <c r="K124" i="28"/>
  <c r="I239" i="28"/>
  <c r="A239" i="28" s="1"/>
  <c r="K109" i="28"/>
  <c r="I211" i="28"/>
  <c r="A211" i="28" s="1"/>
  <c r="J65" i="28"/>
  <c r="J105" i="28"/>
  <c r="I215" i="28"/>
  <c r="A215" i="28" s="1"/>
  <c r="J48" i="28"/>
  <c r="I166" i="28"/>
  <c r="K27" i="28"/>
  <c r="L147" i="28"/>
  <c r="J95" i="28"/>
  <c r="J47" i="28"/>
  <c r="K187" i="28"/>
  <c r="I197" i="28"/>
  <c r="L19" i="28"/>
  <c r="J247" i="28"/>
  <c r="I69" i="28"/>
  <c r="J7" i="28"/>
  <c r="K251" i="28"/>
  <c r="J231" i="28"/>
  <c r="I177" i="28"/>
  <c r="I65" i="28"/>
  <c r="I145" i="28"/>
  <c r="I81" i="28"/>
  <c r="N197" i="28"/>
  <c r="M228" i="28"/>
  <c r="D13" i="6"/>
  <c r="E37" i="6"/>
  <c r="D37" i="6"/>
  <c r="E77" i="6"/>
  <c r="E14" i="6"/>
  <c r="E15" i="6"/>
  <c r="D14" i="6"/>
  <c r="C14" i="6" s="1"/>
  <c r="C15" i="6" s="1"/>
  <c r="E86" i="6"/>
  <c r="D78" i="6"/>
  <c r="D110" i="6"/>
  <c r="C110" i="6" s="1"/>
  <c r="E74" i="6"/>
  <c r="E24" i="6"/>
  <c r="I187" i="28"/>
  <c r="I174" i="28"/>
  <c r="I221" i="28"/>
  <c r="I133" i="28"/>
  <c r="I241" i="28"/>
  <c r="I57" i="28"/>
  <c r="M165" i="28"/>
  <c r="E41" i="6"/>
  <c r="E23" i="6"/>
  <c r="E40" i="6"/>
  <c r="D18" i="6"/>
  <c r="C18" i="6" s="1"/>
  <c r="D75" i="6"/>
  <c r="D56" i="6"/>
  <c r="C56" i="6" s="1"/>
  <c r="D19" i="6"/>
  <c r="C19" i="6" s="1"/>
  <c r="E79" i="6"/>
  <c r="E90" i="6"/>
  <c r="E56" i="6"/>
  <c r="E76" i="6"/>
  <c r="E28" i="6"/>
  <c r="D92" i="6"/>
  <c r="C92" i="6" s="1"/>
  <c r="D107" i="6"/>
  <c r="D64" i="6"/>
  <c r="C64" i="6" s="1"/>
  <c r="D49" i="6"/>
  <c r="C49" i="6" s="1"/>
  <c r="D52" i="6"/>
  <c r="C52" i="6" s="1"/>
  <c r="D66" i="6"/>
  <c r="C66" i="6" s="1"/>
  <c r="E105" i="6"/>
  <c r="E59" i="6"/>
  <c r="E112" i="6"/>
  <c r="D123" i="6"/>
  <c r="C123" i="6" s="1"/>
  <c r="E98" i="6"/>
  <c r="E66" i="6"/>
  <c r="D116" i="6"/>
  <c r="C116" i="6" s="1"/>
  <c r="D93" i="6"/>
  <c r="C93" i="6" s="1"/>
  <c r="D85" i="6"/>
  <c r="D65" i="6"/>
  <c r="C65" i="6" s="1"/>
  <c r="E109" i="6"/>
  <c r="E65" i="6"/>
  <c r="E127" i="6"/>
  <c r="E116" i="6"/>
  <c r="N68" i="28"/>
  <c r="E125" i="6"/>
  <c r="I254" i="28"/>
  <c r="I227" i="28"/>
  <c r="A227" i="28" s="1"/>
  <c r="I191" i="28"/>
  <c r="A191" i="28" s="1"/>
  <c r="I17" i="28"/>
  <c r="I186" i="28"/>
  <c r="I98" i="28"/>
  <c r="K45" i="28"/>
  <c r="K76" i="28"/>
  <c r="I170" i="28"/>
  <c r="K21" i="28"/>
  <c r="I249" i="28"/>
  <c r="L179" i="28"/>
  <c r="M35" i="28"/>
  <c r="I45" i="28"/>
  <c r="I213" i="28"/>
  <c r="J239" i="28"/>
  <c r="N195" i="28"/>
  <c r="L83" i="28"/>
  <c r="J103" i="28"/>
  <c r="I53" i="28"/>
  <c r="K219" i="28"/>
  <c r="L243" i="28"/>
  <c r="I193" i="28"/>
  <c r="I97" i="28"/>
  <c r="I153" i="28"/>
  <c r="I73" i="28"/>
  <c r="J215" i="28"/>
  <c r="I67" i="28"/>
  <c r="J49" i="28"/>
  <c r="I237" i="28"/>
  <c r="J63" i="28"/>
  <c r="K139" i="28"/>
  <c r="I77" i="28"/>
  <c r="J207" i="28"/>
  <c r="I217" i="28"/>
  <c r="I131" i="28"/>
  <c r="J199" i="28"/>
  <c r="I105" i="28"/>
  <c r="I179" i="28"/>
  <c r="A179" i="28" s="1"/>
  <c r="I171" i="28"/>
  <c r="I37" i="28"/>
  <c r="J183" i="28"/>
  <c r="J143" i="28"/>
  <c r="I121" i="28"/>
  <c r="E17" i="6"/>
  <c r="E101" i="6"/>
  <c r="D22" i="6"/>
  <c r="E30" i="6"/>
  <c r="D30" i="6"/>
  <c r="C30" i="6" s="1"/>
  <c r="D94" i="6"/>
  <c r="C94" i="6" s="1"/>
  <c r="D104" i="6"/>
  <c r="D17" i="6"/>
  <c r="C17" i="6" s="1"/>
  <c r="E43" i="6"/>
  <c r="E106" i="6"/>
  <c r="E32" i="6"/>
  <c r="D95" i="6"/>
  <c r="C95" i="6" s="1"/>
  <c r="D96" i="6"/>
  <c r="C96" i="6" s="1"/>
  <c r="E20" i="6"/>
  <c r="D120" i="6"/>
  <c r="D57" i="6"/>
  <c r="C57" i="6" s="1"/>
  <c r="D63" i="6"/>
  <c r="C63" i="6" s="1"/>
  <c r="D45" i="6"/>
  <c r="C45" i="6" s="1"/>
  <c r="E81" i="6"/>
  <c r="E57" i="6"/>
  <c r="E107" i="6"/>
  <c r="E35" i="6"/>
  <c r="E60" i="6"/>
  <c r="L52" i="28"/>
  <c r="E52" i="6"/>
  <c r="L85" i="28"/>
  <c r="D53" i="6"/>
  <c r="C53" i="6" s="1"/>
  <c r="D99" i="6"/>
  <c r="C99" i="6" s="1"/>
  <c r="D67" i="6"/>
  <c r="C67" i="6" s="1"/>
  <c r="E113" i="6"/>
  <c r="E115" i="6"/>
  <c r="E124" i="6"/>
  <c r="E100" i="6"/>
  <c r="N69" i="28"/>
  <c r="IS6" i="28" s="1"/>
  <c r="IZ6" i="28" s="1"/>
  <c r="E129" i="6"/>
  <c r="I251" i="28"/>
  <c r="A251" i="28" s="1"/>
  <c r="I195" i="28"/>
  <c r="A195" i="28" s="1"/>
  <c r="I223" i="28"/>
  <c r="I219" i="28"/>
  <c r="K61" i="28"/>
  <c r="J64" i="28"/>
  <c r="I175" i="28"/>
  <c r="I202" i="28"/>
  <c r="J40" i="28"/>
  <c r="J29" i="28"/>
  <c r="N67" i="28"/>
  <c r="K235" i="28"/>
  <c r="J111" i="28"/>
  <c r="I21" i="28"/>
  <c r="K107" i="28"/>
  <c r="J135" i="28"/>
  <c r="J255" i="28"/>
  <c r="I157" i="28"/>
  <c r="J79" i="28"/>
  <c r="J23" i="28"/>
  <c r="I173" i="28"/>
  <c r="I161" i="28"/>
  <c r="I201" i="28"/>
  <c r="I89" i="28"/>
  <c r="J41" i="28"/>
  <c r="G34" i="28"/>
  <c r="K203" i="28"/>
  <c r="I93" i="28"/>
  <c r="O131" i="28"/>
  <c r="L51" i="28"/>
  <c r="K59" i="28"/>
  <c r="M227" i="28"/>
  <c r="I149" i="28"/>
  <c r="I49" i="28"/>
  <c r="I129" i="28"/>
  <c r="I226" i="28"/>
  <c r="I231" i="28"/>
  <c r="G26" i="28"/>
  <c r="J15" i="28"/>
  <c r="I125" i="28"/>
  <c r="K155" i="28"/>
  <c r="E45" i="6"/>
  <c r="E6" i="6"/>
  <c r="E6" i="29" s="1"/>
  <c r="D86" i="6"/>
  <c r="C86" i="6" s="1"/>
  <c r="D16" i="6"/>
  <c r="C16" i="6" s="1"/>
  <c r="D90" i="6"/>
  <c r="C90" i="6" s="1"/>
  <c r="D47" i="6"/>
  <c r="C47" i="6" s="1"/>
  <c r="D32" i="6"/>
  <c r="D41" i="6"/>
  <c r="C41" i="6" s="1"/>
  <c r="E75" i="6"/>
  <c r="E58" i="6"/>
  <c r="E104" i="6"/>
  <c r="D91" i="6"/>
  <c r="C91" i="6" s="1"/>
  <c r="E62" i="6"/>
  <c r="D51" i="6"/>
  <c r="C51" i="6" s="1"/>
  <c r="D114" i="6"/>
  <c r="C114" i="6" s="1"/>
  <c r="D33" i="6"/>
  <c r="C33" i="6" s="1"/>
  <c r="C34" i="6" s="1"/>
  <c r="D77" i="6"/>
  <c r="D126" i="6"/>
  <c r="C126" i="6" s="1"/>
  <c r="E33" i="6"/>
  <c r="E91" i="6"/>
  <c r="E83" i="6"/>
  <c r="E119" i="6"/>
  <c r="E96" i="6"/>
  <c r="E84" i="6"/>
  <c r="E64" i="6"/>
  <c r="L84" i="28"/>
  <c r="D100" i="6"/>
  <c r="C100" i="6" s="1"/>
  <c r="D68" i="6"/>
  <c r="C68" i="6" s="1"/>
  <c r="D127" i="6"/>
  <c r="C127" i="6" s="1"/>
  <c r="E97" i="6"/>
  <c r="L116" i="28"/>
  <c r="D129" i="6"/>
  <c r="C129" i="6" s="1"/>
  <c r="E68" i="6"/>
  <c r="D101" i="6"/>
  <c r="C101" i="6" s="1"/>
  <c r="I243" i="28"/>
  <c r="A243" i="28" s="1"/>
  <c r="I247" i="28"/>
  <c r="A247" i="28" s="1"/>
  <c r="I33" i="28"/>
  <c r="I218" i="28"/>
  <c r="K60" i="28"/>
  <c r="J57" i="28"/>
  <c r="J104" i="28"/>
  <c r="I238" i="28"/>
  <c r="I182" i="28"/>
  <c r="K75" i="28"/>
  <c r="K43" i="28"/>
  <c r="I85" i="28"/>
  <c r="I137" i="28"/>
  <c r="M229" i="28"/>
  <c r="E13" i="6"/>
  <c r="E22" i="6"/>
  <c r="D42" i="6"/>
  <c r="C42" i="6" s="1"/>
  <c r="D88" i="6"/>
  <c r="C88" i="6" s="1"/>
  <c r="D79" i="6"/>
  <c r="D28" i="6"/>
  <c r="D31" i="6"/>
  <c r="C31" i="6" s="1"/>
  <c r="C32" i="6" s="1"/>
  <c r="D20" i="6"/>
  <c r="C20" i="6" s="1"/>
  <c r="C21" i="6" s="1"/>
  <c r="E110" i="6"/>
  <c r="D112" i="6"/>
  <c r="C112" i="6" s="1"/>
  <c r="E50" i="6"/>
  <c r="D83" i="6"/>
  <c r="D35" i="6"/>
  <c r="C35" i="6" s="1"/>
  <c r="D59" i="6"/>
  <c r="C59" i="6" s="1"/>
  <c r="D108" i="6"/>
  <c r="D119" i="6"/>
  <c r="C119" i="6" s="1"/>
  <c r="D84" i="6"/>
  <c r="E89" i="6"/>
  <c r="E49" i="6"/>
  <c r="D128" i="6"/>
  <c r="C128" i="6" s="1"/>
  <c r="E114" i="6"/>
  <c r="D124" i="6"/>
  <c r="C124" i="6" s="1"/>
  <c r="E108" i="6"/>
  <c r="E36" i="6"/>
  <c r="E126" i="6"/>
  <c r="D97" i="6"/>
  <c r="C97" i="6" s="1"/>
  <c r="D109" i="6"/>
  <c r="D121" i="6"/>
  <c r="E61" i="6"/>
  <c r="E121" i="6"/>
  <c r="E99" i="6"/>
  <c r="M100" i="28"/>
  <c r="D125" i="6"/>
  <c r="C125" i="6" s="1"/>
  <c r="D132" i="6"/>
  <c r="C132" i="6" s="1"/>
  <c r="K125" i="28"/>
  <c r="I246" i="28"/>
  <c r="I222" i="28"/>
  <c r="J113" i="28"/>
  <c r="I178" i="28"/>
  <c r="I111" i="28"/>
  <c r="IS120" i="28" s="1"/>
  <c r="IZ120" i="28" s="1"/>
  <c r="I214" i="28"/>
  <c r="J81" i="28"/>
  <c r="I167" i="28"/>
  <c r="I253" i="28"/>
  <c r="K171" i="28"/>
  <c r="J223" i="28"/>
  <c r="J31" i="28"/>
  <c r="I13" i="28"/>
  <c r="I229" i="28"/>
  <c r="I205" i="28"/>
  <c r="M99" i="28"/>
  <c r="J119" i="28"/>
  <c r="I61" i="28"/>
  <c r="I141" i="28"/>
  <c r="I233" i="28"/>
  <c r="I185" i="28"/>
  <c r="Y1096" i="5"/>
  <c r="B1098" i="5"/>
  <c r="B72" i="5"/>
  <c r="AC1222" i="5"/>
  <c r="AC130" i="5"/>
  <c r="AC2440" i="5"/>
  <c r="AC1495" i="5"/>
  <c r="Y697" i="5"/>
  <c r="B699" i="5"/>
  <c r="I1143" i="5"/>
  <c r="I1144" i="5"/>
  <c r="P1153" i="5" s="1"/>
  <c r="AC445" i="5"/>
  <c r="AC2524" i="5"/>
  <c r="AC151" i="5"/>
  <c r="B1539" i="5"/>
  <c r="Y1537" i="5"/>
  <c r="I871" i="5"/>
  <c r="P880" i="5" s="1"/>
  <c r="I870" i="5"/>
  <c r="AC2272" i="5"/>
  <c r="AC781" i="5"/>
  <c r="I787" i="5"/>
  <c r="P796" i="5" s="1"/>
  <c r="I786" i="5"/>
  <c r="I849" i="5"/>
  <c r="I850" i="5"/>
  <c r="P859" i="5" s="1"/>
  <c r="AC2293" i="5"/>
  <c r="B510" i="5"/>
  <c r="Y508" i="5"/>
  <c r="AC466" i="5"/>
  <c r="B468" i="5"/>
  <c r="Y466" i="5"/>
  <c r="AC1684" i="5"/>
  <c r="AC1978" i="5"/>
  <c r="Y2608" i="5"/>
  <c r="B2610" i="5"/>
  <c r="AC634" i="5"/>
  <c r="Y1600" i="5"/>
  <c r="B1602" i="5"/>
  <c r="IK50" i="28"/>
  <c r="IK66" i="28"/>
  <c r="A231" i="28" l="1"/>
  <c r="I52" i="5"/>
  <c r="P61" i="5" s="1"/>
  <c r="I51" i="5"/>
  <c r="I9" i="5"/>
  <c r="I10" i="5"/>
  <c r="P19" i="5" s="1"/>
  <c r="P795" i="5"/>
  <c r="AE784" i="5"/>
  <c r="P1152" i="5"/>
  <c r="AE1141" i="5"/>
  <c r="IS62" i="28"/>
  <c r="IZ62" i="28" s="1"/>
  <c r="Z25" i="28"/>
  <c r="AD42" i="28"/>
  <c r="P858" i="5"/>
  <c r="AE847" i="5"/>
  <c r="I1540" i="5"/>
  <c r="I1539" i="5"/>
  <c r="E9" i="6"/>
  <c r="I73" i="5"/>
  <c r="P82" i="5" s="1"/>
  <c r="I72" i="5"/>
  <c r="AZ178" i="28"/>
  <c r="B177" i="12" s="1"/>
  <c r="B1794" i="5" s="1"/>
  <c r="HK173" i="28"/>
  <c r="Z10" i="28"/>
  <c r="AD19" i="28"/>
  <c r="IS34" i="28"/>
  <c r="IZ34" i="28" s="1"/>
  <c r="HK174" i="28"/>
  <c r="AZ182" i="28"/>
  <c r="B181" i="12" s="1"/>
  <c r="B1812" i="5" s="1"/>
  <c r="AZ60" i="28"/>
  <c r="B59" i="12" s="1"/>
  <c r="B2382" i="5" s="1"/>
  <c r="HK229" i="28"/>
  <c r="HR5" i="28"/>
  <c r="AZ116" i="28"/>
  <c r="B115" i="12" s="1"/>
  <c r="HK245" i="28"/>
  <c r="HK185" i="28"/>
  <c r="AZ226" i="28"/>
  <c r="B225" i="12" s="1"/>
  <c r="B1920" i="5" s="1"/>
  <c r="HK179" i="28"/>
  <c r="AZ202" i="28"/>
  <c r="B201" i="12" s="1"/>
  <c r="B1857" i="5" s="1"/>
  <c r="AD14" i="28"/>
  <c r="Z5" i="28"/>
  <c r="IS24" i="28"/>
  <c r="IZ24" i="28" s="1"/>
  <c r="IQ16" i="28"/>
  <c r="IY16" i="28" s="1"/>
  <c r="HK254" i="28"/>
  <c r="AZ68" i="28"/>
  <c r="B67" i="12" s="1"/>
  <c r="B2652" i="5" s="1"/>
  <c r="IS4" i="28"/>
  <c r="AZ166" i="28"/>
  <c r="B165" i="12" s="1"/>
  <c r="B1770" i="5" s="1"/>
  <c r="HK170" i="28"/>
  <c r="IQ34" i="28"/>
  <c r="Z19" i="28"/>
  <c r="V10" i="28"/>
  <c r="AD36" i="28"/>
  <c r="IS50" i="28"/>
  <c r="IZ50" i="28" s="1"/>
  <c r="HK233" i="28"/>
  <c r="AZ124" i="28"/>
  <c r="B123" i="12" s="1"/>
  <c r="HR9" i="28"/>
  <c r="IQ6" i="28"/>
  <c r="IY6" i="28" s="1"/>
  <c r="IS8" i="28"/>
  <c r="IZ8" i="28" s="1"/>
  <c r="C37" i="6"/>
  <c r="AZ86" i="28"/>
  <c r="B85" i="12" s="1"/>
  <c r="HK150" i="28"/>
  <c r="A99" i="28"/>
  <c r="IS114" i="28"/>
  <c r="IZ114" i="28" s="1"/>
  <c r="HK189" i="28"/>
  <c r="AZ242" i="28"/>
  <c r="B241" i="12" s="1"/>
  <c r="B1962" i="5" s="1"/>
  <c r="C28" i="6"/>
  <c r="AZ66" i="28"/>
  <c r="B65" i="12" s="1"/>
  <c r="B1500" i="5" s="1"/>
  <c r="HK145" i="28"/>
  <c r="AZ80" i="28"/>
  <c r="B79" i="12" s="1"/>
  <c r="HK203" i="28"/>
  <c r="IS58" i="28"/>
  <c r="IZ58" i="28" s="1"/>
  <c r="AD40" i="28"/>
  <c r="Z23" i="28"/>
  <c r="AZ250" i="28"/>
  <c r="B249" i="12" s="1"/>
  <c r="B1983" i="5" s="1"/>
  <c r="HK191" i="28"/>
  <c r="P1404" i="5"/>
  <c r="AE1393" i="5"/>
  <c r="AE322" i="5"/>
  <c r="P333" i="5"/>
  <c r="P2412" i="5"/>
  <c r="AE2401" i="5"/>
  <c r="I1518" i="5"/>
  <c r="I1519" i="5"/>
  <c r="I993" i="5"/>
  <c r="I994" i="5"/>
  <c r="AE343" i="5"/>
  <c r="P354" i="5"/>
  <c r="I490" i="5"/>
  <c r="I489" i="5"/>
  <c r="AE952" i="5"/>
  <c r="P963" i="5"/>
  <c r="I670" i="5"/>
  <c r="N665" i="5"/>
  <c r="I1141" i="5"/>
  <c r="I1140" i="5"/>
  <c r="P2559" i="5"/>
  <c r="AE2548" i="5"/>
  <c r="I805" i="5"/>
  <c r="I804" i="5"/>
  <c r="P1656" i="5"/>
  <c r="AE1645" i="5"/>
  <c r="P564" i="5"/>
  <c r="AE553" i="5"/>
  <c r="I1015" i="5"/>
  <c r="I1014" i="5"/>
  <c r="P921" i="5"/>
  <c r="AE910" i="5"/>
  <c r="AE763" i="5"/>
  <c r="P774" i="5"/>
  <c r="AE1603" i="5"/>
  <c r="P1614" i="5"/>
  <c r="I343" i="5"/>
  <c r="I342" i="5"/>
  <c r="I847" i="5"/>
  <c r="I846" i="5"/>
  <c r="I973" i="5"/>
  <c r="I972" i="5"/>
  <c r="AE1666" i="5"/>
  <c r="P1677" i="5"/>
  <c r="AE1099" i="5"/>
  <c r="P1110" i="5"/>
  <c r="P753" i="5"/>
  <c r="AE742" i="5"/>
  <c r="P1446" i="5"/>
  <c r="AE1435" i="5"/>
  <c r="AE994" i="5"/>
  <c r="P1005" i="5"/>
  <c r="AE2611" i="5"/>
  <c r="P2622" i="5"/>
  <c r="I1203" i="5"/>
  <c r="I1204" i="5"/>
  <c r="I867" i="5"/>
  <c r="I868" i="5"/>
  <c r="AE1225" i="5"/>
  <c r="P1236" i="5"/>
  <c r="D9" i="6"/>
  <c r="I69" i="5"/>
  <c r="I70" i="5"/>
  <c r="P1257" i="5"/>
  <c r="AE1246" i="5"/>
  <c r="P1278" i="5"/>
  <c r="AE1267" i="5"/>
  <c r="AE1414" i="5"/>
  <c r="P1425" i="5"/>
  <c r="I2422" i="5"/>
  <c r="I2421" i="5"/>
  <c r="HK244" i="28"/>
  <c r="AZ84" i="28"/>
  <c r="B83" i="12" s="1"/>
  <c r="HS4" i="28"/>
  <c r="HK153" i="28"/>
  <c r="AZ98" i="28"/>
  <c r="B97" i="12" s="1"/>
  <c r="AZ48" i="28"/>
  <c r="B47" i="12" s="1"/>
  <c r="B2067" i="5" s="1"/>
  <c r="HQ7" i="28"/>
  <c r="HK199" i="28"/>
  <c r="IQ4" i="28"/>
  <c r="AZ36" i="28"/>
  <c r="B35" i="12" s="1"/>
  <c r="HK250" i="28"/>
  <c r="HS3" i="28"/>
  <c r="IS14" i="28"/>
  <c r="IZ14" i="28" s="1"/>
  <c r="IQ10" i="28"/>
  <c r="AD4" i="28"/>
  <c r="AZ164" i="28"/>
  <c r="B163" i="12" s="1"/>
  <c r="HK252" i="28"/>
  <c r="HR7" i="28"/>
  <c r="AZ92" i="28"/>
  <c r="B91" i="12" s="1"/>
  <c r="HK231" i="28"/>
  <c r="AD16" i="28"/>
  <c r="IS28" i="28"/>
  <c r="IZ28" i="28" s="1"/>
  <c r="Z7" i="28"/>
  <c r="AD17" i="28"/>
  <c r="IS30" i="28"/>
  <c r="IZ30" i="28" s="1"/>
  <c r="Z8" i="28"/>
  <c r="I385" i="5"/>
  <c r="I384" i="5"/>
  <c r="P816" i="5"/>
  <c r="AE805" i="5"/>
  <c r="AE2149" i="5"/>
  <c r="P2160" i="5"/>
  <c r="I1623" i="5"/>
  <c r="I1624" i="5"/>
  <c r="AE1057" i="5"/>
  <c r="P1068" i="5"/>
  <c r="AE490" i="5"/>
  <c r="P501" i="5"/>
  <c r="I364" i="5"/>
  <c r="I363" i="5"/>
  <c r="AE657" i="5"/>
  <c r="I669" i="5"/>
  <c r="N664" i="5"/>
  <c r="I1666" i="5"/>
  <c r="I1665" i="5"/>
  <c r="AE1078" i="5"/>
  <c r="P1089" i="5"/>
  <c r="I2128" i="5"/>
  <c r="I2127" i="5"/>
  <c r="P1320" i="5"/>
  <c r="AE1309" i="5"/>
  <c r="AE931" i="5"/>
  <c r="P942" i="5"/>
  <c r="I825" i="5"/>
  <c r="I826" i="5"/>
  <c r="I2632" i="5"/>
  <c r="I2631" i="5"/>
  <c r="I784" i="5"/>
  <c r="I783" i="5"/>
  <c r="P396" i="5"/>
  <c r="AE385" i="5"/>
  <c r="I1329" i="5"/>
  <c r="I1330" i="5"/>
  <c r="P417" i="5"/>
  <c r="AE406" i="5"/>
  <c r="I531" i="5"/>
  <c r="I532" i="5"/>
  <c r="I2043" i="5"/>
  <c r="I2044" i="5"/>
  <c r="AE658" i="5"/>
  <c r="P669" i="5"/>
  <c r="AE1540" i="5"/>
  <c r="P1551" i="5"/>
  <c r="AE1036" i="5"/>
  <c r="P1047" i="5"/>
  <c r="I720" i="5"/>
  <c r="I721" i="5"/>
  <c r="I321" i="5"/>
  <c r="I322" i="5"/>
  <c r="I1644" i="5"/>
  <c r="I1645" i="5"/>
  <c r="P2055" i="5"/>
  <c r="AE2044" i="5"/>
  <c r="I930" i="5"/>
  <c r="I931" i="5"/>
  <c r="D8" i="6"/>
  <c r="C8" i="6" s="1"/>
  <c r="I48" i="5"/>
  <c r="I49" i="5"/>
  <c r="I2611" i="5"/>
  <c r="I2610" i="5"/>
  <c r="I510" i="5"/>
  <c r="I511" i="5"/>
  <c r="P879" i="5"/>
  <c r="AE868" i="5"/>
  <c r="I1099" i="5"/>
  <c r="I1098" i="5"/>
  <c r="IS54" i="28"/>
  <c r="IZ54" i="28" s="1"/>
  <c r="AD38" i="28"/>
  <c r="Z21" i="28"/>
  <c r="HK188" i="28"/>
  <c r="AZ238" i="28"/>
  <c r="B237" i="12" s="1"/>
  <c r="B1959" i="5" s="1"/>
  <c r="HK183" i="28"/>
  <c r="AZ218" i="28"/>
  <c r="B217" i="12" s="1"/>
  <c r="B1899" i="5" s="1"/>
  <c r="I469" i="5"/>
  <c r="I468" i="5"/>
  <c r="HK184" i="28"/>
  <c r="AZ222" i="28"/>
  <c r="B221" i="12" s="1"/>
  <c r="B1917" i="5" s="1"/>
  <c r="IQ30" i="28"/>
  <c r="IY30" i="28" s="1"/>
  <c r="AD34" i="28"/>
  <c r="V8" i="28"/>
  <c r="IS46" i="28"/>
  <c r="IZ46" i="28" s="1"/>
  <c r="Z17" i="28"/>
  <c r="AZ170" i="28"/>
  <c r="B169" i="12" s="1"/>
  <c r="B1773" i="5" s="1"/>
  <c r="HK171" i="28"/>
  <c r="HK175" i="28"/>
  <c r="AZ186" i="28"/>
  <c r="B185" i="12" s="1"/>
  <c r="B1815" i="5" s="1"/>
  <c r="HK192" i="28"/>
  <c r="AZ254" i="28"/>
  <c r="B253" i="12" s="1"/>
  <c r="B2001" i="5" s="1"/>
  <c r="AZ174" i="28"/>
  <c r="B173" i="12" s="1"/>
  <c r="B1791" i="5" s="1"/>
  <c r="HK172" i="28"/>
  <c r="AZ228" i="28"/>
  <c r="B227" i="12" s="1"/>
  <c r="HK253" i="28"/>
  <c r="A219" i="28"/>
  <c r="A223" i="28" s="1"/>
  <c r="Z9" i="28"/>
  <c r="AD18" i="28"/>
  <c r="IS32" i="28"/>
  <c r="IZ32" i="28" s="1"/>
  <c r="HK255" i="28"/>
  <c r="AZ196" i="28"/>
  <c r="B195" i="12" s="1"/>
  <c r="IS56" i="28"/>
  <c r="IZ56" i="28" s="1"/>
  <c r="AD39" i="28"/>
  <c r="Z22" i="28"/>
  <c r="HK176" i="28"/>
  <c r="AZ190" i="28"/>
  <c r="B189" i="12" s="1"/>
  <c r="B1833" i="5" s="1"/>
  <c r="HK161" i="28"/>
  <c r="AZ130" i="28"/>
  <c r="B129" i="12" s="1"/>
  <c r="AZ44" i="28"/>
  <c r="B43" i="12" s="1"/>
  <c r="B615" i="5" s="1"/>
  <c r="HK228" i="28"/>
  <c r="HR4" i="28"/>
  <c r="HR8" i="28"/>
  <c r="AZ108" i="28"/>
  <c r="B107" i="12" s="1"/>
  <c r="HK232" i="28"/>
  <c r="AE2359" i="5"/>
  <c r="P2370" i="5"/>
  <c r="I742" i="5"/>
  <c r="I741" i="5"/>
  <c r="I2085" i="5"/>
  <c r="I2086" i="5"/>
  <c r="AE616" i="5"/>
  <c r="P627" i="5"/>
  <c r="I1162" i="5"/>
  <c r="I1161" i="5"/>
  <c r="I154" i="5"/>
  <c r="I153" i="5"/>
  <c r="I448" i="5"/>
  <c r="I447" i="5"/>
  <c r="I594" i="5"/>
  <c r="I595" i="5"/>
  <c r="AE2170" i="5"/>
  <c r="P2181" i="5"/>
  <c r="P2118" i="5"/>
  <c r="AE2107" i="5"/>
  <c r="I1414" i="5"/>
  <c r="I1413" i="5"/>
  <c r="AE1624" i="5"/>
  <c r="P1635" i="5"/>
  <c r="I1057" i="5"/>
  <c r="I1056" i="5"/>
  <c r="I406" i="5"/>
  <c r="I405" i="5"/>
  <c r="I1183" i="5"/>
  <c r="I1182" i="5"/>
  <c r="I636" i="5"/>
  <c r="I637" i="5"/>
  <c r="P522" i="5"/>
  <c r="AE511" i="5"/>
  <c r="P1215" i="5"/>
  <c r="AE1204" i="5"/>
  <c r="P165" i="5"/>
  <c r="AE154" i="5"/>
  <c r="AE700" i="5"/>
  <c r="P711" i="5"/>
  <c r="P606" i="5"/>
  <c r="AE595" i="5"/>
  <c r="I31" i="5"/>
  <c r="P40" i="5" s="1"/>
  <c r="I30" i="5"/>
  <c r="P1572" i="5"/>
  <c r="AE1561" i="5"/>
  <c r="AE2128" i="5"/>
  <c r="P2139" i="5"/>
  <c r="I574" i="5"/>
  <c r="I573" i="5"/>
  <c r="AE2422" i="5"/>
  <c r="P2433" i="5"/>
  <c r="P1194" i="5"/>
  <c r="AE1183" i="5"/>
  <c r="AE2632" i="5"/>
  <c r="P2643" i="5"/>
  <c r="I952" i="5"/>
  <c r="I951" i="5"/>
  <c r="I679" i="5"/>
  <c r="I678" i="5"/>
  <c r="P459" i="5"/>
  <c r="AE448" i="5"/>
  <c r="I2548" i="5"/>
  <c r="I2547" i="5"/>
  <c r="AE889" i="5"/>
  <c r="P900" i="5"/>
  <c r="I2169" i="5"/>
  <c r="I2170" i="5"/>
  <c r="I1246" i="5"/>
  <c r="I1245" i="5"/>
  <c r="I1560" i="5"/>
  <c r="I1561" i="5"/>
  <c r="AE1288" i="5"/>
  <c r="P1299" i="5"/>
  <c r="AE574" i="5"/>
  <c r="P585" i="5"/>
  <c r="I552" i="5"/>
  <c r="I553" i="5"/>
  <c r="AD5" i="28"/>
  <c r="IS16" i="28"/>
  <c r="I1602" i="5"/>
  <c r="I1603" i="5"/>
  <c r="I700" i="5"/>
  <c r="I699" i="5"/>
  <c r="G30" i="28"/>
  <c r="J13" i="28"/>
  <c r="HK182" i="28"/>
  <c r="AZ214" i="28"/>
  <c r="B213" i="12" s="1"/>
  <c r="B1896" i="5" s="1"/>
  <c r="AZ104" i="28"/>
  <c r="B103" i="12" s="1"/>
  <c r="HK206" i="28"/>
  <c r="HQ9" i="28"/>
  <c r="HK201" i="28"/>
  <c r="AZ64" i="28"/>
  <c r="B63" i="12" s="1"/>
  <c r="B2088" i="5" s="1"/>
  <c r="AZ246" i="28"/>
  <c r="B245" i="12" s="1"/>
  <c r="B1980" i="5" s="1"/>
  <c r="HK190" i="28"/>
  <c r="HK251" i="28"/>
  <c r="AZ100" i="28"/>
  <c r="B99" i="12" s="1"/>
  <c r="C120" i="6"/>
  <c r="C121" i="6" s="1"/>
  <c r="C22" i="6"/>
  <c r="C23" i="6" s="1"/>
  <c r="C24" i="6" s="1"/>
  <c r="Z18" i="28"/>
  <c r="AD35" i="28"/>
  <c r="IS48" i="28"/>
  <c r="IZ48" i="28" s="1"/>
  <c r="IQ32" i="28"/>
  <c r="V9" i="28"/>
  <c r="IS44" i="28"/>
  <c r="IZ44" i="28" s="1"/>
  <c r="V7" i="28"/>
  <c r="AD33" i="28"/>
  <c r="IQ28" i="28"/>
  <c r="Z16" i="28"/>
  <c r="HQ6" i="28"/>
  <c r="AZ40" i="28"/>
  <c r="B39" i="12" s="1"/>
  <c r="B2064" i="5" s="1"/>
  <c r="HK198" i="28"/>
  <c r="Z6" i="28"/>
  <c r="AD15" i="28"/>
  <c r="IS26" i="28"/>
  <c r="IZ26" i="28" s="1"/>
  <c r="IQ18" i="28"/>
  <c r="IY18" i="28" s="1"/>
  <c r="AZ52" i="28"/>
  <c r="B51" i="12" s="1"/>
  <c r="B2529" i="5" s="1"/>
  <c r="HK243" i="28"/>
  <c r="A131" i="28"/>
  <c r="IS130" i="28"/>
  <c r="IZ130" i="28" s="1"/>
  <c r="II130" i="28" s="1"/>
  <c r="IS98" i="28"/>
  <c r="IZ98" i="28" s="1"/>
  <c r="IQ66" i="28"/>
  <c r="IY66" i="28" s="1"/>
  <c r="A67" i="28"/>
  <c r="AZ76" i="28"/>
  <c r="B75" i="12" s="1"/>
  <c r="HK230" i="28"/>
  <c r="HR6" i="28"/>
  <c r="IS60" i="28"/>
  <c r="IZ60" i="28" s="1"/>
  <c r="AD41" i="28"/>
  <c r="Z24" i="28"/>
  <c r="A187" i="28"/>
  <c r="HK177" i="28"/>
  <c r="AZ194" i="28"/>
  <c r="B193" i="12" s="1"/>
  <c r="B1836" i="5" s="1"/>
  <c r="I7" i="5"/>
  <c r="I6" i="5"/>
  <c r="AZ56" i="28"/>
  <c r="B55" i="12" s="1"/>
  <c r="HK200" i="28"/>
  <c r="HQ8" i="28"/>
  <c r="Z27" i="28"/>
  <c r="IS66" i="28"/>
  <c r="IZ66" i="28" s="1"/>
  <c r="AD44" i="28"/>
  <c r="I427" i="5"/>
  <c r="I439" i="5" s="1"/>
  <c r="I426" i="5"/>
  <c r="I1308" i="5"/>
  <c r="I1309" i="5"/>
  <c r="AE1120" i="5"/>
  <c r="P1131" i="5"/>
  <c r="AE1519" i="5"/>
  <c r="P1530" i="5"/>
  <c r="P2664" i="5"/>
  <c r="AE2653" i="5"/>
  <c r="I1035" i="5"/>
  <c r="I1036" i="5"/>
  <c r="I888" i="5"/>
  <c r="I889" i="5"/>
  <c r="I1392" i="5"/>
  <c r="I1393" i="5"/>
  <c r="I1267" i="5"/>
  <c r="I1266" i="5"/>
  <c r="I1287" i="5"/>
  <c r="I1288" i="5"/>
  <c r="P1593" i="5"/>
  <c r="AE1582" i="5"/>
  <c r="P1026" i="5"/>
  <c r="AE1015" i="5"/>
  <c r="AE826" i="5"/>
  <c r="P837" i="5"/>
  <c r="AE469" i="5"/>
  <c r="P480" i="5"/>
  <c r="AE679" i="5"/>
  <c r="P690" i="5"/>
  <c r="AE721" i="5"/>
  <c r="P732" i="5"/>
  <c r="I1225" i="5"/>
  <c r="I1224" i="5"/>
  <c r="I1078" i="5"/>
  <c r="I1077" i="5"/>
  <c r="I2359" i="5"/>
  <c r="I2358" i="5"/>
  <c r="I1582" i="5"/>
  <c r="I1581" i="5"/>
  <c r="I2400" i="5"/>
  <c r="I2401" i="5"/>
  <c r="I1119" i="5"/>
  <c r="I1120" i="5"/>
  <c r="I2380" i="5"/>
  <c r="I2392" i="5" s="1"/>
  <c r="I2379" i="5"/>
  <c r="P1173" i="5"/>
  <c r="AE1162" i="5"/>
  <c r="AE637" i="5"/>
  <c r="P648" i="5"/>
  <c r="P375" i="5"/>
  <c r="AE364" i="5"/>
  <c r="AE973" i="5"/>
  <c r="P984" i="5"/>
  <c r="I28" i="5"/>
  <c r="I27" i="5"/>
  <c r="I2107" i="5"/>
  <c r="I2106" i="5"/>
  <c r="I2148" i="5"/>
  <c r="I2149" i="5"/>
  <c r="P1341" i="5"/>
  <c r="AE1330" i="5"/>
  <c r="AE532" i="5"/>
  <c r="P543" i="5"/>
  <c r="I909" i="5"/>
  <c r="I910" i="5"/>
  <c r="I763" i="5"/>
  <c r="I762" i="5"/>
  <c r="AE7" i="5" l="1"/>
  <c r="P18" i="5"/>
  <c r="AE49" i="5"/>
  <c r="P60" i="5"/>
  <c r="N917" i="5"/>
  <c r="I922" i="5"/>
  <c r="I2118" i="5"/>
  <c r="N2113" i="5"/>
  <c r="AA2104" i="5" s="1"/>
  <c r="AE2106" i="5"/>
  <c r="I2391" i="5"/>
  <c r="AE2379" i="5"/>
  <c r="I2413" i="5"/>
  <c r="N2408" i="5"/>
  <c r="I2370" i="5"/>
  <c r="N2365" i="5"/>
  <c r="AE2358" i="5"/>
  <c r="I1236" i="5"/>
  <c r="AE1224" i="5"/>
  <c r="N1231" i="5"/>
  <c r="AA1222" i="5" s="1"/>
  <c r="I1278" i="5"/>
  <c r="N1273" i="5"/>
  <c r="AE1266" i="5"/>
  <c r="I901" i="5"/>
  <c r="N896" i="5"/>
  <c r="AE426" i="5"/>
  <c r="I438" i="5"/>
  <c r="N13" i="5"/>
  <c r="AA4" i="5" s="1"/>
  <c r="I6" i="28" s="1"/>
  <c r="AE6" i="5"/>
  <c r="I18" i="5"/>
  <c r="AE909" i="5"/>
  <c r="I921" i="5"/>
  <c r="N916" i="5"/>
  <c r="N2114" i="5"/>
  <c r="I2119" i="5"/>
  <c r="AE2400" i="5"/>
  <c r="I2412" i="5"/>
  <c r="N2407" i="5"/>
  <c r="I2371" i="5"/>
  <c r="N2366" i="5"/>
  <c r="I1237" i="5"/>
  <c r="N1232" i="5"/>
  <c r="N1274" i="5"/>
  <c r="I1279" i="5"/>
  <c r="I900" i="5"/>
  <c r="AE888" i="5"/>
  <c r="N895" i="5"/>
  <c r="I19" i="5"/>
  <c r="N14" i="5"/>
  <c r="I2530" i="5"/>
  <c r="P2539" i="5" s="1"/>
  <c r="I2529" i="5"/>
  <c r="N1610" i="5"/>
  <c r="I1615" i="5"/>
  <c r="I565" i="5"/>
  <c r="N560" i="5"/>
  <c r="N1252" i="5"/>
  <c r="I1257" i="5"/>
  <c r="AE1245" i="5"/>
  <c r="I963" i="5"/>
  <c r="N958" i="5"/>
  <c r="AA949" i="5" s="1"/>
  <c r="AE951" i="5"/>
  <c r="N580" i="5"/>
  <c r="AA571" i="5" s="1"/>
  <c r="I114" i="28" s="1"/>
  <c r="AE573" i="5"/>
  <c r="I585" i="5"/>
  <c r="I1194" i="5"/>
  <c r="AE1182" i="5"/>
  <c r="N1189" i="5"/>
  <c r="AA1180" i="5" s="1"/>
  <c r="I230" i="28" s="1"/>
  <c r="AE1056" i="5"/>
  <c r="N1063" i="5"/>
  <c r="I1068" i="5"/>
  <c r="AE1413" i="5"/>
  <c r="N1420" i="5"/>
  <c r="I1425" i="5"/>
  <c r="AE447" i="5"/>
  <c r="I459" i="5"/>
  <c r="N454" i="5"/>
  <c r="I1173" i="5"/>
  <c r="N1168" i="5"/>
  <c r="AE1161" i="5"/>
  <c r="I2098" i="5"/>
  <c r="I1792" i="5"/>
  <c r="I1791" i="5"/>
  <c r="I1918" i="5"/>
  <c r="I1917" i="5"/>
  <c r="I1900" i="5"/>
  <c r="P1909" i="5" s="1"/>
  <c r="I1899" i="5"/>
  <c r="I1111" i="5"/>
  <c r="N1106" i="5"/>
  <c r="N517" i="5"/>
  <c r="AE510" i="5"/>
  <c r="I522" i="5"/>
  <c r="I60" i="5"/>
  <c r="AE48" i="5"/>
  <c r="N55" i="5"/>
  <c r="I334" i="5"/>
  <c r="N329" i="5"/>
  <c r="I544" i="5"/>
  <c r="N539" i="5"/>
  <c r="I1342" i="5"/>
  <c r="N1337" i="5"/>
  <c r="I795" i="5"/>
  <c r="AE783" i="5"/>
  <c r="N790" i="5"/>
  <c r="N833" i="5"/>
  <c r="I838" i="5"/>
  <c r="AA655" i="5"/>
  <c r="AD655" i="5"/>
  <c r="N371" i="5"/>
  <c r="I376" i="5"/>
  <c r="I397" i="5"/>
  <c r="N392" i="5"/>
  <c r="N2429" i="5"/>
  <c r="I2434" i="5"/>
  <c r="N76" i="5"/>
  <c r="I81" i="5"/>
  <c r="AE69" i="5"/>
  <c r="I880" i="5"/>
  <c r="N875" i="5"/>
  <c r="N979" i="5"/>
  <c r="I984" i="5"/>
  <c r="AE972" i="5"/>
  <c r="AE342" i="5"/>
  <c r="I354" i="5"/>
  <c r="N349" i="5"/>
  <c r="AE1014" i="5"/>
  <c r="N1021" i="5"/>
  <c r="I1026" i="5"/>
  <c r="N496" i="5"/>
  <c r="AE489" i="5"/>
  <c r="I501" i="5"/>
  <c r="I1006" i="5"/>
  <c r="N1001" i="5"/>
  <c r="I1962" i="5"/>
  <c r="I1963" i="5"/>
  <c r="P1972" i="5" s="1"/>
  <c r="I2653" i="5"/>
  <c r="I2652" i="5"/>
  <c r="I1920" i="5"/>
  <c r="I1921" i="5"/>
  <c r="P1930" i="5" s="1"/>
  <c r="I774" i="5"/>
  <c r="AE762" i="5"/>
  <c r="N769" i="5"/>
  <c r="I2161" i="5"/>
  <c r="N2156" i="5"/>
  <c r="AE27" i="5"/>
  <c r="I39" i="5"/>
  <c r="N34" i="5"/>
  <c r="AA25" i="5" s="1"/>
  <c r="I10" i="28" s="1"/>
  <c r="I1132" i="5"/>
  <c r="N1127" i="5"/>
  <c r="AE1581" i="5"/>
  <c r="N1588" i="5"/>
  <c r="I1593" i="5"/>
  <c r="I1089" i="5"/>
  <c r="N1084" i="5"/>
  <c r="AA1075" i="5" s="1"/>
  <c r="I210" i="28" s="1"/>
  <c r="AE1077" i="5"/>
  <c r="I1300" i="5"/>
  <c r="N1295" i="5"/>
  <c r="I1405" i="5"/>
  <c r="N1400" i="5"/>
  <c r="I1048" i="5"/>
  <c r="N1043" i="5"/>
  <c r="N1316" i="5"/>
  <c r="I1321" i="5"/>
  <c r="I1836" i="5"/>
  <c r="I1837" i="5"/>
  <c r="P1846" i="5" s="1"/>
  <c r="I2089" i="5"/>
  <c r="P2098" i="5" s="1"/>
  <c r="I2088" i="5"/>
  <c r="N2092" i="5" s="1"/>
  <c r="AA2083" i="5" s="1"/>
  <c r="AE1602" i="5"/>
  <c r="N1609" i="5"/>
  <c r="I1614" i="5"/>
  <c r="I564" i="5"/>
  <c r="N559" i="5"/>
  <c r="AE552" i="5"/>
  <c r="N1253" i="5"/>
  <c r="I1258" i="5"/>
  <c r="I964" i="5"/>
  <c r="N959" i="5"/>
  <c r="I586" i="5"/>
  <c r="N581" i="5"/>
  <c r="I1195" i="5"/>
  <c r="N1190" i="5"/>
  <c r="N1064" i="5"/>
  <c r="I1069" i="5"/>
  <c r="N1421" i="5"/>
  <c r="I1426" i="5"/>
  <c r="N455" i="5"/>
  <c r="I460" i="5"/>
  <c r="I1174" i="5"/>
  <c r="N1169" i="5"/>
  <c r="AE2085" i="5"/>
  <c r="I2097" i="5"/>
  <c r="I2001" i="5"/>
  <c r="I2002" i="5"/>
  <c r="I2014" i="5" s="1"/>
  <c r="I2622" i="5"/>
  <c r="N2617" i="5"/>
  <c r="AE2610" i="5"/>
  <c r="I333" i="5"/>
  <c r="AE321" i="5"/>
  <c r="N328" i="5"/>
  <c r="AA319" i="5" s="1"/>
  <c r="AE531" i="5"/>
  <c r="I543" i="5"/>
  <c r="N538" i="5"/>
  <c r="I1341" i="5"/>
  <c r="N1336" i="5"/>
  <c r="AE1329" i="5"/>
  <c r="I796" i="5"/>
  <c r="N791" i="5"/>
  <c r="I837" i="5"/>
  <c r="AE825" i="5"/>
  <c r="N832" i="5"/>
  <c r="I1636" i="5"/>
  <c r="N1631" i="5"/>
  <c r="I2067" i="5"/>
  <c r="I2068" i="5"/>
  <c r="P2077" i="5" s="1"/>
  <c r="C9" i="6"/>
  <c r="N874" i="5"/>
  <c r="I879" i="5"/>
  <c r="AE867" i="5"/>
  <c r="N980" i="5"/>
  <c r="I985" i="5"/>
  <c r="I355" i="5"/>
  <c r="N350" i="5"/>
  <c r="I1027" i="5"/>
  <c r="N1022" i="5"/>
  <c r="I502" i="5"/>
  <c r="N497" i="5"/>
  <c r="AE993" i="5"/>
  <c r="I1005" i="5"/>
  <c r="N1000" i="5"/>
  <c r="I1794" i="5"/>
  <c r="I1795" i="5"/>
  <c r="P1804" i="5" s="1"/>
  <c r="AE1539" i="5"/>
  <c r="I1551" i="5"/>
  <c r="N1546" i="5"/>
  <c r="N770" i="5"/>
  <c r="I775" i="5"/>
  <c r="AE2148" i="5"/>
  <c r="I2160" i="5"/>
  <c r="N2155" i="5"/>
  <c r="AA2146" i="5" s="1"/>
  <c r="I40" i="5"/>
  <c r="N35" i="5"/>
  <c r="AE1119" i="5"/>
  <c r="N1126" i="5"/>
  <c r="AA1117" i="5" s="1"/>
  <c r="I1131" i="5"/>
  <c r="I1594" i="5"/>
  <c r="N1589" i="5"/>
  <c r="I1090" i="5"/>
  <c r="N1085" i="5"/>
  <c r="I1299" i="5"/>
  <c r="N1294" i="5"/>
  <c r="AE1287" i="5"/>
  <c r="AE1392" i="5"/>
  <c r="N1399" i="5"/>
  <c r="I1404" i="5"/>
  <c r="N1042" i="5"/>
  <c r="AA1033" i="5" s="1"/>
  <c r="I1047" i="5"/>
  <c r="AE1035" i="5"/>
  <c r="I1320" i="5"/>
  <c r="AE1308" i="5"/>
  <c r="N1315" i="5"/>
  <c r="AA1306" i="5" s="1"/>
  <c r="I2065" i="5"/>
  <c r="I2064" i="5"/>
  <c r="I1896" i="5"/>
  <c r="I1897" i="5"/>
  <c r="AE699" i="5"/>
  <c r="N706" i="5"/>
  <c r="I711" i="5"/>
  <c r="I1573" i="5"/>
  <c r="N1568" i="5"/>
  <c r="I2182" i="5"/>
  <c r="N2177" i="5"/>
  <c r="N2554" i="5"/>
  <c r="AE2547" i="5"/>
  <c r="I2559" i="5"/>
  <c r="I690" i="5"/>
  <c r="AE678" i="5"/>
  <c r="N685" i="5"/>
  <c r="P39" i="5"/>
  <c r="AE28" i="5"/>
  <c r="I649" i="5"/>
  <c r="N644" i="5"/>
  <c r="I417" i="5"/>
  <c r="AE405" i="5"/>
  <c r="N412" i="5"/>
  <c r="I607" i="5"/>
  <c r="N602" i="5"/>
  <c r="I165" i="5"/>
  <c r="AE153" i="5"/>
  <c r="N160" i="5"/>
  <c r="AE741" i="5"/>
  <c r="I753" i="5"/>
  <c r="N748" i="5"/>
  <c r="I1833" i="5"/>
  <c r="I1834" i="5"/>
  <c r="I1774" i="5"/>
  <c r="P1783" i="5" s="1"/>
  <c r="I1773" i="5"/>
  <c r="AE468" i="5"/>
  <c r="I480" i="5"/>
  <c r="N475" i="5"/>
  <c r="I1959" i="5"/>
  <c r="I1960" i="5"/>
  <c r="I2623" i="5"/>
  <c r="N2618" i="5"/>
  <c r="I943" i="5"/>
  <c r="N938" i="5"/>
  <c r="N1652" i="5"/>
  <c r="I1657" i="5"/>
  <c r="I733" i="5"/>
  <c r="N728" i="5"/>
  <c r="I2056" i="5"/>
  <c r="N2051" i="5"/>
  <c r="I2643" i="5"/>
  <c r="AE2631" i="5"/>
  <c r="N2638" i="5"/>
  <c r="AA2629" i="5" s="1"/>
  <c r="I2139" i="5"/>
  <c r="N2134" i="5"/>
  <c r="AA2125" i="5" s="1"/>
  <c r="AE2127" i="5"/>
  <c r="I1677" i="5"/>
  <c r="N1672" i="5"/>
  <c r="AE1665" i="5"/>
  <c r="AE1623" i="5"/>
  <c r="N1630" i="5"/>
  <c r="I1635" i="5"/>
  <c r="IZ16" i="28"/>
  <c r="I1216" i="5"/>
  <c r="N1211" i="5"/>
  <c r="N853" i="5"/>
  <c r="AE846" i="5"/>
  <c r="I858" i="5"/>
  <c r="N811" i="5"/>
  <c r="AE804" i="5"/>
  <c r="I816" i="5"/>
  <c r="AE1140" i="5"/>
  <c r="N1147" i="5"/>
  <c r="I1152" i="5"/>
  <c r="I1531" i="5"/>
  <c r="N1526" i="5"/>
  <c r="I1500" i="5"/>
  <c r="I1501" i="5"/>
  <c r="P1510" i="5" s="1"/>
  <c r="I1770" i="5"/>
  <c r="I1771" i="5"/>
  <c r="I1858" i="5"/>
  <c r="P1867" i="5" s="1"/>
  <c r="I1857" i="5"/>
  <c r="I2383" i="5"/>
  <c r="I2382" i="5"/>
  <c r="P81" i="5"/>
  <c r="AE70" i="5"/>
  <c r="I1552" i="5"/>
  <c r="N1547" i="5"/>
  <c r="I1981" i="5"/>
  <c r="I1980" i="5"/>
  <c r="I712" i="5"/>
  <c r="N707" i="5"/>
  <c r="I1572" i="5"/>
  <c r="AE1560" i="5"/>
  <c r="N1567" i="5"/>
  <c r="I2181" i="5"/>
  <c r="N2176" i="5"/>
  <c r="AE2169" i="5"/>
  <c r="I2560" i="5"/>
  <c r="N2555" i="5"/>
  <c r="N686" i="5"/>
  <c r="I691" i="5"/>
  <c r="I648" i="5"/>
  <c r="AE636" i="5"/>
  <c r="N643" i="5"/>
  <c r="N413" i="5"/>
  <c r="I418" i="5"/>
  <c r="AE594" i="5"/>
  <c r="I606" i="5"/>
  <c r="N601" i="5"/>
  <c r="N161" i="5"/>
  <c r="I166" i="5"/>
  <c r="N749" i="5"/>
  <c r="I754" i="5"/>
  <c r="I615" i="5"/>
  <c r="I616" i="5"/>
  <c r="I1816" i="5"/>
  <c r="P1825" i="5" s="1"/>
  <c r="I1815" i="5"/>
  <c r="IY32" i="28"/>
  <c r="IY34" i="28" s="1"/>
  <c r="N476" i="5"/>
  <c r="I481" i="5"/>
  <c r="N1105" i="5"/>
  <c r="I1110" i="5"/>
  <c r="AE1098" i="5"/>
  <c r="I523" i="5"/>
  <c r="N518" i="5"/>
  <c r="N56" i="5"/>
  <c r="I61" i="5"/>
  <c r="AE930" i="5"/>
  <c r="I942" i="5"/>
  <c r="N937" i="5"/>
  <c r="N1651" i="5"/>
  <c r="I1656" i="5"/>
  <c r="AE1644" i="5"/>
  <c r="I732" i="5"/>
  <c r="N727" i="5"/>
  <c r="AA718" i="5" s="1"/>
  <c r="I142" i="28" s="1"/>
  <c r="AE720" i="5"/>
  <c r="AE2043" i="5"/>
  <c r="I2055" i="5"/>
  <c r="N2050" i="5"/>
  <c r="AA2041" i="5" s="1"/>
  <c r="N2639" i="5"/>
  <c r="I2644" i="5"/>
  <c r="N2135" i="5"/>
  <c r="I2140" i="5"/>
  <c r="N1673" i="5"/>
  <c r="I1678" i="5"/>
  <c r="AE363" i="5"/>
  <c r="I375" i="5"/>
  <c r="N370" i="5"/>
  <c r="AE384" i="5"/>
  <c r="I396" i="5"/>
  <c r="N391" i="5"/>
  <c r="I2433" i="5"/>
  <c r="N2428" i="5"/>
  <c r="AE2421" i="5"/>
  <c r="I82" i="5"/>
  <c r="N77" i="5"/>
  <c r="N1210" i="5"/>
  <c r="AE1203" i="5"/>
  <c r="I1215" i="5"/>
  <c r="N854" i="5"/>
  <c r="I859" i="5"/>
  <c r="I817" i="5"/>
  <c r="N812" i="5"/>
  <c r="N1148" i="5"/>
  <c r="I1153" i="5"/>
  <c r="AE1518" i="5"/>
  <c r="I1530" i="5"/>
  <c r="N1525" i="5"/>
  <c r="I1983" i="5"/>
  <c r="I1984" i="5"/>
  <c r="P1993" i="5" s="1"/>
  <c r="I1812" i="5"/>
  <c r="I1813" i="5"/>
  <c r="E73" i="6"/>
  <c r="B1350" i="5"/>
  <c r="IK62" i="28"/>
  <c r="IK54" i="28"/>
  <c r="B1371" i="5"/>
  <c r="B1353" i="5"/>
  <c r="AD25" i="5" l="1"/>
  <c r="I11" i="28" s="1"/>
  <c r="IO22" i="28" s="1"/>
  <c r="AD319" i="5"/>
  <c r="AD2104" i="5"/>
  <c r="AD2125" i="5"/>
  <c r="AD2629" i="5"/>
  <c r="AD1306" i="5"/>
  <c r="AD571" i="5"/>
  <c r="I115" i="28" s="1"/>
  <c r="AD2041" i="5"/>
  <c r="AD949" i="5"/>
  <c r="AE1981" i="5"/>
  <c r="P1992" i="5"/>
  <c r="AA1201" i="5"/>
  <c r="I234" i="28" s="1"/>
  <c r="AD1201" i="5"/>
  <c r="I235" i="28" s="1"/>
  <c r="A235" i="28" s="1"/>
  <c r="AA2419" i="5"/>
  <c r="AD2419" i="5"/>
  <c r="L117" i="28" s="1"/>
  <c r="AZ142" i="28"/>
  <c r="B141" i="12" s="1"/>
  <c r="B1707" i="5" s="1"/>
  <c r="HK164" i="28"/>
  <c r="AA1642" i="5"/>
  <c r="J120" i="28" s="1"/>
  <c r="AD1642" i="5"/>
  <c r="J121" i="28" s="1"/>
  <c r="N623" i="5"/>
  <c r="I628" i="5"/>
  <c r="P2391" i="5"/>
  <c r="AE2380" i="5"/>
  <c r="N2386" i="5"/>
  <c r="I1783" i="5"/>
  <c r="N1778" i="5"/>
  <c r="AD466" i="5"/>
  <c r="I95" i="28" s="1"/>
  <c r="IS112" i="28" s="1"/>
  <c r="IZ112" i="28" s="1"/>
  <c r="AA466" i="5"/>
  <c r="I94" i="28" s="1"/>
  <c r="IS70" i="28"/>
  <c r="AD2545" i="5"/>
  <c r="AA2545" i="5"/>
  <c r="I1909" i="5"/>
  <c r="N1904" i="5"/>
  <c r="AD1285" i="5"/>
  <c r="AA1285" i="5"/>
  <c r="AD1537" i="5"/>
  <c r="AA1537" i="5"/>
  <c r="AE1792" i="5"/>
  <c r="P1803" i="5"/>
  <c r="AA823" i="5"/>
  <c r="I162" i="28" s="1"/>
  <c r="AD823" i="5"/>
  <c r="I163" i="28" s="1"/>
  <c r="AD529" i="5"/>
  <c r="I107" i="28" s="1"/>
  <c r="AA529" i="5"/>
  <c r="I106" i="28" s="1"/>
  <c r="AD2608" i="5"/>
  <c r="AA2608" i="5"/>
  <c r="AA550" i="5"/>
  <c r="I110" i="28" s="1"/>
  <c r="AD550" i="5"/>
  <c r="AE1834" i="5"/>
  <c r="P1845" i="5"/>
  <c r="I2665" i="5"/>
  <c r="N2660" i="5"/>
  <c r="AA970" i="5"/>
  <c r="AD970" i="5"/>
  <c r="AA781" i="5"/>
  <c r="I154" i="28" s="1"/>
  <c r="AD781" i="5"/>
  <c r="I155" i="28" s="1"/>
  <c r="I1930" i="5"/>
  <c r="N1925" i="5"/>
  <c r="N2093" i="5"/>
  <c r="AD445" i="5"/>
  <c r="AA445" i="5"/>
  <c r="I90" i="28" s="1"/>
  <c r="AA1411" i="5"/>
  <c r="AD1411" i="5"/>
  <c r="HK157" i="28"/>
  <c r="AZ114" i="28"/>
  <c r="B113" i="12" s="1"/>
  <c r="P2538" i="5"/>
  <c r="AE2527" i="5"/>
  <c r="AA886" i="5"/>
  <c r="AD886" i="5"/>
  <c r="HP2" i="28"/>
  <c r="AZ6" i="28"/>
  <c r="B5" i="12" s="1"/>
  <c r="HK130" i="28"/>
  <c r="I1825" i="5"/>
  <c r="N1820" i="5"/>
  <c r="AA1516" i="5"/>
  <c r="J72" i="28" s="1"/>
  <c r="AD1516" i="5"/>
  <c r="J73" i="28" s="1"/>
  <c r="AA361" i="5"/>
  <c r="I74" i="28" s="1"/>
  <c r="AD361" i="5"/>
  <c r="I75" i="28" s="1"/>
  <c r="AD928" i="5"/>
  <c r="AA928" i="5"/>
  <c r="I627" i="5"/>
  <c r="AE615" i="5"/>
  <c r="N622" i="5"/>
  <c r="AA1558" i="5"/>
  <c r="J88" i="28" s="1"/>
  <c r="AD1558" i="5"/>
  <c r="P2392" i="5"/>
  <c r="N2387" i="5"/>
  <c r="AE1770" i="5"/>
  <c r="I1782" i="5"/>
  <c r="N1777" i="5"/>
  <c r="AA1768" i="5" s="1"/>
  <c r="J168" i="28" s="1"/>
  <c r="N1841" i="5"/>
  <c r="I1846" i="5"/>
  <c r="I1908" i="5"/>
  <c r="N1903" i="5"/>
  <c r="AA1894" i="5" s="1"/>
  <c r="J216" i="28" s="1"/>
  <c r="AE1896" i="5"/>
  <c r="AA1390" i="5"/>
  <c r="AD1390" i="5"/>
  <c r="AA991" i="5"/>
  <c r="AD991" i="5"/>
  <c r="AE2065" i="5"/>
  <c r="P2076" i="5"/>
  <c r="AE2086" i="5"/>
  <c r="P2097" i="5"/>
  <c r="AD2083" i="5"/>
  <c r="AD1579" i="5"/>
  <c r="AA1579" i="5"/>
  <c r="J96" i="28" s="1"/>
  <c r="HP3" i="28"/>
  <c r="AZ10" i="28"/>
  <c r="B9" i="12" s="1"/>
  <c r="HK131" i="28"/>
  <c r="AA1012" i="5"/>
  <c r="I198" i="28" s="1"/>
  <c r="AD1012" i="5"/>
  <c r="I199" i="28" s="1"/>
  <c r="A199" i="28" s="1"/>
  <c r="AA67" i="5"/>
  <c r="I18" i="28" s="1"/>
  <c r="AD67" i="5"/>
  <c r="I19" i="28" s="1"/>
  <c r="AA46" i="5"/>
  <c r="I14" i="28" s="1"/>
  <c r="AD46" i="5"/>
  <c r="I15" i="28" s="1"/>
  <c r="P1908" i="5"/>
  <c r="AE1897" i="5"/>
  <c r="I1803" i="5"/>
  <c r="AE1791" i="5"/>
  <c r="N1798" i="5"/>
  <c r="AZ230" i="28"/>
  <c r="B229" i="12" s="1"/>
  <c r="B1938" i="5" s="1"/>
  <c r="HK186" i="28"/>
  <c r="A115" i="28"/>
  <c r="IS122" i="28"/>
  <c r="IZ122" i="28" s="1"/>
  <c r="AA2398" i="5"/>
  <c r="AD2398" i="5"/>
  <c r="AD2356" i="5"/>
  <c r="AA2356" i="5"/>
  <c r="AD1117" i="5"/>
  <c r="AE1812" i="5"/>
  <c r="N1819" i="5"/>
  <c r="I1824" i="5"/>
  <c r="AD382" i="5"/>
  <c r="I79" i="28" s="1"/>
  <c r="IS104" i="28" s="1"/>
  <c r="IZ104" i="28" s="1"/>
  <c r="AA382" i="5"/>
  <c r="I78" i="28" s="1"/>
  <c r="AA1096" i="5"/>
  <c r="AD1096" i="5"/>
  <c r="P1824" i="5"/>
  <c r="AE1813" i="5"/>
  <c r="AA592" i="5"/>
  <c r="I118" i="28" s="1"/>
  <c r="AD592" i="5"/>
  <c r="I119" i="28" s="1"/>
  <c r="I1992" i="5"/>
  <c r="N1987" i="5"/>
  <c r="AE1980" i="5"/>
  <c r="AE1855" i="5"/>
  <c r="P1866" i="5"/>
  <c r="AA844" i="5"/>
  <c r="AD844" i="5"/>
  <c r="AA1663" i="5"/>
  <c r="J128" i="28" s="1"/>
  <c r="AD1663" i="5"/>
  <c r="I1972" i="5"/>
  <c r="N1967" i="5"/>
  <c r="N1840" i="5"/>
  <c r="AA1831" i="5" s="1"/>
  <c r="J192" i="28" s="1"/>
  <c r="I1845" i="5"/>
  <c r="AE1833" i="5"/>
  <c r="AA151" i="5"/>
  <c r="I34" i="28" s="1"/>
  <c r="AD151" i="5"/>
  <c r="I35" i="28" s="1"/>
  <c r="AA697" i="5"/>
  <c r="I138" i="28" s="1"/>
  <c r="AD697" i="5"/>
  <c r="I139" i="28" s="1"/>
  <c r="AE2064" i="5"/>
  <c r="N2071" i="5"/>
  <c r="AA2062" i="5" s="1"/>
  <c r="I2076" i="5"/>
  <c r="AD1033" i="5"/>
  <c r="I203" i="28" s="1"/>
  <c r="A203" i="28" s="1"/>
  <c r="AA865" i="5"/>
  <c r="AD865" i="5"/>
  <c r="AD1327" i="5"/>
  <c r="I259" i="28" s="1"/>
  <c r="A259" i="28" s="1"/>
  <c r="AA1327" i="5"/>
  <c r="I258" i="28" s="1"/>
  <c r="AZ210" i="28"/>
  <c r="B209" i="12" s="1"/>
  <c r="B1878" i="5" s="1"/>
  <c r="HK181" i="28"/>
  <c r="AD760" i="5"/>
  <c r="I151" i="28" s="1"/>
  <c r="A151" i="28" s="1"/>
  <c r="AA760" i="5"/>
  <c r="I150" i="28" s="1"/>
  <c r="AE1918" i="5"/>
  <c r="P1929" i="5"/>
  <c r="P1971" i="5"/>
  <c r="AE1960" i="5"/>
  <c r="AA508" i="5"/>
  <c r="I102" i="28" s="1"/>
  <c r="AD508" i="5"/>
  <c r="I103" i="28" s="1"/>
  <c r="I1804" i="5"/>
  <c r="N1799" i="5"/>
  <c r="AA1159" i="5"/>
  <c r="AD1159" i="5"/>
  <c r="AD1180" i="5"/>
  <c r="AA907" i="5"/>
  <c r="AD907" i="5"/>
  <c r="AA1264" i="5"/>
  <c r="AD1264" i="5"/>
  <c r="AD1222" i="5"/>
  <c r="AD1075" i="5"/>
  <c r="AD718" i="5"/>
  <c r="I143" i="28" s="1"/>
  <c r="AA634" i="5"/>
  <c r="I126" i="28" s="1"/>
  <c r="AD634" i="5"/>
  <c r="I127" i="28" s="1"/>
  <c r="AA2167" i="5"/>
  <c r="AD2167" i="5"/>
  <c r="I1993" i="5"/>
  <c r="N1988" i="5"/>
  <c r="AE1498" i="5"/>
  <c r="P1509" i="5"/>
  <c r="AA1138" i="5"/>
  <c r="AD1138" i="5"/>
  <c r="AD802" i="5"/>
  <c r="I159" i="28" s="1"/>
  <c r="AA802" i="5"/>
  <c r="I158" i="28" s="1"/>
  <c r="AA1621" i="5"/>
  <c r="J112" i="28" s="1"/>
  <c r="AD1621" i="5"/>
  <c r="N1966" i="5"/>
  <c r="AE1959" i="5"/>
  <c r="I1971" i="5"/>
  <c r="P1782" i="5"/>
  <c r="AE1771" i="5"/>
  <c r="AA739" i="5"/>
  <c r="I146" i="28" s="1"/>
  <c r="AD739" i="5"/>
  <c r="I147" i="28" s="1"/>
  <c r="AA403" i="5"/>
  <c r="I82" i="28" s="1"/>
  <c r="AD403" i="5"/>
  <c r="I83" i="28" s="1"/>
  <c r="IS106" i="28" s="1"/>
  <c r="IZ106" i="28" s="1"/>
  <c r="AA676" i="5"/>
  <c r="I134" i="28" s="1"/>
  <c r="AD676" i="5"/>
  <c r="I135" i="28" s="1"/>
  <c r="A135" i="28" s="1"/>
  <c r="I2077" i="5"/>
  <c r="N2072" i="5"/>
  <c r="AE2001" i="5"/>
  <c r="I2013" i="5"/>
  <c r="AA1600" i="5"/>
  <c r="AD1600" i="5"/>
  <c r="N2659" i="5"/>
  <c r="I2664" i="5"/>
  <c r="AE2652" i="5"/>
  <c r="AA487" i="5"/>
  <c r="AD487" i="5"/>
  <c r="AA340" i="5"/>
  <c r="I70" i="28" s="1"/>
  <c r="AD340" i="5"/>
  <c r="I71" i="28" s="1"/>
  <c r="AE1917" i="5"/>
  <c r="N1924" i="5"/>
  <c r="AA1915" i="5" s="1"/>
  <c r="J224" i="28" s="1"/>
  <c r="I1929" i="5"/>
  <c r="AA1054" i="5"/>
  <c r="I206" i="28" s="1"/>
  <c r="AD1054" i="5"/>
  <c r="I207" i="28" s="1"/>
  <c r="AD1243" i="5"/>
  <c r="AA1243" i="5"/>
  <c r="AD4" i="5"/>
  <c r="I7" i="28" s="1"/>
  <c r="AD2146" i="5"/>
  <c r="IK26" i="28"/>
  <c r="IK56" i="28"/>
  <c r="B1374" i="5"/>
  <c r="IK64" i="28"/>
  <c r="I1353" i="5"/>
  <c r="I1354" i="5"/>
  <c r="P1363" i="5" s="1"/>
  <c r="IK58" i="28"/>
  <c r="I1372" i="5"/>
  <c r="I1371" i="5"/>
  <c r="IK60" i="28"/>
  <c r="IK52" i="28"/>
  <c r="I1351" i="5"/>
  <c r="I1350" i="5"/>
  <c r="IQ38" i="28" l="1"/>
  <c r="IK38" i="28" s="1"/>
  <c r="IM14" i="28"/>
  <c r="A139" i="28"/>
  <c r="AD1894" i="5"/>
  <c r="J217" i="28" s="1"/>
  <c r="AD55" i="28" s="1"/>
  <c r="AD1768" i="5"/>
  <c r="J169" i="28" s="1"/>
  <c r="AD49" i="28" s="1"/>
  <c r="A155" i="28"/>
  <c r="A159" i="28"/>
  <c r="A163" i="28" s="1"/>
  <c r="A167" i="28" s="1"/>
  <c r="A171" i="28" s="1"/>
  <c r="A175" i="28" s="1"/>
  <c r="AZ224" i="28"/>
  <c r="B223" i="12" s="1"/>
  <c r="B2298" i="5" s="1"/>
  <c r="HK221" i="28"/>
  <c r="AA2650" i="5"/>
  <c r="AD2650" i="5"/>
  <c r="HK146" i="28"/>
  <c r="AZ70" i="28"/>
  <c r="B69" i="12" s="1"/>
  <c r="A143" i="28"/>
  <c r="A147" i="28" s="1"/>
  <c r="A127" i="28"/>
  <c r="IS128" i="28"/>
  <c r="IZ128" i="28" s="1"/>
  <c r="I1878" i="5"/>
  <c r="I1879" i="5"/>
  <c r="P1888" i="5" s="1"/>
  <c r="AZ34" i="28"/>
  <c r="B33" i="12" s="1"/>
  <c r="B240" i="5" s="1"/>
  <c r="HP9" i="28"/>
  <c r="HK137" i="28"/>
  <c r="AZ118" i="28"/>
  <c r="B117" i="12" s="1"/>
  <c r="HK158" i="28"/>
  <c r="AA1810" i="5"/>
  <c r="J184" i="28" s="1"/>
  <c r="AD1810" i="5"/>
  <c r="J185" i="28" s="1"/>
  <c r="AD51" i="28" s="1"/>
  <c r="HK133" i="28"/>
  <c r="AZ18" i="28"/>
  <c r="B17" i="12" s="1"/>
  <c r="HP5" i="28"/>
  <c r="B177" i="5"/>
  <c r="B93" i="5"/>
  <c r="AZ74" i="28"/>
  <c r="B73" i="12" s="1"/>
  <c r="HK147" i="28"/>
  <c r="AZ90" i="28"/>
  <c r="B89" i="12" s="1"/>
  <c r="HK151" i="28"/>
  <c r="HK162" i="28"/>
  <c r="AZ134" i="28"/>
  <c r="B133" i="12" s="1"/>
  <c r="B1686" i="5" s="1"/>
  <c r="HK165" i="28"/>
  <c r="AZ146" i="28"/>
  <c r="B145" i="12" s="1"/>
  <c r="B1710" i="5" s="1"/>
  <c r="AZ112" i="28"/>
  <c r="B111" i="12" s="1"/>
  <c r="HK207" i="28"/>
  <c r="HK160" i="28"/>
  <c r="AZ126" i="28"/>
  <c r="B125" i="12" s="1"/>
  <c r="HK166" i="28"/>
  <c r="AZ150" i="28"/>
  <c r="B149" i="12" s="1"/>
  <c r="B1728" i="5" s="1"/>
  <c r="AZ258" i="28"/>
  <c r="B257" i="12" s="1"/>
  <c r="B2004" i="5" s="1"/>
  <c r="HK193" i="28"/>
  <c r="A207" i="28"/>
  <c r="AA1978" i="5"/>
  <c r="J248" i="28" s="1"/>
  <c r="AD1978" i="5"/>
  <c r="J249" i="28" s="1"/>
  <c r="AD59" i="28" s="1"/>
  <c r="AZ78" i="28"/>
  <c r="B77" i="12" s="1"/>
  <c r="HK148" i="28"/>
  <c r="IO24" i="28"/>
  <c r="IS72" i="28"/>
  <c r="IM16" i="28"/>
  <c r="IQ40" i="28"/>
  <c r="IK40" i="28" s="1"/>
  <c r="HK204" i="28"/>
  <c r="AZ88" i="28"/>
  <c r="B87" i="12" s="1"/>
  <c r="AD37" i="28"/>
  <c r="Z20" i="28"/>
  <c r="IS52" i="28"/>
  <c r="IZ52" i="28" s="1"/>
  <c r="HK169" i="28"/>
  <c r="AZ162" i="28"/>
  <c r="B161" i="12" s="1"/>
  <c r="B1752" i="5" s="1"/>
  <c r="AZ94" i="28"/>
  <c r="B93" i="12" s="1"/>
  <c r="HK152" i="28"/>
  <c r="AA2377" i="5"/>
  <c r="AD2377" i="5"/>
  <c r="I1707" i="5"/>
  <c r="I1708" i="5"/>
  <c r="I1720" i="5" s="1"/>
  <c r="AZ234" i="28"/>
  <c r="B233" i="12" s="1"/>
  <c r="B1941" i="5" s="1"/>
  <c r="HK187" i="28"/>
  <c r="IS116" i="28"/>
  <c r="IZ116" i="28" s="1"/>
  <c r="A103" i="28"/>
  <c r="I1938" i="5"/>
  <c r="I1939" i="5"/>
  <c r="I1951" i="5" s="1"/>
  <c r="HK132" i="28"/>
  <c r="AZ14" i="28"/>
  <c r="B13" i="12" s="1"/>
  <c r="HP4" i="28"/>
  <c r="HK178" i="28"/>
  <c r="AZ198" i="28"/>
  <c r="B197" i="12" s="1"/>
  <c r="B1854" i="5" s="1"/>
  <c r="AZ96" i="28"/>
  <c r="B95" i="12" s="1"/>
  <c r="HK205" i="28"/>
  <c r="AA613" i="5"/>
  <c r="I122" i="28" s="1"/>
  <c r="AD613" i="5"/>
  <c r="I123" i="28" s="1"/>
  <c r="AZ72" i="28"/>
  <c r="B71" i="12" s="1"/>
  <c r="HK202" i="28"/>
  <c r="B174" i="5"/>
  <c r="B90" i="5"/>
  <c r="AZ154" i="28"/>
  <c r="B153" i="12" s="1"/>
  <c r="B1731" i="5" s="1"/>
  <c r="HK167" i="28"/>
  <c r="HK155" i="28"/>
  <c r="AZ106" i="28"/>
  <c r="B105" i="12" s="1"/>
  <c r="IS64" i="28"/>
  <c r="IZ64" i="28" s="1"/>
  <c r="Z26" i="28"/>
  <c r="AD43" i="28"/>
  <c r="HS5" i="28"/>
  <c r="AD6" i="28"/>
  <c r="IS18" i="28"/>
  <c r="IZ18" i="28" s="1"/>
  <c r="AZ158" i="28"/>
  <c r="B157" i="12" s="1"/>
  <c r="B1749" i="5" s="1"/>
  <c r="HK168" i="28"/>
  <c r="AZ138" i="28"/>
  <c r="B137" i="12" s="1"/>
  <c r="B1689" i="5" s="1"/>
  <c r="HK163" i="28"/>
  <c r="IS68" i="28"/>
  <c r="IO20" i="28"/>
  <c r="IQ36" i="28"/>
  <c r="IK36" i="28" s="1"/>
  <c r="A7" i="28"/>
  <c r="A11" i="28" s="1"/>
  <c r="IM12" i="28"/>
  <c r="AZ206" i="28"/>
  <c r="B205" i="12" s="1"/>
  <c r="B1875" i="5" s="1"/>
  <c r="HK180" i="28"/>
  <c r="IS100" i="28"/>
  <c r="IZ100" i="28" s="1"/>
  <c r="A71" i="28"/>
  <c r="HK149" i="28"/>
  <c r="AZ82" i="28"/>
  <c r="B81" i="12" s="1"/>
  <c r="AA1957" i="5"/>
  <c r="J240" i="28" s="1"/>
  <c r="AD1957" i="5"/>
  <c r="J241" i="28" s="1"/>
  <c r="AD58" i="28" s="1"/>
  <c r="HK154" i="28"/>
  <c r="AZ102" i="28"/>
  <c r="B101" i="12" s="1"/>
  <c r="AD1915" i="5"/>
  <c r="J225" i="28" s="1"/>
  <c r="AD56" i="28" s="1"/>
  <c r="IS82" i="28"/>
  <c r="IO34" i="28"/>
  <c r="IK34" i="28" s="1"/>
  <c r="IQ50" i="28"/>
  <c r="IY50" i="28" s="1"/>
  <c r="AZ192" i="28"/>
  <c r="B191" i="12" s="1"/>
  <c r="B2256" i="5" s="1"/>
  <c r="HK217" i="28"/>
  <c r="HK209" i="28"/>
  <c r="AZ128" i="28"/>
  <c r="B127" i="12" s="1"/>
  <c r="IS124" i="28"/>
  <c r="IZ124" i="28" s="1"/>
  <c r="A119" i="28"/>
  <c r="AA1789" i="5"/>
  <c r="J176" i="28" s="1"/>
  <c r="AD1789" i="5"/>
  <c r="J177" i="28" s="1"/>
  <c r="AD50" i="28" s="1"/>
  <c r="IO26" i="28"/>
  <c r="IS74" i="28"/>
  <c r="IM18" i="28"/>
  <c r="IQ42" i="28"/>
  <c r="IK42" i="28" s="1"/>
  <c r="AD2062" i="5"/>
  <c r="AZ216" i="28"/>
  <c r="B215" i="12" s="1"/>
  <c r="B2295" i="5" s="1"/>
  <c r="HK220" i="28"/>
  <c r="HK214" i="28"/>
  <c r="AZ168" i="28"/>
  <c r="B167" i="12" s="1"/>
  <c r="B2232" i="5" s="1"/>
  <c r="IS102" i="28"/>
  <c r="IZ102" i="28" s="1"/>
  <c r="A75" i="28"/>
  <c r="A79" i="28" s="1"/>
  <c r="A83" i="28" s="1"/>
  <c r="AD1831" i="5"/>
  <c r="J193" i="28" s="1"/>
  <c r="AD52" i="28" s="1"/>
  <c r="AZ110" i="28"/>
  <c r="B109" i="12" s="1"/>
  <c r="HK156" i="28"/>
  <c r="IS118" i="28"/>
  <c r="IZ118" i="28" s="1"/>
  <c r="A107" i="28"/>
  <c r="A111" i="28" s="1"/>
  <c r="AZ120" i="28"/>
  <c r="B119" i="12" s="1"/>
  <c r="HK208" i="28"/>
  <c r="I1363" i="5"/>
  <c r="N1358" i="5"/>
  <c r="I1383" i="5"/>
  <c r="AE1371" i="5"/>
  <c r="I1375" i="5"/>
  <c r="P1384" i="5" s="1"/>
  <c r="I1374" i="5"/>
  <c r="AE1350" i="5"/>
  <c r="I1362" i="5"/>
  <c r="N1357" i="5"/>
  <c r="AA1348" i="5" s="1"/>
  <c r="I1384" i="5"/>
  <c r="AE1351" i="5"/>
  <c r="P1362" i="5"/>
  <c r="A15" i="28" l="1"/>
  <c r="A19" i="28" s="1"/>
  <c r="N1379" i="5"/>
  <c r="I2233" i="5"/>
  <c r="I2232" i="5"/>
  <c r="I1750" i="5"/>
  <c r="I1749" i="5"/>
  <c r="I175" i="5"/>
  <c r="I174" i="5"/>
  <c r="AZ122" i="28"/>
  <c r="B121" i="12" s="1"/>
  <c r="HK159" i="28"/>
  <c r="I1753" i="5"/>
  <c r="P1762" i="5" s="1"/>
  <c r="I1752" i="5"/>
  <c r="B198" i="5"/>
  <c r="B114" i="5"/>
  <c r="I241" i="5"/>
  <c r="P250" i="5" s="1"/>
  <c r="I240" i="5"/>
  <c r="I2257" i="5"/>
  <c r="P2266" i="5" s="1"/>
  <c r="I2256" i="5"/>
  <c r="HK223" i="28"/>
  <c r="AZ240" i="28"/>
  <c r="B239" i="12" s="1"/>
  <c r="B2319" i="5" s="1"/>
  <c r="AE1938" i="5"/>
  <c r="I1950" i="5"/>
  <c r="I1941" i="5"/>
  <c r="I1942" i="5"/>
  <c r="I1710" i="5"/>
  <c r="I1711" i="5"/>
  <c r="E10" i="6"/>
  <c r="E70" i="6"/>
  <c r="I93" i="5"/>
  <c r="I94" i="5"/>
  <c r="P103" i="5" s="1"/>
  <c r="I1690" i="5"/>
  <c r="P1699" i="5" s="1"/>
  <c r="I1689" i="5"/>
  <c r="I1731" i="5"/>
  <c r="I1732" i="5"/>
  <c r="P1741" i="5" s="1"/>
  <c r="B195" i="5"/>
  <c r="B111" i="5"/>
  <c r="I2004" i="5"/>
  <c r="I2005" i="5"/>
  <c r="I177" i="5"/>
  <c r="I178" i="5"/>
  <c r="P187" i="5" s="1"/>
  <c r="P1887" i="5"/>
  <c r="AE1876" i="5"/>
  <c r="I2295" i="5"/>
  <c r="I2296" i="5"/>
  <c r="AZ176" i="28"/>
  <c r="B175" i="12" s="1"/>
  <c r="B2235" i="5" s="1"/>
  <c r="HK215" i="28"/>
  <c r="I1876" i="5"/>
  <c r="I1875" i="5"/>
  <c r="D10" i="6"/>
  <c r="C10" i="6" s="1"/>
  <c r="I90" i="5"/>
  <c r="I91" i="5"/>
  <c r="D70" i="6"/>
  <c r="IS126" i="28"/>
  <c r="IZ126" i="28" s="1"/>
  <c r="A123" i="28"/>
  <c r="I1855" i="5"/>
  <c r="I1854" i="5"/>
  <c r="AE1707" i="5"/>
  <c r="I1719" i="5"/>
  <c r="AZ248" i="28"/>
  <c r="B247" i="12" s="1"/>
  <c r="B2337" i="5" s="1"/>
  <c r="HK224" i="28"/>
  <c r="I1729" i="5"/>
  <c r="I1728" i="5"/>
  <c r="I1686" i="5"/>
  <c r="I1687" i="5"/>
  <c r="HK216" i="28"/>
  <c r="AZ184" i="28"/>
  <c r="B183" i="12" s="1"/>
  <c r="B2253" i="5" s="1"/>
  <c r="I2298" i="5"/>
  <c r="I2299" i="5"/>
  <c r="P2308" i="5" s="1"/>
  <c r="AD1348" i="5"/>
  <c r="I23" i="28"/>
  <c r="I26" i="28"/>
  <c r="I22" i="28"/>
  <c r="N1378" i="5"/>
  <c r="AA1369" i="5" s="1"/>
  <c r="AE1372" i="5"/>
  <c r="P1383" i="5"/>
  <c r="I1699" i="5" l="1"/>
  <c r="N1694" i="5"/>
  <c r="AE1854" i="5"/>
  <c r="I1866" i="5"/>
  <c r="N1861" i="5"/>
  <c r="AA1852" i="5" s="1"/>
  <c r="J200" i="28" s="1"/>
  <c r="AE91" i="5"/>
  <c r="P102" i="5"/>
  <c r="P1719" i="5"/>
  <c r="AE1708" i="5"/>
  <c r="N1714" i="5"/>
  <c r="I198" i="5"/>
  <c r="I199" i="5"/>
  <c r="P208" i="5" s="1"/>
  <c r="N2303" i="5"/>
  <c r="I2308" i="5"/>
  <c r="N1757" i="5"/>
  <c r="I1762" i="5"/>
  <c r="AE2296" i="5"/>
  <c r="P2307" i="5"/>
  <c r="N1693" i="5"/>
  <c r="AA1684" i="5" s="1"/>
  <c r="J136" i="28" s="1"/>
  <c r="AE1686" i="5"/>
  <c r="I1698" i="5"/>
  <c r="I2337" i="5"/>
  <c r="I2338" i="5"/>
  <c r="I2350" i="5" s="1"/>
  <c r="I1867" i="5"/>
  <c r="N1862" i="5"/>
  <c r="N98" i="5"/>
  <c r="I103" i="5"/>
  <c r="N1883" i="5"/>
  <c r="I1888" i="5"/>
  <c r="I2307" i="5"/>
  <c r="AE2295" i="5"/>
  <c r="N2302" i="5"/>
  <c r="D11" i="6"/>
  <c r="C11" i="6" s="1"/>
  <c r="D71" i="6"/>
  <c r="I111" i="5"/>
  <c r="I112" i="5"/>
  <c r="AE1687" i="5"/>
  <c r="P1698" i="5"/>
  <c r="AD1684" i="5"/>
  <c r="J137" i="28" s="1"/>
  <c r="AD45" i="28" s="1"/>
  <c r="P1951" i="5"/>
  <c r="N1946" i="5"/>
  <c r="I2320" i="5"/>
  <c r="P2329" i="5" s="1"/>
  <c r="I2319" i="5"/>
  <c r="P249" i="5"/>
  <c r="AE238" i="5"/>
  <c r="P1761" i="5"/>
  <c r="AE1750" i="5"/>
  <c r="I186" i="5"/>
  <c r="AE174" i="5"/>
  <c r="N181" i="5"/>
  <c r="AA172" i="5" s="1"/>
  <c r="I38" i="28" s="1"/>
  <c r="I2244" i="5"/>
  <c r="AE2232" i="5"/>
  <c r="AE1875" i="5"/>
  <c r="I1887" i="5"/>
  <c r="N1882" i="5"/>
  <c r="AA1873" i="5" s="1"/>
  <c r="J208" i="28" s="1"/>
  <c r="N2008" i="5"/>
  <c r="AA1999" i="5" s="1"/>
  <c r="J256" i="28" s="1"/>
  <c r="P2013" i="5"/>
  <c r="AE2002" i="5"/>
  <c r="P1740" i="5"/>
  <c r="AE1729" i="5"/>
  <c r="I2253" i="5"/>
  <c r="I2254" i="5"/>
  <c r="AE1728" i="5"/>
  <c r="N1735" i="5"/>
  <c r="AA1726" i="5" s="1"/>
  <c r="J152" i="28" s="1"/>
  <c r="I1740" i="5"/>
  <c r="AE90" i="5"/>
  <c r="I102" i="5"/>
  <c r="N97" i="5"/>
  <c r="AA88" i="5" s="1"/>
  <c r="J8" i="28" s="1"/>
  <c r="AZ8" i="28" s="1"/>
  <c r="B7" i="12" s="1"/>
  <c r="B258" i="5" s="1"/>
  <c r="AE175" i="5"/>
  <c r="P186" i="5"/>
  <c r="I195" i="5"/>
  <c r="I196" i="5"/>
  <c r="N1945" i="5"/>
  <c r="AA1936" i="5" s="1"/>
  <c r="J232" i="28" s="1"/>
  <c r="P1950" i="5"/>
  <c r="AE1939" i="5"/>
  <c r="N182" i="5"/>
  <c r="I187" i="5"/>
  <c r="I2245" i="5"/>
  <c r="I1741" i="5"/>
  <c r="N1736" i="5"/>
  <c r="I2236" i="5"/>
  <c r="P2245" i="5" s="1"/>
  <c r="I2235" i="5"/>
  <c r="N2009" i="5"/>
  <c r="P2014" i="5"/>
  <c r="P1720" i="5"/>
  <c r="N1715" i="5"/>
  <c r="P2265" i="5"/>
  <c r="AE2254" i="5"/>
  <c r="E11" i="6"/>
  <c r="I114" i="5"/>
  <c r="E71" i="6"/>
  <c r="I115" i="5"/>
  <c r="P124" i="5" s="1"/>
  <c r="AE1749" i="5"/>
  <c r="N1756" i="5"/>
  <c r="I1761" i="5"/>
  <c r="AD1369" i="5"/>
  <c r="HP6" i="28"/>
  <c r="AZ22" i="28"/>
  <c r="B21" i="12" s="1"/>
  <c r="B216" i="5" s="1"/>
  <c r="HK134" i="28"/>
  <c r="AZ26" i="28"/>
  <c r="B25" i="12" s="1"/>
  <c r="B219" i="5" s="1"/>
  <c r="HK135" i="28"/>
  <c r="HP7" i="28"/>
  <c r="IS76" i="28"/>
  <c r="IZ76" i="28" s="1"/>
  <c r="IO28" i="28"/>
  <c r="IQ44" i="28"/>
  <c r="IK44" i="28" s="1"/>
  <c r="A23" i="28"/>
  <c r="I27" i="28"/>
  <c r="HK194" i="28"/>
  <c r="AD172" i="5" l="1"/>
  <c r="I39" i="28" s="1"/>
  <c r="IQ52" i="28" s="1"/>
  <c r="IY52" i="28" s="1"/>
  <c r="HQ2" i="28"/>
  <c r="AD1936" i="5"/>
  <c r="J233" i="28" s="1"/>
  <c r="AD57" i="28" s="1"/>
  <c r="AD1726" i="5"/>
  <c r="J153" i="28" s="1"/>
  <c r="AD47" i="28" s="1"/>
  <c r="AD1852" i="5"/>
  <c r="J201" i="28" s="1"/>
  <c r="AD53" i="28" s="1"/>
  <c r="N118" i="5"/>
  <c r="AA109" i="5" s="1"/>
  <c r="J16" i="28" s="1"/>
  <c r="P123" i="5"/>
  <c r="AE112" i="5"/>
  <c r="AE2233" i="5"/>
  <c r="P2244" i="5"/>
  <c r="N2240" i="5"/>
  <c r="N202" i="5"/>
  <c r="AA193" i="5" s="1"/>
  <c r="I42" i="28" s="1"/>
  <c r="AE195" i="5"/>
  <c r="I207" i="5"/>
  <c r="AD1873" i="5"/>
  <c r="J209" i="28" s="1"/>
  <c r="AD54" i="28" s="1"/>
  <c r="N2260" i="5"/>
  <c r="AA2251" i="5" s="1"/>
  <c r="K188" i="28" s="1"/>
  <c r="I2265" i="5"/>
  <c r="AE2253" i="5"/>
  <c r="AZ38" i="28"/>
  <c r="B37" i="12" s="1"/>
  <c r="B1434" i="5" s="1"/>
  <c r="HK138" i="28"/>
  <c r="AE2337" i="5"/>
  <c r="I2349" i="5"/>
  <c r="AA1705" i="5"/>
  <c r="J144" i="28" s="1"/>
  <c r="AD1705" i="5"/>
  <c r="J145" i="28" s="1"/>
  <c r="AD46" i="28" s="1"/>
  <c r="AD88" i="5"/>
  <c r="J9" i="28" s="1"/>
  <c r="HK212" i="28"/>
  <c r="AZ152" i="28"/>
  <c r="B151" i="12" s="1"/>
  <c r="B2211" i="5" s="1"/>
  <c r="HK225" i="28"/>
  <c r="AZ256" i="28"/>
  <c r="B255" i="12" s="1"/>
  <c r="B2340" i="5" s="1"/>
  <c r="AA1747" i="5"/>
  <c r="J160" i="28" s="1"/>
  <c r="AD1747" i="5"/>
  <c r="J161" i="28" s="1"/>
  <c r="AD48" i="28" s="1"/>
  <c r="AD1999" i="5"/>
  <c r="J257" i="28" s="1"/>
  <c r="AD60" i="28" s="1"/>
  <c r="AZ232" i="28"/>
  <c r="B231" i="12" s="1"/>
  <c r="B2316" i="5" s="1"/>
  <c r="HK222" i="28"/>
  <c r="HK219" i="28"/>
  <c r="AZ208" i="28"/>
  <c r="B207" i="12" s="1"/>
  <c r="B2277" i="5" s="1"/>
  <c r="N2239" i="5"/>
  <c r="AA2230" i="5" s="1"/>
  <c r="K172" i="28" s="1"/>
  <c r="I124" i="5"/>
  <c r="N119" i="5"/>
  <c r="AA2293" i="5"/>
  <c r="K220" i="28" s="1"/>
  <c r="AD2293" i="5"/>
  <c r="K221" i="28" s="1"/>
  <c r="AD25" i="28" s="1"/>
  <c r="I208" i="5"/>
  <c r="N203" i="5"/>
  <c r="N2261" i="5"/>
  <c r="I2266" i="5"/>
  <c r="AE2317" i="5"/>
  <c r="P2328" i="5"/>
  <c r="AE111" i="5"/>
  <c r="I123" i="5"/>
  <c r="HK210" i="28"/>
  <c r="AZ136" i="28"/>
  <c r="B135" i="12" s="1"/>
  <c r="B2190" i="5" s="1"/>
  <c r="P207" i="5"/>
  <c r="AE196" i="5"/>
  <c r="HK218" i="28"/>
  <c r="AZ200" i="28"/>
  <c r="B199" i="12" s="1"/>
  <c r="B2274" i="5" s="1"/>
  <c r="I258" i="5"/>
  <c r="I259" i="5"/>
  <c r="IX28" i="28"/>
  <c r="II28" i="28" s="1"/>
  <c r="IK28" i="28"/>
  <c r="I219" i="5"/>
  <c r="E72" i="6"/>
  <c r="I220" i="5"/>
  <c r="P229" i="5" s="1"/>
  <c r="D72" i="6"/>
  <c r="I216" i="5"/>
  <c r="I217" i="5"/>
  <c r="B2025" i="5"/>
  <c r="B2022" i="5"/>
  <c r="B132" i="5"/>
  <c r="D12" i="6" s="1"/>
  <c r="C12" i="6" s="1"/>
  <c r="IQ46" i="28"/>
  <c r="IK46" i="28" s="1"/>
  <c r="IS78" i="28"/>
  <c r="IZ78" i="28" s="1"/>
  <c r="II78" i="28" s="1"/>
  <c r="IO30" i="28"/>
  <c r="A27" i="28"/>
  <c r="IK20" i="28"/>
  <c r="AD193" i="5" l="1"/>
  <c r="I43" i="28" s="1"/>
  <c r="A43" i="28" s="1"/>
  <c r="A39" i="28"/>
  <c r="IS84" i="28"/>
  <c r="IZ84" i="28" s="1"/>
  <c r="II84" i="28" s="1"/>
  <c r="I2275" i="5"/>
  <c r="I2274" i="5"/>
  <c r="I2190" i="5"/>
  <c r="I2191" i="5"/>
  <c r="I2212" i="5"/>
  <c r="I2224" i="5" s="1"/>
  <c r="I2211" i="5"/>
  <c r="AD2251" i="5"/>
  <c r="K189" i="28" s="1"/>
  <c r="AD23" i="28" s="1"/>
  <c r="AD109" i="5"/>
  <c r="J17" i="28" s="1"/>
  <c r="AZ160" i="28"/>
  <c r="B159" i="12" s="1"/>
  <c r="B2214" i="5" s="1"/>
  <c r="HK213" i="28"/>
  <c r="IM8" i="28"/>
  <c r="AD29" i="28"/>
  <c r="Z12" i="28"/>
  <c r="V3" i="28"/>
  <c r="IS36" i="28"/>
  <c r="IQ20" i="28"/>
  <c r="IO12" i="28"/>
  <c r="AD2230" i="5"/>
  <c r="K173" i="28" s="1"/>
  <c r="AD22" i="28" s="1"/>
  <c r="AZ172" i="28"/>
  <c r="B171" i="12" s="1"/>
  <c r="B2463" i="5" s="1"/>
  <c r="HK236" i="28"/>
  <c r="I2317" i="5"/>
  <c r="I2316" i="5"/>
  <c r="I2341" i="5"/>
  <c r="I2340" i="5"/>
  <c r="HK239" i="28"/>
  <c r="AZ220" i="28"/>
  <c r="B219" i="12" s="1"/>
  <c r="B2487" i="5" s="1"/>
  <c r="I2277" i="5"/>
  <c r="I2278" i="5"/>
  <c r="P2287" i="5" s="1"/>
  <c r="HK211" i="28"/>
  <c r="AZ144" i="28"/>
  <c r="B143" i="12" s="1"/>
  <c r="B2193" i="5" s="1"/>
  <c r="I1435" i="5"/>
  <c r="I1434" i="5"/>
  <c r="AZ188" i="28"/>
  <c r="B187" i="12" s="1"/>
  <c r="B2466" i="5" s="1"/>
  <c r="HK237" i="28"/>
  <c r="AZ42" i="28"/>
  <c r="B41" i="12" s="1"/>
  <c r="B429" i="5" s="1"/>
  <c r="HK139" i="28"/>
  <c r="AZ16" i="28"/>
  <c r="B15" i="12" s="1"/>
  <c r="HQ3" i="28"/>
  <c r="HK195" i="28"/>
  <c r="N223" i="5"/>
  <c r="AA214" i="5" s="1"/>
  <c r="AE216" i="5"/>
  <c r="I228" i="5"/>
  <c r="AE217" i="5"/>
  <c r="P228" i="5"/>
  <c r="AE258" i="5"/>
  <c r="I270" i="5"/>
  <c r="IX30" i="28"/>
  <c r="II30" i="28" s="1"/>
  <c r="IK30" i="28"/>
  <c r="C13" i="6"/>
  <c r="C70" i="6" s="1"/>
  <c r="C71" i="6" s="1"/>
  <c r="C72" i="6" s="1"/>
  <c r="N224" i="5"/>
  <c r="I229" i="5"/>
  <c r="I271" i="5"/>
  <c r="IK22" i="28"/>
  <c r="I2022" i="5"/>
  <c r="I2023" i="5"/>
  <c r="I2025" i="5"/>
  <c r="I2026" i="5"/>
  <c r="P2035" i="5" s="1"/>
  <c r="I132" i="5"/>
  <c r="I133" i="5"/>
  <c r="D102" i="6"/>
  <c r="IS86" i="28" l="1"/>
  <c r="IZ86" i="28" s="1"/>
  <c r="II86" i="28" s="1"/>
  <c r="IQ54" i="28"/>
  <c r="IY54" i="28" s="1"/>
  <c r="B261" i="5"/>
  <c r="B135" i="5"/>
  <c r="I2466" i="5"/>
  <c r="I2467" i="5"/>
  <c r="P2476" i="5" s="1"/>
  <c r="I2329" i="5"/>
  <c r="N2324" i="5"/>
  <c r="IO14" i="28"/>
  <c r="IM10" i="28"/>
  <c r="Z13" i="28"/>
  <c r="IS38" i="28"/>
  <c r="AD30" i="28"/>
  <c r="IQ22" i="28"/>
  <c r="V4" i="28"/>
  <c r="I2203" i="5"/>
  <c r="N1441" i="5"/>
  <c r="AA1432" i="5" s="1"/>
  <c r="I1446" i="5"/>
  <c r="AE1434" i="5"/>
  <c r="N2344" i="5"/>
  <c r="P2349" i="5"/>
  <c r="AE2338" i="5"/>
  <c r="AE2190" i="5"/>
  <c r="I2202" i="5"/>
  <c r="I430" i="5"/>
  <c r="I429" i="5"/>
  <c r="I1447" i="5"/>
  <c r="N1442" i="5"/>
  <c r="P2286" i="5"/>
  <c r="AE2275" i="5"/>
  <c r="N2345" i="5"/>
  <c r="P2350" i="5"/>
  <c r="I2463" i="5"/>
  <c r="I2464" i="5"/>
  <c r="I2223" i="5"/>
  <c r="AE2211" i="5"/>
  <c r="N2281" i="5"/>
  <c r="AA2272" i="5" s="1"/>
  <c r="K204" i="28" s="1"/>
  <c r="I2286" i="5"/>
  <c r="AE2274" i="5"/>
  <c r="I2194" i="5"/>
  <c r="P2203" i="5" s="1"/>
  <c r="I2193" i="5"/>
  <c r="I2487" i="5"/>
  <c r="I2488" i="5"/>
  <c r="P2497" i="5" s="1"/>
  <c r="AE2316" i="5"/>
  <c r="I2328" i="5"/>
  <c r="N2323" i="5"/>
  <c r="AA2314" i="5" s="1"/>
  <c r="K236" i="28" s="1"/>
  <c r="I2214" i="5"/>
  <c r="I2215" i="5"/>
  <c r="N2282" i="5"/>
  <c r="I2287" i="5"/>
  <c r="AD214" i="5"/>
  <c r="I46" i="28"/>
  <c r="J24" i="28"/>
  <c r="I47" i="28"/>
  <c r="J25" i="28"/>
  <c r="I145" i="5"/>
  <c r="P2034" i="5"/>
  <c r="AE2023" i="5"/>
  <c r="AE2022" i="5"/>
  <c r="N2029" i="5"/>
  <c r="AA2020" i="5" s="1"/>
  <c r="I2034" i="5"/>
  <c r="I144" i="5"/>
  <c r="AE132" i="5"/>
  <c r="N2030" i="5"/>
  <c r="I2035" i="5"/>
  <c r="AD2314" i="5" l="1"/>
  <c r="K237" i="28" s="1"/>
  <c r="AD26" i="28" s="1"/>
  <c r="HK240" i="28"/>
  <c r="AZ236" i="28"/>
  <c r="B235" i="12" s="1"/>
  <c r="B2505" i="5" s="1"/>
  <c r="P2496" i="5"/>
  <c r="AE2485" i="5"/>
  <c r="I2476" i="5"/>
  <c r="N2471" i="5"/>
  <c r="AD2272" i="5"/>
  <c r="K205" i="28" s="1"/>
  <c r="AD24" i="28" s="1"/>
  <c r="AA2335" i="5"/>
  <c r="K252" i="28" s="1"/>
  <c r="AD2335" i="5"/>
  <c r="K253" i="28" s="1"/>
  <c r="AD27" i="28" s="1"/>
  <c r="P2224" i="5"/>
  <c r="N2219" i="5"/>
  <c r="AE2191" i="5"/>
  <c r="P2202" i="5"/>
  <c r="AZ204" i="28"/>
  <c r="B203" i="12" s="1"/>
  <c r="B2484" i="5" s="1"/>
  <c r="HK238" i="28"/>
  <c r="AE2463" i="5"/>
  <c r="N2470" i="5"/>
  <c r="AA2461" i="5" s="1"/>
  <c r="L180" i="28" s="1"/>
  <c r="I2475" i="5"/>
  <c r="P438" i="5"/>
  <c r="N433" i="5"/>
  <c r="AA424" i="5" s="1"/>
  <c r="AE427" i="5"/>
  <c r="AD1432" i="5"/>
  <c r="N2198" i="5"/>
  <c r="IK14" i="28"/>
  <c r="P2475" i="5"/>
  <c r="AE2464" i="5"/>
  <c r="N2218" i="5"/>
  <c r="AA2209" i="5" s="1"/>
  <c r="K156" i="28" s="1"/>
  <c r="P2223" i="5"/>
  <c r="AE2212" i="5"/>
  <c r="N434" i="5"/>
  <c r="P439" i="5"/>
  <c r="E12" i="6"/>
  <c r="I135" i="5"/>
  <c r="I136" i="5"/>
  <c r="E102" i="6"/>
  <c r="N2197" i="5"/>
  <c r="AA2188" i="5" s="1"/>
  <c r="K140" i="28" s="1"/>
  <c r="I262" i="5"/>
  <c r="I261" i="5"/>
  <c r="IS40" i="28"/>
  <c r="IZ40" i="28" s="1"/>
  <c r="IO16" i="28"/>
  <c r="V5" i="28"/>
  <c r="IQ24" i="28"/>
  <c r="AD31" i="28"/>
  <c r="Z14" i="28"/>
  <c r="HQ4" i="28"/>
  <c r="HK196" i="28"/>
  <c r="AZ24" i="28"/>
  <c r="B23" i="12" s="1"/>
  <c r="B279" i="5" s="1"/>
  <c r="IS88" i="28"/>
  <c r="IZ88" i="28" s="1"/>
  <c r="II88" i="28" s="1"/>
  <c r="A47" i="28"/>
  <c r="IQ56" i="28"/>
  <c r="IY56" i="28" s="1"/>
  <c r="HK140" i="28"/>
  <c r="AZ46" i="28"/>
  <c r="B45" i="12" s="1"/>
  <c r="B1455" i="5" s="1"/>
  <c r="I30" i="28"/>
  <c r="AD2020" i="5"/>
  <c r="AD2461" i="5" l="1"/>
  <c r="L181" i="28" s="1"/>
  <c r="HS7" i="28" s="1"/>
  <c r="P271" i="5"/>
  <c r="N266" i="5"/>
  <c r="AD2209" i="5"/>
  <c r="K157" i="28" s="1"/>
  <c r="AD21" i="28" s="1"/>
  <c r="AD424" i="5"/>
  <c r="I87" i="28" s="1"/>
  <c r="AZ252" i="28"/>
  <c r="B251" i="12" s="1"/>
  <c r="B2508" i="5" s="1"/>
  <c r="HK241" i="28"/>
  <c r="N139" i="5"/>
  <c r="AA130" i="5" s="1"/>
  <c r="K12" i="28" s="1"/>
  <c r="AZ12" i="28" s="1"/>
  <c r="B11" i="12" s="1"/>
  <c r="B300" i="5" s="1"/>
  <c r="AE133" i="5"/>
  <c r="P144" i="5"/>
  <c r="N265" i="5"/>
  <c r="AA256" i="5" s="1"/>
  <c r="I54" i="28" s="1"/>
  <c r="AE259" i="5"/>
  <c r="P270" i="5"/>
  <c r="P145" i="5"/>
  <c r="N140" i="5"/>
  <c r="AZ156" i="28"/>
  <c r="B155" i="12" s="1"/>
  <c r="B2445" i="5" s="1"/>
  <c r="HK235" i="28"/>
  <c r="I2484" i="5"/>
  <c r="I2485" i="5"/>
  <c r="AZ180" i="28"/>
  <c r="B179" i="12" s="1"/>
  <c r="B2571" i="5" s="1"/>
  <c r="HK247" i="28"/>
  <c r="AD2188" i="5"/>
  <c r="K141" i="28" s="1"/>
  <c r="AD20" i="28" s="1"/>
  <c r="I2506" i="5"/>
  <c r="I2505" i="5"/>
  <c r="HK234" i="28"/>
  <c r="AZ140" i="28"/>
  <c r="B139" i="12" s="1"/>
  <c r="B2442" i="5" s="1"/>
  <c r="D103" i="6"/>
  <c r="I279" i="5"/>
  <c r="I280" i="5"/>
  <c r="I1456" i="5"/>
  <c r="I1455" i="5"/>
  <c r="IK24" i="28"/>
  <c r="IY24" i="28"/>
  <c r="IX16" i="28"/>
  <c r="IK16" i="28"/>
  <c r="IM4" i="28"/>
  <c r="I31" i="28"/>
  <c r="AZ30" i="28"/>
  <c r="B29" i="12" s="1"/>
  <c r="B237" i="5" s="1"/>
  <c r="HP8" i="28"/>
  <c r="HK136" i="28"/>
  <c r="HK226" i="28" l="1"/>
  <c r="HR2" i="28"/>
  <c r="AD8" i="28"/>
  <c r="AD256" i="5"/>
  <c r="I55" i="28" s="1"/>
  <c r="IS92" i="28" s="1"/>
  <c r="IZ92" i="28" s="1"/>
  <c r="II92" i="28" s="1"/>
  <c r="I2518" i="5"/>
  <c r="N2492" i="5"/>
  <c r="I2497" i="5"/>
  <c r="N2491" i="5"/>
  <c r="AA2482" i="5" s="1"/>
  <c r="L212" i="28" s="1"/>
  <c r="I2496" i="5"/>
  <c r="AE2484" i="5"/>
  <c r="AZ54" i="28"/>
  <c r="B53" i="12" s="1"/>
  <c r="B1476" i="5" s="1"/>
  <c r="HK142" i="28"/>
  <c r="I2508" i="5"/>
  <c r="N2512" i="5" s="1"/>
  <c r="AA2503" i="5" s="1"/>
  <c r="L244" i="28" s="1"/>
  <c r="I2509" i="5"/>
  <c r="P2518" i="5" s="1"/>
  <c r="I2442" i="5"/>
  <c r="I2443" i="5"/>
  <c r="AE2505" i="5"/>
  <c r="I2517" i="5"/>
  <c r="I2571" i="5"/>
  <c r="I2572" i="5"/>
  <c r="P2581" i="5" s="1"/>
  <c r="I2445" i="5"/>
  <c r="I2446" i="5"/>
  <c r="P2455" i="5" s="1"/>
  <c r="A87" i="28"/>
  <c r="A91" i="28" s="1"/>
  <c r="A95" i="28" s="1"/>
  <c r="IS108" i="28"/>
  <c r="IZ108" i="28" s="1"/>
  <c r="AD130" i="5"/>
  <c r="K13" i="28" s="1"/>
  <c r="IQ12" i="28" s="1"/>
  <c r="D118" i="6"/>
  <c r="I301" i="5"/>
  <c r="I300" i="5"/>
  <c r="I1467" i="5"/>
  <c r="AE1455" i="5"/>
  <c r="I292" i="5"/>
  <c r="D73" i="6"/>
  <c r="C73" i="6" s="1"/>
  <c r="I237" i="5"/>
  <c r="I238" i="5"/>
  <c r="I1468" i="5"/>
  <c r="I291" i="5"/>
  <c r="AE279" i="5"/>
  <c r="IQ48" i="28"/>
  <c r="IO32" i="28"/>
  <c r="IS80" i="28"/>
  <c r="IZ80" i="28" s="1"/>
  <c r="IZ82" i="28" s="1"/>
  <c r="A31" i="28"/>
  <c r="IM6" i="28" l="1"/>
  <c r="IW6" i="28" s="1"/>
  <c r="IO8" i="28"/>
  <c r="AD12" i="28"/>
  <c r="IS20" i="28"/>
  <c r="A55" i="28"/>
  <c r="Z3" i="28"/>
  <c r="IQ60" i="28"/>
  <c r="IY60" i="28" s="1"/>
  <c r="N2513" i="5"/>
  <c r="AZ244" i="28"/>
  <c r="B243" i="12" s="1"/>
  <c r="B2592" i="5" s="1"/>
  <c r="HK249" i="28"/>
  <c r="I1476" i="5"/>
  <c r="I1477" i="5"/>
  <c r="I1489" i="5" s="1"/>
  <c r="N2449" i="5"/>
  <c r="AA2440" i="5" s="1"/>
  <c r="L148" i="28" s="1"/>
  <c r="I2454" i="5"/>
  <c r="AE2442" i="5"/>
  <c r="AD2482" i="5"/>
  <c r="L213" i="28" s="1"/>
  <c r="P2580" i="5"/>
  <c r="AE2569" i="5"/>
  <c r="I2455" i="5"/>
  <c r="N2450" i="5"/>
  <c r="P2454" i="5"/>
  <c r="AE2443" i="5"/>
  <c r="P2517" i="5"/>
  <c r="AE2506" i="5"/>
  <c r="AD2503" i="5"/>
  <c r="L245" i="28" s="1"/>
  <c r="AZ212" i="28"/>
  <c r="B211" i="12" s="1"/>
  <c r="B2589" i="5" s="1"/>
  <c r="HK248" i="28"/>
  <c r="AE237" i="5"/>
  <c r="N244" i="5"/>
  <c r="AA235" i="5" s="1"/>
  <c r="I249" i="5"/>
  <c r="I312" i="5"/>
  <c r="AE300" i="5"/>
  <c r="IK8" i="28"/>
  <c r="IX32" i="28"/>
  <c r="IK32" i="28"/>
  <c r="N245" i="5"/>
  <c r="I250" i="5"/>
  <c r="C74" i="6"/>
  <c r="I313" i="5"/>
  <c r="IK48" i="28"/>
  <c r="IY48" i="28"/>
  <c r="IK12" i="28"/>
  <c r="A35" i="28"/>
  <c r="HS8" i="28" l="1"/>
  <c r="AD9" i="28"/>
  <c r="AD235" i="5"/>
  <c r="I2590" i="5"/>
  <c r="I2589" i="5"/>
  <c r="AD2440" i="5"/>
  <c r="L149" i="28" s="1"/>
  <c r="AE1476" i="5"/>
  <c r="I1488" i="5"/>
  <c r="AD10" i="28"/>
  <c r="HS9" i="28"/>
  <c r="AZ148" i="28"/>
  <c r="B147" i="12" s="1"/>
  <c r="B2568" i="5" s="1"/>
  <c r="HK246" i="28"/>
  <c r="I2592" i="5"/>
  <c r="I2593" i="5"/>
  <c r="P2602" i="5" s="1"/>
  <c r="IW8" i="28"/>
  <c r="II8" i="28" s="1"/>
  <c r="C75" i="6"/>
  <c r="IX34" i="28"/>
  <c r="II34" i="28" s="1"/>
  <c r="II32" i="28"/>
  <c r="I51" i="28"/>
  <c r="J33" i="28"/>
  <c r="I50" i="28"/>
  <c r="J32" i="28"/>
  <c r="IW12" i="28"/>
  <c r="II12" i="28" s="1"/>
  <c r="IW10" i="28" l="1"/>
  <c r="IW14" i="28"/>
  <c r="II14" i="28" s="1"/>
  <c r="I2602" i="5"/>
  <c r="N2597" i="5"/>
  <c r="I2569" i="5"/>
  <c r="I2568" i="5"/>
  <c r="HS6" i="28"/>
  <c r="AD7" i="28"/>
  <c r="AE2590" i="5"/>
  <c r="P2601" i="5"/>
  <c r="AE2589" i="5"/>
  <c r="I2601" i="5"/>
  <c r="N2596" i="5"/>
  <c r="AA2587" i="5" s="1"/>
  <c r="IQ58" i="28"/>
  <c r="IY58" i="28" s="1"/>
  <c r="A51" i="28"/>
  <c r="IS90" i="28"/>
  <c r="IZ90" i="28" s="1"/>
  <c r="C76" i="6"/>
  <c r="AZ50" i="28"/>
  <c r="B49" i="12" s="1"/>
  <c r="B1458" i="5" s="1"/>
  <c r="HK141" i="28"/>
  <c r="HQ5" i="28"/>
  <c r="HK197" i="28"/>
  <c r="AZ32" i="28"/>
  <c r="B31" i="12" s="1"/>
  <c r="B282" i="5" s="1"/>
  <c r="IS42" i="28"/>
  <c r="IZ42" i="28" s="1"/>
  <c r="V6" i="28"/>
  <c r="IO18" i="28"/>
  <c r="IQ26" i="28"/>
  <c r="IY26" i="28" s="1"/>
  <c r="IY28" i="28" s="1"/>
  <c r="Z15" i="28"/>
  <c r="AD32" i="28"/>
  <c r="IW16" i="28" l="1"/>
  <c r="II16" i="28" s="1"/>
  <c r="AD2587" i="5"/>
  <c r="I2580" i="5"/>
  <c r="N2575" i="5"/>
  <c r="AA2566" i="5" s="1"/>
  <c r="AE2568" i="5"/>
  <c r="I2581" i="5"/>
  <c r="N2576" i="5"/>
  <c r="IX18" i="28"/>
  <c r="IK18" i="28"/>
  <c r="I282" i="5"/>
  <c r="E103" i="6"/>
  <c r="I283" i="5"/>
  <c r="I1458" i="5"/>
  <c r="I1459" i="5"/>
  <c r="C77" i="6"/>
  <c r="IW18" i="28" l="1"/>
  <c r="II18" i="28" s="1"/>
  <c r="AD2566" i="5"/>
  <c r="P1468" i="5"/>
  <c r="N1463" i="5"/>
  <c r="P292" i="5"/>
  <c r="N287" i="5"/>
  <c r="P291" i="5"/>
  <c r="AE280" i="5"/>
  <c r="N286" i="5"/>
  <c r="AA277" i="5" s="1"/>
  <c r="C78" i="6"/>
  <c r="P1467" i="5"/>
  <c r="AE1456" i="5"/>
  <c r="N1462" i="5"/>
  <c r="AA1453" i="5" s="1"/>
  <c r="C79" i="6" l="1"/>
  <c r="AD1453" i="5"/>
  <c r="AD277" i="5"/>
  <c r="I58" i="28"/>
  <c r="K28" i="28"/>
  <c r="AZ28" i="28" l="1"/>
  <c r="B27" i="12" s="1"/>
  <c r="B303" i="5" s="1"/>
  <c r="HR3" i="28"/>
  <c r="HK227" i="28"/>
  <c r="I59" i="28"/>
  <c r="K29" i="28"/>
  <c r="C80" i="6"/>
  <c r="HK143" i="28"/>
  <c r="AZ58" i="28"/>
  <c r="B57" i="12" s="1"/>
  <c r="B1479" i="5" s="1"/>
  <c r="I1479" i="5" l="1"/>
  <c r="I1480" i="5"/>
  <c r="IS22" i="28"/>
  <c r="IZ22" i="28" s="1"/>
  <c r="IQ14" i="28"/>
  <c r="IY14" i="28" s="1"/>
  <c r="AD13" i="28"/>
  <c r="Z4" i="28"/>
  <c r="IO10" i="28"/>
  <c r="I303" i="5"/>
  <c r="E118" i="6"/>
  <c r="I304" i="5"/>
  <c r="C81" i="6"/>
  <c r="IQ62" i="28"/>
  <c r="IY62" i="28" s="1"/>
  <c r="IS94" i="28"/>
  <c r="IZ94" i="28" s="1"/>
  <c r="A59" i="28"/>
  <c r="P313" i="5" l="1"/>
  <c r="N308" i="5"/>
  <c r="AE301" i="5"/>
  <c r="P312" i="5"/>
  <c r="N307" i="5"/>
  <c r="AA298" i="5" s="1"/>
  <c r="P1489" i="5"/>
  <c r="N1484" i="5"/>
  <c r="C82" i="6"/>
  <c r="C83" i="6" s="1"/>
  <c r="C84" i="6" s="1"/>
  <c r="C85" i="6" s="1"/>
  <c r="C102" i="6" s="1"/>
  <c r="C103" i="6" s="1"/>
  <c r="C104" i="6" s="1"/>
  <c r="C105" i="6" s="1"/>
  <c r="C106" i="6" s="1"/>
  <c r="C107" i="6" s="1"/>
  <c r="C108" i="6" s="1"/>
  <c r="C109" i="6" s="1"/>
  <c r="IX10" i="28"/>
  <c r="II10" i="28" s="1"/>
  <c r="IK10" i="28"/>
  <c r="P1488" i="5"/>
  <c r="AE1477" i="5"/>
  <c r="N1483" i="5"/>
  <c r="AA1474" i="5" s="1"/>
  <c r="I62" i="28" l="1"/>
  <c r="L20" i="28"/>
  <c r="C118" i="6"/>
  <c r="D17" i="29" s="1"/>
  <c r="AD1474" i="5"/>
  <c r="AD298" i="5"/>
  <c r="E7" i="29" l="1"/>
  <c r="D12" i="29"/>
  <c r="D10" i="29"/>
  <c r="E8" i="29"/>
  <c r="D11" i="29"/>
  <c r="D9" i="29"/>
  <c r="D7" i="29"/>
  <c r="E12" i="29"/>
  <c r="E11" i="29"/>
  <c r="E10" i="29"/>
  <c r="D8" i="29"/>
  <c r="E9" i="29"/>
  <c r="E13" i="29"/>
  <c r="E15" i="29"/>
  <c r="E17" i="29"/>
  <c r="D13" i="29"/>
  <c r="E14" i="29"/>
  <c r="D19" i="29"/>
  <c r="E19" i="29"/>
  <c r="E18" i="29"/>
  <c r="D18" i="29"/>
  <c r="D16" i="29"/>
  <c r="D15" i="29"/>
  <c r="E16" i="29"/>
  <c r="D14" i="29"/>
  <c r="AZ62" i="28"/>
  <c r="B61" i="12" s="1"/>
  <c r="B1497" i="5" s="1"/>
  <c r="HK144" i="28"/>
  <c r="I63" i="28"/>
  <c r="L21" i="28"/>
  <c r="D20" i="29"/>
  <c r="E123" i="29"/>
  <c r="E83" i="29"/>
  <c r="D108" i="29"/>
  <c r="E51" i="29"/>
  <c r="E31" i="29"/>
  <c r="E59" i="29"/>
  <c r="E110" i="29"/>
  <c r="E86" i="29"/>
  <c r="E38" i="29"/>
  <c r="D116" i="29"/>
  <c r="D60" i="29"/>
  <c r="D68" i="29"/>
  <c r="E89" i="29"/>
  <c r="D83" i="29"/>
  <c r="E41" i="29"/>
  <c r="E127" i="29"/>
  <c r="D130" i="29"/>
  <c r="D51" i="29"/>
  <c r="D120" i="29"/>
  <c r="E49" i="29"/>
  <c r="D81" i="29"/>
  <c r="D74" i="29"/>
  <c r="E112" i="29"/>
  <c r="D95" i="29"/>
  <c r="D63" i="29"/>
  <c r="D75" i="29"/>
  <c r="E42" i="29"/>
  <c r="E47" i="29"/>
  <c r="D117" i="29"/>
  <c r="E113" i="29"/>
  <c r="D49" i="29"/>
  <c r="E21" i="29"/>
  <c r="E130" i="29"/>
  <c r="E106" i="29"/>
  <c r="D58" i="29"/>
  <c r="D29" i="29"/>
  <c r="E70" i="29"/>
  <c r="D24" i="29"/>
  <c r="E27" i="29"/>
  <c r="E62" i="29"/>
  <c r="E99" i="29"/>
  <c r="D37" i="29"/>
  <c r="E82" i="29"/>
  <c r="E37" i="29"/>
  <c r="D115" i="29"/>
  <c r="D33" i="29"/>
  <c r="E68" i="29"/>
  <c r="E48" i="29"/>
  <c r="E114" i="29"/>
  <c r="D77" i="29"/>
  <c r="E79" i="29"/>
  <c r="D103" i="29"/>
  <c r="E122" i="29"/>
  <c r="D40" i="29"/>
  <c r="E131" i="29"/>
  <c r="E126" i="29"/>
  <c r="D82" i="29"/>
  <c r="D131" i="29"/>
  <c r="E88" i="29"/>
  <c r="E111" i="29"/>
  <c r="D36" i="29"/>
  <c r="D128" i="29"/>
  <c r="D50" i="29"/>
  <c r="E121" i="29"/>
  <c r="E80" i="29"/>
  <c r="D93" i="29"/>
  <c r="D113" i="29"/>
  <c r="E23" i="29"/>
  <c r="D110" i="29"/>
  <c r="E60" i="29"/>
  <c r="D88" i="29"/>
  <c r="D43" i="29"/>
  <c r="D125" i="29"/>
  <c r="D59" i="29"/>
  <c r="D34" i="29"/>
  <c r="D107" i="29"/>
  <c r="D26" i="29"/>
  <c r="D105" i="29"/>
  <c r="D122" i="29"/>
  <c r="D121" i="29"/>
  <c r="D21" i="29"/>
  <c r="D89" i="29"/>
  <c r="D32" i="29"/>
  <c r="D123" i="29"/>
  <c r="E87" i="29"/>
  <c r="E56" i="29"/>
  <c r="E104" i="29"/>
  <c r="E75" i="29"/>
  <c r="E94" i="29"/>
  <c r="E95" i="29"/>
  <c r="E98" i="29"/>
  <c r="E117" i="29"/>
  <c r="D62" i="29"/>
  <c r="E40" i="29"/>
  <c r="E28" i="29"/>
  <c r="D28" i="29"/>
  <c r="D65" i="29"/>
  <c r="E22" i="29"/>
  <c r="E65" i="29"/>
  <c r="E120" i="29"/>
  <c r="D126" i="29"/>
  <c r="E66" i="29"/>
  <c r="E32" i="29"/>
  <c r="E34" i="29"/>
  <c r="D85" i="29"/>
  <c r="E77" i="29"/>
  <c r="E36" i="29"/>
  <c r="E57" i="29"/>
  <c r="E78" i="29"/>
  <c r="D25" i="29"/>
  <c r="E55" i="29"/>
  <c r="D27" i="29"/>
  <c r="D97" i="29"/>
  <c r="D109" i="29"/>
  <c r="D39" i="29"/>
  <c r="D106" i="29"/>
  <c r="D35" i="29"/>
  <c r="E118" i="29"/>
  <c r="E105" i="29"/>
  <c r="E52" i="29"/>
  <c r="E92" i="29"/>
  <c r="D54" i="29"/>
  <c r="E72" i="29"/>
  <c r="D79" i="29"/>
  <c r="E54" i="29"/>
  <c r="D112" i="29"/>
  <c r="E91" i="29"/>
  <c r="D64" i="29"/>
  <c r="D46" i="29"/>
  <c r="E39" i="29"/>
  <c r="E81" i="29"/>
  <c r="D53" i="29"/>
  <c r="E44" i="29"/>
  <c r="E25" i="29"/>
  <c r="E26" i="29"/>
  <c r="E128" i="29"/>
  <c r="E108" i="29"/>
  <c r="E124" i="29"/>
  <c r="D76" i="29"/>
  <c r="D67" i="29"/>
  <c r="D90" i="29"/>
  <c r="D23" i="29"/>
  <c r="E33" i="29"/>
  <c r="D30" i="29"/>
  <c r="D100" i="29"/>
  <c r="E30" i="29"/>
  <c r="D101" i="29"/>
  <c r="E116" i="29"/>
  <c r="D114" i="29"/>
  <c r="E132" i="29"/>
  <c r="E45" i="29"/>
  <c r="D119" i="29"/>
  <c r="E103" i="29"/>
  <c r="D132" i="29"/>
  <c r="E53" i="29"/>
  <c r="D61" i="29"/>
  <c r="E71" i="29"/>
  <c r="D45" i="29"/>
  <c r="D69" i="29"/>
  <c r="E69" i="29"/>
  <c r="E102" i="29"/>
  <c r="D56" i="29"/>
  <c r="D73" i="29"/>
  <c r="D111" i="29"/>
  <c r="E67" i="29"/>
  <c r="E46" i="29"/>
  <c r="E125" i="29"/>
  <c r="E50" i="29"/>
  <c r="E76" i="29"/>
  <c r="D127" i="29"/>
  <c r="E109" i="29"/>
  <c r="D98" i="29"/>
  <c r="E61" i="29"/>
  <c r="E90" i="29"/>
  <c r="E129" i="29"/>
  <c r="D102" i="29"/>
  <c r="E100" i="29"/>
  <c r="D96" i="29"/>
  <c r="D41" i="29"/>
  <c r="E84" i="29"/>
  <c r="D71" i="29"/>
  <c r="D42" i="29"/>
  <c r="E96" i="29"/>
  <c r="E93" i="29"/>
  <c r="D48" i="29"/>
  <c r="D80" i="29"/>
  <c r="E20" i="29"/>
  <c r="E85" i="29"/>
  <c r="D104" i="29"/>
  <c r="D66" i="29"/>
  <c r="D94" i="29"/>
  <c r="E24" i="29"/>
  <c r="E35" i="29"/>
  <c r="D70" i="29"/>
  <c r="E64" i="29"/>
  <c r="D22" i="29"/>
  <c r="D31" i="29"/>
  <c r="D55" i="29"/>
  <c r="D84" i="29"/>
  <c r="E58" i="29"/>
  <c r="E74" i="29"/>
  <c r="D57" i="29"/>
  <c r="E73" i="29"/>
  <c r="D72" i="29"/>
  <c r="E107" i="29"/>
  <c r="D91" i="29"/>
  <c r="D118" i="29"/>
  <c r="D78" i="29"/>
  <c r="D124" i="29"/>
  <c r="D92" i="29"/>
  <c r="D99" i="29"/>
  <c r="E63" i="29"/>
  <c r="D38" i="29"/>
  <c r="D52" i="29"/>
  <c r="E97" i="29"/>
  <c r="D87" i="29"/>
  <c r="D129" i="29"/>
  <c r="E43" i="29"/>
  <c r="E115" i="29"/>
  <c r="E101" i="29"/>
  <c r="E119" i="29"/>
  <c r="D44" i="29"/>
  <c r="D86" i="29"/>
  <c r="D47" i="29"/>
  <c r="IO4" i="28"/>
  <c r="IK4" i="28" s="1"/>
  <c r="AZ20" i="28"/>
  <c r="B19" i="12" s="1"/>
  <c r="B2526" i="5" s="1"/>
  <c r="HS2" i="28"/>
  <c r="HK242" i="28"/>
  <c r="E29" i="29"/>
  <c r="I2526" i="5" l="1"/>
  <c r="I2527" i="5"/>
  <c r="IS96" i="28"/>
  <c r="IZ96" i="28" s="1"/>
  <c r="IQ64" i="28"/>
  <c r="IY64" i="28" s="1"/>
  <c r="A63" i="28"/>
  <c r="I1497" i="5"/>
  <c r="I1498" i="5"/>
  <c r="AD3" i="28"/>
  <c r="IO6" i="28"/>
  <c r="IS12" i="28"/>
  <c r="IZ12" i="28" s="1"/>
  <c r="IQ8" i="28"/>
  <c r="IY8" i="28" s="1"/>
  <c r="IY10" i="28" s="1"/>
  <c r="Q4" i="28" l="1"/>
  <c r="Q5" i="28" s="1"/>
  <c r="Z29" i="28"/>
  <c r="V12" i="28"/>
  <c r="AD62" i="28"/>
  <c r="I2538" i="5"/>
  <c r="N2533" i="5"/>
  <c r="AA2524" i="5" s="1"/>
  <c r="AE2526" i="5"/>
  <c r="IX6" i="28"/>
  <c r="IK6" i="28"/>
  <c r="N1505" i="5"/>
  <c r="I1510" i="5"/>
  <c r="AE1497" i="5"/>
  <c r="I1509" i="5"/>
  <c r="N1504" i="5"/>
  <c r="AA1495" i="5" s="1"/>
  <c r="I2539" i="5"/>
  <c r="N2534" i="5"/>
  <c r="IX8" i="28" l="1"/>
  <c r="IY12" i="28" s="1"/>
  <c r="Z30" i="28"/>
  <c r="AD63" i="28"/>
  <c r="V13" i="28"/>
  <c r="IX12" i="28"/>
  <c r="AD2524" i="5"/>
  <c r="II6" i="28"/>
  <c r="AD1495" i="5"/>
  <c r="AD64" i="28"/>
  <c r="V14" i="28"/>
  <c r="Q6" i="28"/>
  <c r="Z31" i="28"/>
  <c r="IX14" i="28" l="1"/>
  <c r="IX20" i="28"/>
  <c r="IX22" i="28" s="1"/>
  <c r="V15" i="28"/>
  <c r="Q7" i="28"/>
  <c r="AD65" i="28"/>
  <c r="Z32" i="28"/>
  <c r="II20" i="28"/>
  <c r="IY20" i="28" l="1"/>
  <c r="IY22" i="28" s="1"/>
  <c r="IZ20" i="28"/>
  <c r="IX24" i="28"/>
  <c r="II22" i="28"/>
  <c r="Q8" i="28"/>
  <c r="V16" i="28"/>
  <c r="Z33" i="28"/>
  <c r="AD66" i="28"/>
  <c r="IX26" i="28" l="1"/>
  <c r="II26" i="28" s="1"/>
  <c r="V17" i="28"/>
  <c r="Z34" i="28"/>
  <c r="AD67" i="28"/>
  <c r="Q9" i="28"/>
  <c r="II24" i="28"/>
  <c r="IZ36" i="28" l="1"/>
  <c r="IY36" i="28"/>
  <c r="IY38" i="28" s="1"/>
  <c r="IY40" i="28" s="1"/>
  <c r="IY42" i="28" s="1"/>
  <c r="IY44" i="28" s="1"/>
  <c r="IY46" i="28" s="1"/>
  <c r="IZ68" i="28" s="1"/>
  <c r="IZ70" i="28" s="1"/>
  <c r="IZ72" i="28" s="1"/>
  <c r="B7" i="24"/>
  <c r="C7" i="24" s="1"/>
  <c r="B8" i="24"/>
  <c r="B6" i="24"/>
  <c r="D6" i="24" s="1"/>
  <c r="B5" i="24"/>
  <c r="B11" i="24"/>
  <c r="B12" i="24"/>
  <c r="B9" i="24"/>
  <c r="AD68" i="28"/>
  <c r="Q10" i="28"/>
  <c r="V18" i="28"/>
  <c r="Z35" i="28"/>
  <c r="B10" i="24"/>
  <c r="IZ38" i="28" l="1"/>
  <c r="II68" i="28"/>
  <c r="IZ74" i="28"/>
  <c r="C6" i="24"/>
  <c r="D7" i="24"/>
  <c r="D5" i="24"/>
  <c r="C5" i="24"/>
  <c r="D8" i="24"/>
  <c r="C8" i="24"/>
  <c r="D12" i="24"/>
  <c r="C12" i="24"/>
  <c r="D11" i="24"/>
  <c r="C11" i="24"/>
  <c r="Z36" i="28"/>
  <c r="V19" i="28"/>
  <c r="Q11" i="28"/>
  <c r="AD69" i="28"/>
  <c r="D9" i="24"/>
  <c r="C9" i="24"/>
  <c r="C10" i="24"/>
  <c r="D10" i="24"/>
  <c r="B131" i="24" l="1"/>
  <c r="B171" i="24"/>
  <c r="B209" i="24"/>
  <c r="B98" i="24"/>
  <c r="B150" i="24"/>
  <c r="B135" i="24"/>
  <c r="B31" i="24"/>
  <c r="B210" i="24"/>
  <c r="B207" i="24"/>
  <c r="B70" i="24"/>
  <c r="B195" i="24"/>
  <c r="B161" i="24"/>
  <c r="B32" i="24"/>
  <c r="B143" i="24"/>
  <c r="B216" i="24"/>
  <c r="B51" i="24"/>
  <c r="B55" i="24"/>
  <c r="B58" i="24"/>
  <c r="B208" i="24"/>
  <c r="B42" i="24"/>
  <c r="B120" i="24"/>
  <c r="B148" i="24"/>
  <c r="B214" i="24"/>
  <c r="B53" i="24"/>
  <c r="B13" i="24"/>
  <c r="B45" i="24"/>
  <c r="B107" i="24"/>
  <c r="B232" i="24"/>
  <c r="B223" i="24"/>
  <c r="B245" i="24"/>
  <c r="B170" i="24"/>
  <c r="B49" i="24"/>
  <c r="B112" i="24"/>
  <c r="B200" i="24"/>
  <c r="B167" i="24"/>
  <c r="B20" i="24"/>
  <c r="B228" i="24"/>
  <c r="B103" i="24"/>
  <c r="B240" i="24"/>
  <c r="B218" i="24"/>
  <c r="B260" i="24"/>
  <c r="B133" i="24"/>
  <c r="B219" i="24"/>
  <c r="B241" i="24"/>
  <c r="B250" i="24"/>
  <c r="B234" i="24"/>
  <c r="B252" i="24"/>
  <c r="B110" i="24"/>
  <c r="B83" i="24"/>
  <c r="B225" i="24"/>
  <c r="B97" i="24"/>
  <c r="B189" i="24"/>
  <c r="B80" i="24"/>
  <c r="B242" i="24"/>
  <c r="B185" i="24"/>
  <c r="B173" i="24"/>
  <c r="B104" i="24"/>
  <c r="B227" i="24"/>
  <c r="B186" i="24"/>
  <c r="B237" i="24"/>
  <c r="B229" i="24"/>
  <c r="B140" i="24"/>
  <c r="B128" i="24"/>
  <c r="B36" i="24"/>
  <c r="B124" i="24"/>
  <c r="B136" i="24"/>
  <c r="B212" i="24"/>
  <c r="B177" i="24"/>
  <c r="B172" i="24"/>
  <c r="B43" i="24"/>
  <c r="B30" i="24"/>
  <c r="B46" i="24"/>
  <c r="B52" i="24"/>
  <c r="B191" i="24"/>
  <c r="B96" i="24"/>
  <c r="B253" i="24"/>
  <c r="B93" i="24"/>
  <c r="B74" i="24"/>
  <c r="B213" i="24"/>
  <c r="B145" i="24"/>
  <c r="B203" i="24"/>
  <c r="B67" i="24"/>
  <c r="B175" i="24"/>
  <c r="B233" i="24"/>
  <c r="B201" i="24"/>
  <c r="B231" i="24"/>
  <c r="B202" i="24"/>
  <c r="B129" i="24"/>
  <c r="B78" i="24"/>
  <c r="B73" i="24"/>
  <c r="B187" i="24"/>
  <c r="B117" i="24"/>
  <c r="B109" i="24"/>
  <c r="B184" i="24"/>
  <c r="B146" i="24"/>
  <c r="B251" i="24"/>
  <c r="B221" i="24"/>
  <c r="B222" i="24"/>
  <c r="B34" i="24"/>
  <c r="B122" i="24"/>
  <c r="B204" i="24"/>
  <c r="B166" i="24"/>
  <c r="B230" i="24"/>
  <c r="B153" i="24"/>
  <c r="B76" i="24"/>
  <c r="B33" i="24"/>
  <c r="B258" i="24"/>
  <c r="B244" i="24"/>
  <c r="B28" i="24"/>
  <c r="B14" i="24"/>
  <c r="B64" i="24"/>
  <c r="B39" i="24"/>
  <c r="B44" i="24"/>
  <c r="B75" i="24"/>
  <c r="B29" i="24"/>
  <c r="B27" i="24"/>
  <c r="B21" i="24"/>
  <c r="B56" i="24"/>
  <c r="B63" i="24"/>
  <c r="B255" i="24"/>
  <c r="B114" i="24"/>
  <c r="B243" i="24"/>
  <c r="B89" i="24"/>
  <c r="B206" i="24"/>
  <c r="B197" i="24"/>
  <c r="B118" i="24"/>
  <c r="B123" i="24"/>
  <c r="B165" i="24"/>
  <c r="B126" i="24"/>
  <c r="B132" i="24"/>
  <c r="B54" i="24"/>
  <c r="B16" i="24"/>
  <c r="B50" i="24"/>
  <c r="B37" i="24"/>
  <c r="B40" i="24"/>
  <c r="B38" i="24"/>
  <c r="B69" i="24"/>
  <c r="B23" i="24"/>
  <c r="B91" i="24"/>
  <c r="B84" i="24"/>
  <c r="B155" i="24"/>
  <c r="B199" i="24"/>
  <c r="B65" i="24"/>
  <c r="B168" i="24"/>
  <c r="B115" i="24"/>
  <c r="B217" i="24"/>
  <c r="B193" i="24"/>
  <c r="B238" i="24"/>
  <c r="B102" i="24"/>
  <c r="B125" i="24"/>
  <c r="B220" i="24"/>
  <c r="B121" i="24"/>
  <c r="B77" i="24"/>
  <c r="B92" i="24"/>
  <c r="B100" i="24"/>
  <c r="B116" i="24"/>
  <c r="B19" i="24"/>
  <c r="B87" i="24"/>
  <c r="B194" i="24"/>
  <c r="B90" i="24"/>
  <c r="B127" i="24"/>
  <c r="B235" i="24"/>
  <c r="B247" i="24"/>
  <c r="B176" i="24"/>
  <c r="B138" i="24"/>
  <c r="B81" i="24"/>
  <c r="B190" i="24"/>
  <c r="B17" i="24"/>
  <c r="B159" i="24"/>
  <c r="B137" i="24"/>
  <c r="B205" i="24"/>
  <c r="B108" i="24"/>
  <c r="B211" i="24"/>
  <c r="B147" i="24"/>
  <c r="B60" i="24"/>
  <c r="B71" i="24"/>
  <c r="B198" i="24"/>
  <c r="B151" i="24"/>
  <c r="B79" i="24"/>
  <c r="B246" i="24"/>
  <c r="B162" i="24"/>
  <c r="B174" i="24"/>
  <c r="B239" i="24"/>
  <c r="B86" i="24"/>
  <c r="B130" i="24"/>
  <c r="B156" i="24"/>
  <c r="B192" i="24"/>
  <c r="B158" i="24"/>
  <c r="B144" i="24"/>
  <c r="B236" i="24"/>
  <c r="B160" i="24"/>
  <c r="B183" i="24"/>
  <c r="B82" i="24"/>
  <c r="B196" i="24"/>
  <c r="B85" i="24"/>
  <c r="B106" i="24"/>
  <c r="B105" i="24"/>
  <c r="B157" i="24"/>
  <c r="B259" i="24"/>
  <c r="B254" i="24"/>
  <c r="B95" i="24"/>
  <c r="B188" i="24"/>
  <c r="B113" i="24"/>
  <c r="B66" i="24"/>
  <c r="B15" i="24"/>
  <c r="B94" i="24"/>
  <c r="B226" i="24"/>
  <c r="B101" i="24"/>
  <c r="B111" i="24"/>
  <c r="B180" i="24"/>
  <c r="B26" i="24"/>
  <c r="B119" i="24"/>
  <c r="B248" i="24"/>
  <c r="B99" i="24"/>
  <c r="B224" i="24"/>
  <c r="B256" i="24"/>
  <c r="B22" i="24"/>
  <c r="B68" i="24"/>
  <c r="B25" i="24"/>
  <c r="B57" i="24"/>
  <c r="B48" i="24"/>
  <c r="B59" i="24"/>
  <c r="B41" i="24"/>
  <c r="B24" i="24"/>
  <c r="B61" i="24"/>
  <c r="B62" i="24"/>
  <c r="B149" i="24"/>
  <c r="B164" i="24"/>
  <c r="B141" i="24"/>
  <c r="B178" i="24"/>
  <c r="B154" i="24"/>
  <c r="B18" i="24"/>
  <c r="B142" i="24"/>
  <c r="B179" i="24"/>
  <c r="B257" i="24"/>
  <c r="B163" i="24"/>
  <c r="B249" i="24"/>
  <c r="B182" i="24"/>
  <c r="B72" i="24"/>
  <c r="B35" i="24"/>
  <c r="B139" i="24"/>
  <c r="B215" i="24"/>
  <c r="B169" i="24"/>
  <c r="B152" i="24"/>
  <c r="B134" i="24"/>
  <c r="B181" i="24"/>
  <c r="B88" i="24"/>
  <c r="B47" i="24"/>
  <c r="Q12" i="28"/>
  <c r="AD70" i="28"/>
  <c r="V20" i="28"/>
  <c r="Z37" i="28"/>
  <c r="C256" i="24" l="1"/>
  <c r="D256" i="24"/>
  <c r="D119" i="24"/>
  <c r="C119" i="24"/>
  <c r="C101" i="24"/>
  <c r="D101" i="24"/>
  <c r="D66" i="24"/>
  <c r="C66" i="24"/>
  <c r="D254" i="24"/>
  <c r="C254" i="24"/>
  <c r="C106" i="24"/>
  <c r="D106" i="24"/>
  <c r="C183" i="24"/>
  <c r="D183" i="24"/>
  <c r="D158" i="24"/>
  <c r="C158" i="24"/>
  <c r="D86" i="24"/>
  <c r="C86" i="24"/>
  <c r="C246" i="24"/>
  <c r="D246" i="24"/>
  <c r="D71" i="24"/>
  <c r="C71" i="24"/>
  <c r="C108" i="24"/>
  <c r="D108" i="24"/>
  <c r="D17" i="24"/>
  <c r="C17" i="24"/>
  <c r="D176" i="24"/>
  <c r="C176" i="24"/>
  <c r="C90" i="24"/>
  <c r="D90" i="24"/>
  <c r="C116" i="24"/>
  <c r="D116" i="24"/>
  <c r="C121" i="24"/>
  <c r="D121" i="24"/>
  <c r="C238" i="24"/>
  <c r="D238" i="24"/>
  <c r="C168" i="24"/>
  <c r="D168" i="24"/>
  <c r="D84" i="24"/>
  <c r="C84" i="24"/>
  <c r="D38" i="24"/>
  <c r="C38" i="24"/>
  <c r="C16" i="24"/>
  <c r="D16" i="24"/>
  <c r="C165" i="24"/>
  <c r="D165" i="24"/>
  <c r="D206" i="24"/>
  <c r="C206" i="24"/>
  <c r="D255" i="24"/>
  <c r="C255" i="24"/>
  <c r="C27" i="24"/>
  <c r="D27" i="24"/>
  <c r="C39" i="24"/>
  <c r="D39" i="24"/>
  <c r="C244" i="24"/>
  <c r="D244" i="24"/>
  <c r="C153" i="24"/>
  <c r="D153" i="24"/>
  <c r="C122" i="24"/>
  <c r="D122" i="24"/>
  <c r="C251" i="24"/>
  <c r="D251" i="24"/>
  <c r="D117" i="24"/>
  <c r="C117" i="24"/>
  <c r="D129" i="24"/>
  <c r="C129" i="24"/>
  <c r="D233" i="24"/>
  <c r="C233" i="24"/>
  <c r="C145" i="24"/>
  <c r="D145" i="24"/>
  <c r="D253" i="24"/>
  <c r="C253" i="24"/>
  <c r="D46" i="24"/>
  <c r="C46" i="24"/>
  <c r="C177" i="24"/>
  <c r="D177" i="24"/>
  <c r="D36" i="24"/>
  <c r="C36" i="24"/>
  <c r="D237" i="24"/>
  <c r="C237" i="24"/>
  <c r="D173" i="24"/>
  <c r="C173" i="24"/>
  <c r="C189" i="24"/>
  <c r="D189" i="24"/>
  <c r="D110" i="24"/>
  <c r="C110" i="24"/>
  <c r="D241" i="24"/>
  <c r="C241" i="24"/>
  <c r="D218" i="24"/>
  <c r="C218" i="24"/>
  <c r="C20" i="24"/>
  <c r="D20" i="24"/>
  <c r="D49" i="24"/>
  <c r="C49" i="24"/>
  <c r="D232" i="24"/>
  <c r="C232" i="24"/>
  <c r="D53" i="24"/>
  <c r="C53" i="24"/>
  <c r="C42" i="24"/>
  <c r="D42" i="24"/>
  <c r="C51" i="24"/>
  <c r="D51" i="24"/>
  <c r="C161" i="24"/>
  <c r="D161" i="24"/>
  <c r="C210" i="24"/>
  <c r="D210" i="24"/>
  <c r="D98" i="24"/>
  <c r="C98" i="24"/>
  <c r="D47" i="24"/>
  <c r="C47" i="24"/>
  <c r="D35" i="24"/>
  <c r="C35" i="24"/>
  <c r="D164" i="24"/>
  <c r="C164" i="24"/>
  <c r="C24" i="24"/>
  <c r="D24" i="24"/>
  <c r="C57" i="24"/>
  <c r="D57" i="24"/>
  <c r="D88" i="24"/>
  <c r="C88" i="24"/>
  <c r="C169" i="24"/>
  <c r="D169" i="24"/>
  <c r="C72" i="24"/>
  <c r="D72" i="24"/>
  <c r="D257" i="24"/>
  <c r="C257" i="24"/>
  <c r="D154" i="24"/>
  <c r="C154" i="24"/>
  <c r="D149" i="24"/>
  <c r="C149" i="24"/>
  <c r="C41" i="24"/>
  <c r="D41" i="24"/>
  <c r="C25" i="24"/>
  <c r="D25" i="24"/>
  <c r="C224" i="24"/>
  <c r="D224" i="24"/>
  <c r="D26" i="24"/>
  <c r="C26" i="24"/>
  <c r="C226" i="24"/>
  <c r="D226" i="24"/>
  <c r="C113" i="24"/>
  <c r="D113" i="24"/>
  <c r="D259" i="24"/>
  <c r="C259" i="24"/>
  <c r="C85" i="24"/>
  <c r="D85" i="24"/>
  <c r="C160" i="24"/>
  <c r="D160" i="24"/>
  <c r="D192" i="24"/>
  <c r="C192" i="24"/>
  <c r="D239" i="24"/>
  <c r="C239" i="24"/>
  <c r="D79" i="24"/>
  <c r="C79" i="24"/>
  <c r="D60" i="24"/>
  <c r="C60" i="24"/>
  <c r="C205" i="24"/>
  <c r="D205" i="24"/>
  <c r="D190" i="24"/>
  <c r="C190" i="24"/>
  <c r="D247" i="24"/>
  <c r="C247" i="24"/>
  <c r="C194" i="24"/>
  <c r="D194" i="24"/>
  <c r="C100" i="24"/>
  <c r="D100" i="24"/>
  <c r="D220" i="24"/>
  <c r="C220" i="24"/>
  <c r="D193" i="24"/>
  <c r="C193" i="24"/>
  <c r="C65" i="24"/>
  <c r="D65" i="24"/>
  <c r="D91" i="24"/>
  <c r="C91" i="24"/>
  <c r="C40" i="24"/>
  <c r="D40" i="24"/>
  <c r="C54" i="24"/>
  <c r="D54" i="24"/>
  <c r="D123" i="24"/>
  <c r="C123" i="24"/>
  <c r="D89" i="24"/>
  <c r="C89" i="24"/>
  <c r="D63" i="24"/>
  <c r="C63" i="24"/>
  <c r="C29" i="24"/>
  <c r="D29" i="24"/>
  <c r="C64" i="24"/>
  <c r="D64" i="24"/>
  <c r="C258" i="24"/>
  <c r="D258" i="24"/>
  <c r="C230" i="24"/>
  <c r="D230" i="24"/>
  <c r="C34" i="24"/>
  <c r="D34" i="24"/>
  <c r="D146" i="24"/>
  <c r="C146" i="24"/>
  <c r="D187" i="24"/>
  <c r="C187" i="24"/>
  <c r="C202" i="24"/>
  <c r="D202" i="24"/>
  <c r="C175" i="24"/>
  <c r="D175" i="24"/>
  <c r="D213" i="24"/>
  <c r="C213" i="24"/>
  <c r="D96" i="24"/>
  <c r="C96" i="24"/>
  <c r="C30" i="24"/>
  <c r="D30" i="24"/>
  <c r="C212" i="24"/>
  <c r="D212" i="24"/>
  <c r="C128" i="24"/>
  <c r="D128" i="24"/>
  <c r="D186" i="24"/>
  <c r="C186" i="24"/>
  <c r="D185" i="24"/>
  <c r="C185" i="24"/>
  <c r="C97" i="24"/>
  <c r="D97" i="24"/>
  <c r="C252" i="24"/>
  <c r="D252" i="24"/>
  <c r="C219" i="24"/>
  <c r="D219" i="24"/>
  <c r="C240" i="24"/>
  <c r="D240" i="24"/>
  <c r="D167" i="24"/>
  <c r="C167" i="24"/>
  <c r="C170" i="24"/>
  <c r="D170" i="24"/>
  <c r="C107" i="24"/>
  <c r="D107" i="24"/>
  <c r="C214" i="24"/>
  <c r="D214" i="24"/>
  <c r="D208" i="24"/>
  <c r="C208" i="24"/>
  <c r="C216" i="24"/>
  <c r="D216" i="24"/>
  <c r="C195" i="24"/>
  <c r="D195" i="24"/>
  <c r="D31" i="24"/>
  <c r="C31" i="24"/>
  <c r="D209" i="24"/>
  <c r="C209" i="24"/>
  <c r="C163" i="24"/>
  <c r="D163" i="24"/>
  <c r="C215" i="24"/>
  <c r="D215" i="24"/>
  <c r="C182" i="24"/>
  <c r="D182" i="24"/>
  <c r="D179" i="24"/>
  <c r="C179" i="24"/>
  <c r="C178" i="24"/>
  <c r="D178" i="24"/>
  <c r="D62" i="24"/>
  <c r="C62" i="24"/>
  <c r="D59" i="24"/>
  <c r="C59" i="24"/>
  <c r="C68" i="24"/>
  <c r="D68" i="24"/>
  <c r="D99" i="24"/>
  <c r="C99" i="24"/>
  <c r="D180" i="24"/>
  <c r="C180" i="24"/>
  <c r="C94" i="24"/>
  <c r="D94" i="24"/>
  <c r="C188" i="24"/>
  <c r="D188" i="24"/>
  <c r="D157" i="24"/>
  <c r="C157" i="24"/>
  <c r="C196" i="24"/>
  <c r="D196" i="24"/>
  <c r="C236" i="24"/>
  <c r="D236" i="24"/>
  <c r="D156" i="24"/>
  <c r="C156" i="24"/>
  <c r="D174" i="24"/>
  <c r="C174" i="24"/>
  <c r="D151" i="24"/>
  <c r="C151" i="24"/>
  <c r="C147" i="24"/>
  <c r="D147" i="24"/>
  <c r="C137" i="24"/>
  <c r="D137" i="24"/>
  <c r="D81" i="24"/>
  <c r="C81" i="24"/>
  <c r="D235" i="24"/>
  <c r="C235" i="24"/>
  <c r="C87" i="24"/>
  <c r="D87" i="24"/>
  <c r="C92" i="24"/>
  <c r="D92" i="24"/>
  <c r="D125" i="24"/>
  <c r="C125" i="24"/>
  <c r="D217" i="24"/>
  <c r="C217" i="24"/>
  <c r="C199" i="24"/>
  <c r="D199" i="24"/>
  <c r="C23" i="24"/>
  <c r="D23" i="24"/>
  <c r="D37" i="24"/>
  <c r="C37" i="24"/>
  <c r="C132" i="24"/>
  <c r="D132" i="24"/>
  <c r="C118" i="24"/>
  <c r="D118" i="24"/>
  <c r="C243" i="24"/>
  <c r="D243" i="24"/>
  <c r="D56" i="24"/>
  <c r="C56" i="24"/>
  <c r="C75" i="24"/>
  <c r="D75" i="24"/>
  <c r="C14" i="24"/>
  <c r="D14" i="24"/>
  <c r="C33" i="24"/>
  <c r="D33" i="24"/>
  <c r="C166" i="24"/>
  <c r="D166" i="24"/>
  <c r="C222" i="24"/>
  <c r="D222" i="24"/>
  <c r="D184" i="24"/>
  <c r="C184" i="24"/>
  <c r="C73" i="24"/>
  <c r="D73" i="24"/>
  <c r="D231" i="24"/>
  <c r="C231" i="24"/>
  <c r="C67" i="24"/>
  <c r="D67" i="24"/>
  <c r="D74" i="24"/>
  <c r="C74" i="24"/>
  <c r="C191" i="24"/>
  <c r="D191" i="24"/>
  <c r="C43" i="24"/>
  <c r="D43" i="24"/>
  <c r="C136" i="24"/>
  <c r="D136" i="24"/>
  <c r="D140" i="24"/>
  <c r="C140" i="24"/>
  <c r="D227" i="24"/>
  <c r="C227" i="24"/>
  <c r="D242" i="24"/>
  <c r="C242" i="24"/>
  <c r="C225" i="24"/>
  <c r="D225" i="24"/>
  <c r="D234" i="24"/>
  <c r="C234" i="24"/>
  <c r="D133" i="24"/>
  <c r="C133" i="24"/>
  <c r="C103" i="24"/>
  <c r="D103" i="24"/>
  <c r="C200" i="24"/>
  <c r="D200" i="24"/>
  <c r="C245" i="24"/>
  <c r="D245" i="24"/>
  <c r="C45" i="24"/>
  <c r="D45" i="24"/>
  <c r="C148" i="24"/>
  <c r="D148" i="24"/>
  <c r="C58" i="24"/>
  <c r="D58" i="24"/>
  <c r="C143" i="24"/>
  <c r="D143" i="24"/>
  <c r="C70" i="24"/>
  <c r="D70" i="24"/>
  <c r="D135" i="24"/>
  <c r="C135" i="24"/>
  <c r="D171" i="24"/>
  <c r="C171" i="24"/>
  <c r="D152" i="24"/>
  <c r="C152" i="24"/>
  <c r="D18" i="24"/>
  <c r="C18" i="24"/>
  <c r="D181" i="24"/>
  <c r="C181" i="24"/>
  <c r="D134" i="24"/>
  <c r="C134" i="24"/>
  <c r="C139" i="24"/>
  <c r="D139" i="24"/>
  <c r="D249" i="24"/>
  <c r="C249" i="24"/>
  <c r="D142" i="24"/>
  <c r="C142" i="24"/>
  <c r="D141" i="24"/>
  <c r="C141" i="24"/>
  <c r="D61" i="24"/>
  <c r="C61" i="24"/>
  <c r="D48" i="24"/>
  <c r="C48" i="24"/>
  <c r="D22" i="24"/>
  <c r="C22" i="24"/>
  <c r="D248" i="24"/>
  <c r="C248" i="24"/>
  <c r="D111" i="24"/>
  <c r="C111" i="24"/>
  <c r="C15" i="24"/>
  <c r="D15" i="24"/>
  <c r="D95" i="24"/>
  <c r="C95" i="24"/>
  <c r="D105" i="24"/>
  <c r="C105" i="24"/>
  <c r="C82" i="24"/>
  <c r="D82" i="24"/>
  <c r="C144" i="24"/>
  <c r="D144" i="24"/>
  <c r="C130" i="24"/>
  <c r="D130" i="24"/>
  <c r="D162" i="24"/>
  <c r="C162" i="24"/>
  <c r="D198" i="24"/>
  <c r="C198" i="24"/>
  <c r="C211" i="24"/>
  <c r="D211" i="24"/>
  <c r="C159" i="24"/>
  <c r="D159" i="24"/>
  <c r="C138" i="24"/>
  <c r="D138" i="24"/>
  <c r="D127" i="24"/>
  <c r="C127" i="24"/>
  <c r="D19" i="24"/>
  <c r="C19" i="24"/>
  <c r="C77" i="24"/>
  <c r="D77" i="24"/>
  <c r="D102" i="24"/>
  <c r="C102" i="24"/>
  <c r="D115" i="24"/>
  <c r="C115" i="24"/>
  <c r="C155" i="24"/>
  <c r="D155" i="24"/>
  <c r="C69" i="24"/>
  <c r="D69" i="24"/>
  <c r="D50" i="24"/>
  <c r="C50" i="24"/>
  <c r="C126" i="24"/>
  <c r="D126" i="24"/>
  <c r="D197" i="24"/>
  <c r="C197" i="24"/>
  <c r="C114" i="24"/>
  <c r="D114" i="24"/>
  <c r="C21" i="24"/>
  <c r="D21" i="24"/>
  <c r="C44" i="24"/>
  <c r="D44" i="24"/>
  <c r="C28" i="24"/>
  <c r="D28" i="24"/>
  <c r="C76" i="24"/>
  <c r="D76" i="24"/>
  <c r="C204" i="24"/>
  <c r="D204" i="24"/>
  <c r="C221" i="24"/>
  <c r="D221" i="24"/>
  <c r="D109" i="24"/>
  <c r="C109" i="24"/>
  <c r="C78" i="24"/>
  <c r="D78" i="24"/>
  <c r="C201" i="24"/>
  <c r="D201" i="24"/>
  <c r="C203" i="24"/>
  <c r="D203" i="24"/>
  <c r="C93" i="24"/>
  <c r="D93" i="24"/>
  <c r="C52" i="24"/>
  <c r="D52" i="24"/>
  <c r="C172" i="24"/>
  <c r="D172" i="24"/>
  <c r="C124" i="24"/>
  <c r="D124" i="24"/>
  <c r="D229" i="24"/>
  <c r="C229" i="24"/>
  <c r="D104" i="24"/>
  <c r="C104" i="24"/>
  <c r="C80" i="24"/>
  <c r="D80" i="24"/>
  <c r="D83" i="24"/>
  <c r="C83" i="24"/>
  <c r="C250" i="24"/>
  <c r="D250" i="24"/>
  <c r="C260" i="24"/>
  <c r="D260" i="24"/>
  <c r="C228" i="24"/>
  <c r="D228" i="24"/>
  <c r="C112" i="24"/>
  <c r="D112" i="24"/>
  <c r="D223" i="24"/>
  <c r="C223" i="24"/>
  <c r="C13" i="24"/>
  <c r="D13" i="24"/>
  <c r="D120" i="24"/>
  <c r="C120" i="24"/>
  <c r="C55" i="24"/>
  <c r="D55" i="24"/>
  <c r="C32" i="24"/>
  <c r="D32" i="24"/>
  <c r="D207" i="24"/>
  <c r="C207" i="24"/>
  <c r="D150" i="24"/>
  <c r="C150" i="24"/>
  <c r="D131" i="24"/>
  <c r="C131" i="24"/>
  <c r="Q13" i="28"/>
  <c r="Z38" i="28"/>
  <c r="AD71" i="28"/>
  <c r="V21" i="28"/>
  <c r="Z39" i="28" l="1"/>
  <c r="V22" i="28"/>
  <c r="Q14" i="28"/>
  <c r="AD72" i="28"/>
  <c r="Z40" i="28" l="1"/>
  <c r="V23" i="28"/>
  <c r="Q15" i="28"/>
  <c r="AD73" i="28"/>
  <c r="V24" i="28" l="1"/>
  <c r="AD74" i="28"/>
  <c r="Q16" i="28"/>
  <c r="Z41" i="28"/>
  <c r="V25" i="28" l="1"/>
  <c r="AD75" i="28"/>
  <c r="Q17" i="28"/>
  <c r="Z42" i="28"/>
  <c r="Z43" i="28" l="1"/>
  <c r="V26" i="28"/>
  <c r="AD76" i="28"/>
  <c r="Q18" i="28"/>
  <c r="V27" i="28" l="1"/>
  <c r="AD77" i="28"/>
  <c r="Q19" i="28"/>
  <c r="Z44" i="28"/>
  <c r="AD78" i="28" l="1"/>
  <c r="V28" i="28"/>
  <c r="Z45" i="28"/>
  <c r="Q20" i="28"/>
  <c r="V29" i="28" l="1"/>
  <c r="AD79" i="28"/>
  <c r="Q21" i="28"/>
  <c r="Z46" i="28"/>
  <c r="Z47" i="28" l="1"/>
  <c r="Q22" i="28"/>
  <c r="AD80" i="28"/>
  <c r="V30" i="28"/>
  <c r="Z48" i="28" l="1"/>
  <c r="V31" i="28"/>
  <c r="AD81" i="28"/>
  <c r="Q23" i="28"/>
  <c r="V32" i="28" l="1"/>
  <c r="AD82" i="28"/>
  <c r="Q24" i="28"/>
  <c r="Z49" i="28"/>
  <c r="Q25" i="28" l="1"/>
  <c r="V33" i="28"/>
  <c r="Z50" i="28"/>
  <c r="AD83" i="28"/>
  <c r="Z51" i="28" l="1"/>
  <c r="V34" i="28"/>
  <c r="AD84" i="28"/>
  <c r="Q26" i="28"/>
  <c r="AD85" i="28" l="1"/>
  <c r="Z52" i="28"/>
  <c r="V35" i="28"/>
  <c r="Q27" i="28"/>
  <c r="Q28" i="28" l="1"/>
  <c r="AD86" i="28"/>
  <c r="V36" i="28"/>
  <c r="Z53" i="28"/>
  <c r="AD87" i="28" l="1"/>
  <c r="Z54" i="28"/>
  <c r="Q29" i="28"/>
  <c r="V37" i="28"/>
  <c r="AD88" i="28" l="1"/>
  <c r="V38" i="28"/>
  <c r="Z55" i="28"/>
  <c r="Q30" i="28"/>
  <c r="Q31" i="28" l="1"/>
  <c r="Z56" i="28"/>
  <c r="AD89" i="28"/>
  <c r="V39" i="28"/>
  <c r="Q32" i="28" l="1"/>
  <c r="Z57" i="28"/>
  <c r="V40" i="28"/>
  <c r="AD90" i="28"/>
  <c r="V41" i="28" l="1"/>
  <c r="Z58" i="28"/>
  <c r="AD91" i="28"/>
  <c r="Q33" i="28"/>
  <c r="Z59" i="28" l="1"/>
  <c r="V42" i="28"/>
  <c r="Q34" i="28"/>
  <c r="AD92" i="28"/>
  <c r="Q35" i="28" l="1"/>
  <c r="AD93" i="28"/>
  <c r="V43" i="28"/>
  <c r="Z60" i="28"/>
  <c r="V44" i="28" l="1"/>
  <c r="AD94" i="28"/>
  <c r="Z61" i="28"/>
  <c r="Q36" i="28"/>
  <c r="Q37" i="28" l="1"/>
  <c r="V45" i="28"/>
  <c r="AD95" i="28"/>
  <c r="Z62" i="28"/>
  <c r="AD96" i="28" l="1"/>
  <c r="Q38" i="28"/>
  <c r="V46" i="28"/>
  <c r="Z63" i="28"/>
  <c r="V47" i="28" l="1"/>
  <c r="Z64" i="28"/>
  <c r="AD97" i="28"/>
  <c r="Q39" i="28"/>
  <c r="AD98" i="28" l="1"/>
  <c r="Q40" i="28"/>
  <c r="Z65" i="28"/>
  <c r="V48" i="28"/>
  <c r="Q41" i="28" l="1"/>
  <c r="AD99" i="28"/>
  <c r="Z66" i="28"/>
  <c r="V49" i="28"/>
  <c r="Q42" i="28" l="1"/>
  <c r="AD100" i="28"/>
  <c r="V50" i="28"/>
  <c r="Z67" i="28"/>
  <c r="Q43" i="28" l="1"/>
  <c r="Z68" i="28"/>
  <c r="V51" i="28"/>
  <c r="AD101" i="28"/>
  <c r="Q44" i="28" l="1"/>
  <c r="V52" i="28"/>
  <c r="AD102" i="28"/>
  <c r="Z69" i="28"/>
  <c r="Q45" i="28" l="1"/>
  <c r="AD103" i="28"/>
  <c r="Z70" i="28"/>
  <c r="V53" i="28"/>
  <c r="V54" i="28" l="1"/>
  <c r="Q46" i="28"/>
  <c r="AD104" i="28"/>
  <c r="Z71" i="28"/>
  <c r="Z72" i="28" l="1"/>
  <c r="Q47" i="28"/>
  <c r="AD105" i="28"/>
  <c r="V55" i="28"/>
  <c r="Z73" i="28" l="1"/>
  <c r="V56" i="28"/>
  <c r="Q48" i="28"/>
  <c r="AD106" i="28"/>
  <c r="Z74" i="28" l="1"/>
  <c r="Q49" i="28"/>
  <c r="AD107" i="28"/>
  <c r="V57" i="28"/>
  <c r="V58" i="28" l="1"/>
  <c r="Q50" i="28"/>
  <c r="Z75" i="28"/>
  <c r="AD108" i="28"/>
  <c r="V59" i="28" l="1"/>
  <c r="AD109" i="28"/>
  <c r="Z76" i="28"/>
  <c r="Q51" i="28"/>
  <c r="Z77" i="28" l="1"/>
  <c r="V60" i="28"/>
  <c r="Q52" i="28"/>
  <c r="AD110" i="28"/>
  <c r="Z78" i="28" l="1"/>
  <c r="V61" i="28"/>
  <c r="Q53" i="28"/>
  <c r="AD111" i="28"/>
  <c r="V62" i="28" l="1"/>
  <c r="Q54" i="28"/>
  <c r="Z79" i="28"/>
  <c r="AD112" i="28"/>
  <c r="Z80" i="28" l="1"/>
  <c r="V63" i="28"/>
  <c r="Q55" i="28"/>
  <c r="AD113" i="28"/>
  <c r="Z81" i="28" l="1"/>
  <c r="Q56" i="28"/>
  <c r="V64" i="28"/>
  <c r="AD114" i="28"/>
  <c r="AD115" i="28" l="1"/>
  <c r="V65" i="28"/>
  <c r="Q57" i="28"/>
  <c r="Z82" i="28"/>
  <c r="V66" i="28" l="1"/>
  <c r="AD116" i="28"/>
  <c r="Q58" i="28"/>
  <c r="Z83" i="28"/>
  <c r="V67" i="28" l="1"/>
  <c r="AD117" i="28"/>
  <c r="Q59" i="28"/>
  <c r="Z84" i="28"/>
  <c r="V68" i="28" l="1"/>
  <c r="Q60" i="28"/>
  <c r="Z85" i="28"/>
  <c r="AD118" i="28"/>
  <c r="Z86" i="28" l="1"/>
  <c r="V69" i="28"/>
  <c r="AD119" i="28"/>
  <c r="Q61" i="28"/>
  <c r="V70" i="28" l="1"/>
  <c r="Q62" i="28"/>
  <c r="Z87" i="28"/>
  <c r="AD120" i="28"/>
  <c r="V71" i="28" l="1"/>
  <c r="AD121" i="28"/>
  <c r="Q63" i="28"/>
  <c r="Z88" i="28"/>
  <c r="AD122" i="28" l="1"/>
  <c r="V72" i="28"/>
  <c r="Q64" i="28"/>
  <c r="Z89" i="28"/>
  <c r="V73" i="28" l="1"/>
  <c r="Z90" i="28"/>
  <c r="AD123" i="28"/>
  <c r="Q65" i="28"/>
  <c r="Z91" i="28" l="1"/>
  <c r="V74" i="28"/>
  <c r="AD124" i="28"/>
  <c r="Q66" i="28"/>
  <c r="Q67" i="28" l="1"/>
  <c r="V75" i="28"/>
  <c r="Z92" i="28"/>
  <c r="AD125" i="28"/>
  <c r="AD126" i="28" l="1"/>
  <c r="V76" i="28"/>
  <c r="Q68" i="28"/>
  <c r="Z93" i="28"/>
  <c r="AD127" i="28" l="1"/>
  <c r="V77" i="28"/>
  <c r="Z94" i="28"/>
  <c r="Q69" i="28"/>
  <c r="V78" i="28" l="1"/>
  <c r="AD128" i="28"/>
  <c r="Q70" i="28"/>
  <c r="Z95" i="28"/>
  <c r="Q71" i="28" l="1"/>
  <c r="AD129" i="28"/>
  <c r="Z96" i="28"/>
  <c r="V79" i="28"/>
  <c r="AD130" i="28" l="1"/>
  <c r="V80" i="28"/>
  <c r="Q72" i="28"/>
  <c r="Z97" i="28"/>
  <c r="Q73" i="28" l="1"/>
  <c r="V81" i="28"/>
  <c r="AD131" i="28"/>
  <c r="Z98" i="28"/>
  <c r="AD132" i="28" l="1"/>
  <c r="Q74" i="28"/>
  <c r="Z99" i="28"/>
  <c r="V82" i="28"/>
  <c r="AD133" i="28" l="1"/>
  <c r="Z100" i="28"/>
  <c r="Q75" i="28"/>
  <c r="V83" i="28"/>
  <c r="V84" i="28" l="1"/>
  <c r="AD134" i="28"/>
  <c r="Q76" i="28"/>
  <c r="Z101" i="28"/>
  <c r="Q77" i="28" l="1"/>
  <c r="AD135" i="28"/>
  <c r="V85" i="28"/>
  <c r="Z102" i="28"/>
  <c r="AD136" i="28" l="1"/>
  <c r="Q78" i="28"/>
  <c r="Z103" i="28"/>
  <c r="V86" i="28"/>
  <c r="V87" i="28" l="1"/>
  <c r="AD137" i="28"/>
  <c r="Q79" i="28"/>
  <c r="Z104" i="28"/>
  <c r="Z105" i="28" l="1"/>
  <c r="Q80" i="28"/>
  <c r="AD138" i="28"/>
  <c r="V88" i="28"/>
  <c r="V89" i="28" l="1"/>
  <c r="Z106" i="28"/>
  <c r="Q81" i="28"/>
  <c r="AD139" i="28"/>
  <c r="Z107" i="28" l="1"/>
  <c r="AD140" i="28"/>
  <c r="Q82" i="28"/>
  <c r="V90" i="28"/>
  <c r="Z108" i="28" l="1"/>
  <c r="V91" i="28"/>
  <c r="AD141" i="28"/>
  <c r="Q83" i="28"/>
  <c r="AD142" i="28" l="1"/>
  <c r="Z109" i="28"/>
  <c r="V92" i="28"/>
  <c r="Q84" i="28"/>
  <c r="AD143" i="28" l="1"/>
  <c r="Q85" i="28"/>
  <c r="V93" i="28"/>
  <c r="Z110" i="28"/>
  <c r="Q86" i="28" l="1"/>
  <c r="Z111" i="28"/>
  <c r="V94" i="28"/>
  <c r="AD144" i="28"/>
  <c r="Q87" i="28" l="1"/>
  <c r="Z112" i="28"/>
  <c r="V95" i="28"/>
  <c r="AD145" i="28"/>
  <c r="Z113" i="28" l="1"/>
  <c r="Q88" i="28"/>
  <c r="AD146" i="28"/>
  <c r="V96" i="28"/>
  <c r="Z114" i="28" l="1"/>
  <c r="V97" i="28"/>
  <c r="AD147" i="28"/>
  <c r="Q89" i="28"/>
  <c r="Z115" i="28" l="1"/>
  <c r="Q90" i="28"/>
  <c r="V98" i="28"/>
  <c r="AD148" i="28"/>
  <c r="V99" i="28" l="1"/>
  <c r="Q91" i="28"/>
  <c r="Z116" i="28"/>
  <c r="AD149" i="28"/>
  <c r="V100" i="28" l="1"/>
  <c r="Q92" i="28"/>
  <c r="AD150" i="28"/>
  <c r="Z117" i="28"/>
  <c r="V101" i="28" l="1"/>
  <c r="Z118" i="28"/>
  <c r="AD151" i="28"/>
  <c r="Q93" i="28"/>
  <c r="V102" i="28" l="1"/>
  <c r="AD152" i="28"/>
  <c r="Q94" i="28"/>
  <c r="Z119" i="28"/>
  <c r="Z120" i="28" l="1"/>
  <c r="V103" i="28"/>
  <c r="AD153" i="28"/>
  <c r="Q95" i="28"/>
  <c r="Z121" i="28" l="1"/>
  <c r="Q96" i="28"/>
  <c r="V104" i="28"/>
  <c r="AD154" i="28"/>
  <c r="Z122" i="28" l="1"/>
  <c r="AD155" i="28"/>
  <c r="Q97" i="28"/>
  <c r="V105" i="28"/>
  <c r="V106" i="28" l="1"/>
  <c r="Z123" i="28"/>
  <c r="Q98" i="28"/>
  <c r="AD156" i="28"/>
  <c r="Q99" i="28" l="1"/>
  <c r="AD157" i="28"/>
  <c r="Z124" i="28"/>
  <c r="V107" i="28"/>
  <c r="Z125" i="28" l="1"/>
  <c r="V108" i="28"/>
  <c r="Q100" i="28"/>
  <c r="AD158" i="28"/>
  <c r="V109" i="28" l="1"/>
  <c r="AD159" i="28"/>
  <c r="Q101" i="28"/>
  <c r="Z126" i="28"/>
  <c r="AD160" i="28" l="1"/>
  <c r="Z127" i="28"/>
  <c r="V110" i="28"/>
  <c r="Q102" i="28"/>
  <c r="Q103" i="28" l="1"/>
  <c r="V111" i="28"/>
  <c r="AD161" i="28"/>
  <c r="Z128" i="28"/>
  <c r="Z129" i="28" l="1"/>
  <c r="V112" i="28"/>
  <c r="Q104" i="28"/>
  <c r="AD162" i="28"/>
  <c r="AD163" i="28" l="1"/>
  <c r="V113" i="28"/>
  <c r="Z130" i="28"/>
  <c r="Q105" i="28"/>
  <c r="Q106" i="28" l="1"/>
  <c r="V114" i="28"/>
  <c r="Z131" i="28"/>
  <c r="AD164" i="28"/>
  <c r="V115" i="28" l="1"/>
  <c r="Q107" i="28"/>
  <c r="Z132" i="28"/>
  <c r="AD165" i="28"/>
  <c r="V116" i="28" l="1"/>
  <c r="Z133" i="28"/>
  <c r="Q108" i="28"/>
  <c r="AD166" i="28"/>
  <c r="V117" i="28" l="1"/>
  <c r="Z134" i="28"/>
  <c r="AD167" i="28"/>
  <c r="Q109" i="28"/>
  <c r="Q110" i="28" l="1"/>
  <c r="Z135" i="28"/>
  <c r="AD168" i="28"/>
  <c r="V118" i="28"/>
  <c r="AD169" i="28" l="1"/>
  <c r="Z136" i="28"/>
  <c r="Q111" i="28"/>
  <c r="V119" i="28"/>
  <c r="AD170" i="28" l="1"/>
  <c r="Q112" i="28"/>
  <c r="V120" i="28"/>
  <c r="Z137" i="28"/>
  <c r="Q113" i="28" l="1"/>
  <c r="V121" i="28"/>
  <c r="Z138" i="28"/>
  <c r="AD171" i="28"/>
  <c r="V122" i="28" l="1"/>
  <c r="AD172" i="28"/>
  <c r="Q114" i="28"/>
  <c r="Z139" i="28"/>
  <c r="Q115" i="28" l="1"/>
  <c r="AD173" i="28"/>
  <c r="V123" i="28"/>
  <c r="Z140" i="28"/>
  <c r="Z141" i="28" l="1"/>
  <c r="AD174" i="28"/>
  <c r="V124" i="28"/>
  <c r="Q116" i="28"/>
  <c r="V125" i="28" l="1"/>
  <c r="AD175" i="28"/>
  <c r="Q117" i="28"/>
  <c r="Z142" i="28"/>
  <c r="Q118" i="28" l="1"/>
  <c r="AD176" i="28"/>
  <c r="V126" i="28"/>
  <c r="Z143" i="28"/>
  <c r="AD177" i="28" l="1"/>
  <c r="Q119" i="28"/>
  <c r="Z144" i="28"/>
  <c r="V127" i="28"/>
  <c r="V128" i="28" l="1"/>
  <c r="Z145" i="28"/>
  <c r="Q120" i="28"/>
  <c r="AD178" i="28"/>
  <c r="Q121" i="28" l="1"/>
  <c r="Z146" i="28"/>
  <c r="AD179" i="28"/>
  <c r="V129" i="28"/>
  <c r="V130" i="28" l="1"/>
  <c r="Z147" i="28"/>
  <c r="Q122" i="28"/>
  <c r="AD180" i="28"/>
  <c r="Z148" i="28" l="1"/>
  <c r="AD181" i="28"/>
  <c r="V131" i="28"/>
  <c r="Q123" i="28"/>
  <c r="V132" i="28" l="1"/>
  <c r="Z149" i="28"/>
  <c r="Q124" i="28"/>
  <c r="AD182" i="28"/>
  <c r="AD183" i="28" l="1"/>
  <c r="V133" i="28"/>
  <c r="Z150" i="28"/>
  <c r="Q125" i="28"/>
  <c r="Z151" i="28" l="1"/>
  <c r="V134" i="28"/>
  <c r="Q126" i="28"/>
  <c r="AD184" i="28"/>
  <c r="Q127" i="28" l="1"/>
  <c r="V135" i="28"/>
  <c r="Z152" i="28"/>
  <c r="AD185" i="28"/>
  <c r="Z153" i="28" l="1"/>
  <c r="Q128" i="28"/>
  <c r="AD186" i="28"/>
  <c r="V136" i="28"/>
  <c r="V137" i="28" l="1"/>
  <c r="AD187" i="28"/>
  <c r="Z154" i="28"/>
  <c r="Q129" i="28"/>
  <c r="Q130" i="28" l="1"/>
  <c r="AD188" i="28"/>
  <c r="Z155" i="28"/>
  <c r="V138" i="28"/>
  <c r="Z156" i="28" l="1"/>
  <c r="Q131" i="28"/>
  <c r="AD189" i="28"/>
  <c r="V139" i="28"/>
  <c r="Q132" i="28" l="1"/>
  <c r="AD190" i="28"/>
  <c r="V140" i="28"/>
  <c r="Z157" i="28"/>
  <c r="V141" i="28" l="1"/>
  <c r="Q133" i="28"/>
  <c r="Z158" i="28"/>
  <c r="AD191" i="28"/>
  <c r="Q134" i="28" l="1"/>
  <c r="AD192" i="28"/>
  <c r="V142" i="28"/>
  <c r="Z159" i="28"/>
  <c r="Z160" i="28" l="1"/>
  <c r="AD193" i="28"/>
  <c r="Q135" i="28"/>
  <c r="V143" i="28"/>
  <c r="V144" i="28" l="1"/>
  <c r="Q136" i="28"/>
  <c r="Z161" i="28"/>
  <c r="AD194" i="28"/>
  <c r="AD195" i="28" l="1"/>
  <c r="Q137" i="28"/>
  <c r="V145" i="28"/>
  <c r="Z162" i="28"/>
  <c r="V146" i="28" l="1"/>
  <c r="Z163" i="28"/>
  <c r="Q138" i="28"/>
  <c r="AD196" i="28"/>
  <c r="V147" i="28" l="1"/>
  <c r="Z164" i="28"/>
  <c r="AD197" i="28"/>
  <c r="Q139" i="28"/>
  <c r="Q140" i="28" l="1"/>
  <c r="V148" i="28"/>
  <c r="Z165" i="28"/>
  <c r="AD198" i="28"/>
  <c r="Q141" i="28" l="1"/>
  <c r="Z166" i="28"/>
  <c r="AD199" i="28"/>
  <c r="V149" i="28"/>
  <c r="Z167" i="28" l="1"/>
  <c r="AD200" i="28"/>
  <c r="V150" i="28"/>
  <c r="Q142" i="28"/>
  <c r="V151" i="28" l="1"/>
  <c r="Z168" i="28"/>
  <c r="Q143" i="28"/>
  <c r="AD201" i="28"/>
  <c r="AD202" i="28" l="1"/>
  <c r="V152" i="28"/>
  <c r="Z169" i="28"/>
  <c r="Q144" i="28"/>
  <c r="AD203" i="28" l="1"/>
  <c r="V153" i="28"/>
  <c r="Q145" i="28"/>
  <c r="Z170" i="28"/>
  <c r="Z171" i="28" l="1"/>
  <c r="AD204" i="28"/>
  <c r="Q146" i="28"/>
  <c r="V154" i="28"/>
  <c r="AD205" i="28" l="1"/>
  <c r="Q147" i="28"/>
  <c r="V155" i="28"/>
  <c r="Z172" i="28"/>
  <c r="V156" i="28" l="1"/>
  <c r="Q148" i="28"/>
  <c r="AD206" i="28"/>
  <c r="Z173" i="28"/>
  <c r="Q149" i="28" l="1"/>
  <c r="AD207" i="28"/>
  <c r="V157" i="28"/>
  <c r="Z174" i="28"/>
  <c r="Z175" i="28" l="1"/>
  <c r="V158" i="28"/>
  <c r="Q150" i="28"/>
  <c r="AD208" i="28"/>
  <c r="Q151" i="28" l="1"/>
  <c r="Z176" i="28"/>
  <c r="AD209" i="28"/>
  <c r="V159" i="28"/>
  <c r="Z177" i="28" l="1"/>
  <c r="V160" i="28"/>
  <c r="AD210" i="28"/>
  <c r="Q152" i="28"/>
  <c r="AD211" i="28" l="1"/>
  <c r="V161" i="28"/>
  <c r="Q153" i="28"/>
  <c r="Z178" i="28"/>
  <c r="V162" i="28" l="1"/>
  <c r="Z179" i="28"/>
  <c r="Q154" i="28"/>
  <c r="AD212" i="28"/>
  <c r="V163" i="28" l="1"/>
  <c r="Q155" i="28"/>
  <c r="Z180" i="28"/>
  <c r="AD213" i="28"/>
  <c r="V164" i="28" l="1"/>
  <c r="AD214" i="28"/>
  <c r="Z181" i="28"/>
  <c r="Q156" i="28"/>
  <c r="V165" i="28" l="1"/>
  <c r="AD215" i="28"/>
  <c r="Q157" i="28"/>
  <c r="Z182" i="28"/>
  <c r="Q158" i="28" l="1"/>
  <c r="AD216" i="28"/>
  <c r="Z183" i="28"/>
  <c r="V166" i="28"/>
  <c r="Z184" i="28" l="1"/>
  <c r="Q159" i="28"/>
  <c r="AD217" i="28"/>
  <c r="V167" i="28"/>
  <c r="Q160" i="28" l="1"/>
  <c r="Z185" i="28"/>
  <c r="AD218" i="28"/>
  <c r="V168" i="28"/>
  <c r="V169" i="28" l="1"/>
  <c r="Z186" i="28"/>
  <c r="Q161" i="28"/>
  <c r="AD219" i="28"/>
  <c r="Q162" i="28" l="1"/>
  <c r="Z187" i="28"/>
  <c r="V170" i="28"/>
  <c r="AD220" i="28"/>
  <c r="AD221" i="28" l="1"/>
  <c r="V171" i="28"/>
  <c r="Z188" i="28"/>
  <c r="Q163" i="28"/>
  <c r="Z189" i="28" l="1"/>
  <c r="V172" i="28"/>
  <c r="AD222" i="28"/>
  <c r="Q164" i="28"/>
  <c r="V173" i="28" l="1"/>
  <c r="AD223" i="28"/>
  <c r="Q165" i="28"/>
  <c r="Z190" i="28"/>
  <c r="Z191" i="28" l="1"/>
  <c r="Q166" i="28"/>
  <c r="V174" i="28"/>
  <c r="AD224" i="28"/>
  <c r="V175" i="28" l="1"/>
  <c r="Q167" i="28"/>
  <c r="Z192" i="28"/>
  <c r="AD225" i="28"/>
  <c r="Z193" i="28" l="1"/>
  <c r="V176" i="28"/>
  <c r="AD226" i="28"/>
  <c r="Q168" i="28"/>
  <c r="Z194" i="28" l="1"/>
  <c r="V177" i="28"/>
  <c r="AD227" i="28"/>
  <c r="Q169" i="28"/>
  <c r="AD228" i="28" l="1"/>
  <c r="Q170" i="28"/>
  <c r="V178" i="28"/>
  <c r="Z195" i="28"/>
  <c r="Q171" i="28" l="1"/>
  <c r="AD229" i="28"/>
  <c r="Z196" i="28"/>
  <c r="V179" i="28"/>
  <c r="V180" i="28" l="1"/>
  <c r="AD230" i="28"/>
  <c r="Z197" i="28"/>
  <c r="Q172" i="28"/>
  <c r="Q173" i="28" l="1"/>
  <c r="V181" i="28"/>
  <c r="AD231" i="28"/>
  <c r="Z198" i="28"/>
  <c r="Z199" i="28" l="1"/>
  <c r="AD232" i="28"/>
  <c r="V182" i="28"/>
  <c r="Q174" i="28"/>
  <c r="Q175" i="28" l="1"/>
  <c r="AD233" i="28"/>
  <c r="V183" i="28"/>
  <c r="Z200" i="28"/>
  <c r="AD234" i="28" l="1"/>
  <c r="Z201" i="28"/>
  <c r="Q176" i="28"/>
  <c r="V184" i="28"/>
  <c r="AD235" i="28" l="1"/>
  <c r="Q177" i="28"/>
  <c r="Z202" i="28"/>
  <c r="V185" i="28"/>
  <c r="Q178" i="28" l="1"/>
  <c r="AD236" i="28"/>
  <c r="Z203" i="28"/>
  <c r="V186" i="28"/>
  <c r="Z204" i="28" l="1"/>
  <c r="V187" i="28"/>
  <c r="Q179" i="28"/>
  <c r="AD237" i="28"/>
  <c r="Z205" i="28" l="1"/>
  <c r="AD238" i="28"/>
  <c r="V188" i="28"/>
  <c r="Q180" i="28"/>
  <c r="Q181" i="28" l="1"/>
  <c r="Z206" i="28"/>
  <c r="AD239" i="28"/>
  <c r="V189" i="28"/>
  <c r="V190" i="28" l="1"/>
  <c r="AD240" i="28"/>
  <c r="Z207" i="28"/>
  <c r="Q182" i="28"/>
  <c r="AD241" i="28" l="1"/>
  <c r="Z208" i="28"/>
  <c r="Q183" i="28"/>
  <c r="V191" i="28"/>
  <c r="Z209" i="28" l="1"/>
  <c r="AD242" i="28"/>
  <c r="Q184" i="28"/>
  <c r="V192" i="28"/>
  <c r="V193" i="28" l="1"/>
  <c r="Q185" i="28"/>
  <c r="Z210" i="28"/>
  <c r="AD243" i="28"/>
  <c r="V194" i="28" l="1"/>
  <c r="AD244" i="28"/>
  <c r="Z211" i="28"/>
  <c r="Q186" i="28"/>
  <c r="Z212" i="28" l="1"/>
  <c r="AD245" i="28"/>
  <c r="Q187" i="28"/>
  <c r="V195" i="28"/>
  <c r="Q188" i="28" l="1"/>
  <c r="V196" i="28"/>
  <c r="Z213" i="28"/>
  <c r="AD246" i="28"/>
  <c r="Q189" i="28" l="1"/>
  <c r="V197" i="28"/>
  <c r="AD247" i="28"/>
  <c r="Z214" i="28"/>
  <c r="Q190" i="28" l="1"/>
  <c r="AD248" i="28"/>
  <c r="Z215" i="28"/>
  <c r="V198" i="28"/>
  <c r="V199" i="28" l="1"/>
  <c r="Q191" i="28"/>
  <c r="Z216" i="28"/>
  <c r="AD249" i="28"/>
  <c r="V200" i="28" l="1"/>
  <c r="Z217" i="28"/>
  <c r="AD250" i="28"/>
  <c r="Q192" i="28"/>
  <c r="AD251" i="28" l="1"/>
  <c r="Z218" i="28"/>
  <c r="Q193" i="28"/>
  <c r="V201" i="28"/>
  <c r="V202" i="28" l="1"/>
  <c r="Z219" i="28"/>
  <c r="AD252" i="28"/>
  <c r="Q194" i="28"/>
  <c r="AD253" i="28" l="1"/>
  <c r="V203" i="28"/>
  <c r="Q195" i="28"/>
  <c r="Z220" i="28"/>
  <c r="Q196" i="28" l="1"/>
  <c r="V204" i="28"/>
  <c r="AD254" i="28"/>
  <c r="Z221" i="28"/>
  <c r="AD255" i="28" l="1"/>
  <c r="Z222" i="28"/>
  <c r="Q197" i="28"/>
  <c r="V205" i="28"/>
  <c r="AD256" i="28" l="1"/>
  <c r="Q198" i="28"/>
  <c r="V206" i="28"/>
  <c r="Z223" i="28"/>
  <c r="Q199" i="28" l="1"/>
  <c r="V207" i="28"/>
  <c r="AD257" i="28"/>
  <c r="Z224" i="28"/>
  <c r="Q200" i="28" l="1"/>
  <c r="Z225" i="28"/>
  <c r="V208" i="28"/>
  <c r="AD258" i="28"/>
  <c r="V209" i="28" l="1"/>
  <c r="Z226" i="28"/>
  <c r="AD259" i="28"/>
  <c r="Q201" i="28"/>
  <c r="AD260" i="28" l="1"/>
  <c r="Q202" i="28"/>
  <c r="V210" i="28"/>
  <c r="Z227" i="28"/>
  <c r="V211" i="28" l="1"/>
  <c r="AD261" i="28"/>
  <c r="Q203" i="28"/>
  <c r="Z228" i="28"/>
  <c r="V212" i="28" l="1"/>
  <c r="AD262" i="28"/>
  <c r="Q204" i="28"/>
  <c r="Z229" i="28"/>
  <c r="Q205" i="28" l="1"/>
  <c r="AD263" i="28"/>
  <c r="Z230" i="28"/>
  <c r="V213" i="28"/>
  <c r="V214" i="28" l="1"/>
  <c r="Q206" i="28"/>
  <c r="AD264" i="28"/>
  <c r="Z231" i="28"/>
  <c r="Q207" i="28" l="1"/>
  <c r="V215" i="28"/>
  <c r="AD265" i="28"/>
  <c r="Z232" i="28"/>
  <c r="Z233" i="28" l="1"/>
  <c r="V216" i="28"/>
  <c r="AD266" i="28"/>
  <c r="Q208" i="28"/>
  <c r="Z234" i="28" l="1"/>
  <c r="AD267" i="28"/>
  <c r="V217" i="28"/>
  <c r="Q209" i="28"/>
  <c r="Z235" i="28" l="1"/>
  <c r="Q210" i="28"/>
  <c r="V218" i="28"/>
  <c r="AD268" i="28"/>
  <c r="Q211" i="28" l="1"/>
  <c r="AD269" i="28"/>
  <c r="Z236" i="28"/>
  <c r="V219" i="28"/>
  <c r="Q212" i="28" l="1"/>
  <c r="V220" i="28"/>
  <c r="AD270" i="28"/>
  <c r="Z237" i="28"/>
  <c r="Q213" i="28" l="1"/>
  <c r="V221" i="28"/>
  <c r="AD271" i="28"/>
  <c r="Z238" i="28"/>
  <c r="Z239" i="28" l="1"/>
  <c r="AD272" i="28"/>
  <c r="Q214" i="28"/>
  <c r="V222" i="28"/>
  <c r="Q215" i="28" l="1"/>
  <c r="Z240" i="28"/>
  <c r="V223" i="28"/>
  <c r="AD273" i="28"/>
  <c r="AD274" i="28" l="1"/>
  <c r="Z241" i="28"/>
  <c r="V224" i="28"/>
  <c r="Q216" i="28"/>
  <c r="V225" i="28" l="1"/>
  <c r="AD275" i="28"/>
  <c r="Q217" i="28"/>
  <c r="Z242" i="28"/>
  <c r="Z243" i="28" l="1"/>
  <c r="Q218" i="28"/>
  <c r="AD276" i="28"/>
  <c r="V226" i="28"/>
  <c r="AD277" i="28" l="1"/>
  <c r="Q219" i="28"/>
  <c r="Z244" i="28"/>
  <c r="V227" i="28"/>
  <c r="Q220" i="28" l="1"/>
  <c r="AD278" i="28"/>
  <c r="Z245" i="28"/>
  <c r="V228" i="28"/>
  <c r="V229" i="28" l="1"/>
  <c r="Z246" i="28"/>
  <c r="Q221" i="28"/>
  <c r="AD279" i="28"/>
  <c r="V230" i="28" l="1"/>
  <c r="Z247" i="28"/>
  <c r="Q222" i="28"/>
  <c r="AD280" i="28"/>
  <c r="Z248" i="28" l="1"/>
  <c r="V231" i="28"/>
  <c r="Q223" i="28"/>
  <c r="AD281" i="28"/>
  <c r="Q224" i="28" l="1"/>
  <c r="V232" i="28"/>
  <c r="AD282" i="28"/>
  <c r="Z249" i="28"/>
  <c r="V233" i="28" l="1"/>
  <c r="Q225" i="28"/>
  <c r="AD283" i="28"/>
  <c r="Z250" i="28"/>
  <c r="AD284" i="28" l="1"/>
  <c r="Q226" i="28"/>
  <c r="Z251" i="28"/>
  <c r="V234" i="28"/>
  <c r="AD285" i="28" l="1"/>
  <c r="V235" i="28"/>
  <c r="Q227" i="28"/>
  <c r="Z252" i="28"/>
  <c r="Z253" i="28" l="1"/>
  <c r="AD286" i="28"/>
  <c r="V236" i="28"/>
  <c r="Q228" i="28"/>
  <c r="AD287" i="28" l="1"/>
  <c r="Q229" i="28"/>
  <c r="Z254" i="28"/>
  <c r="V237" i="28"/>
  <c r="Z255" i="28" l="1"/>
  <c r="Q230" i="28"/>
  <c r="AD288" i="28"/>
  <c r="V238" i="28"/>
  <c r="Q231" i="28" l="1"/>
  <c r="Z256" i="28"/>
  <c r="AD289" i="28"/>
  <c r="V239" i="28"/>
  <c r="V240" i="28" l="1"/>
  <c r="Q232" i="28"/>
  <c r="Z257" i="28"/>
  <c r="AD290" i="28"/>
  <c r="V241" i="28" l="1"/>
  <c r="Q233" i="28"/>
  <c r="Z258" i="28"/>
  <c r="AD291" i="28"/>
  <c r="Q234" i="28" l="1"/>
  <c r="Z259" i="28"/>
  <c r="AD292" i="28"/>
  <c r="V242" i="28"/>
  <c r="V243" i="28" l="1"/>
  <c r="Z260" i="28"/>
  <c r="AD293" i="28"/>
  <c r="Q235" i="28"/>
  <c r="Q236" i="28" l="1"/>
  <c r="Z261" i="28"/>
  <c r="V244" i="28"/>
  <c r="AD294" i="28"/>
  <c r="V245" i="28" l="1"/>
  <c r="Q237" i="28"/>
  <c r="Z262" i="28"/>
  <c r="AD295" i="28"/>
  <c r="Q238" i="28" l="1"/>
  <c r="Z263" i="28"/>
  <c r="V246" i="28"/>
  <c r="AD296" i="28"/>
  <c r="Q239" i="28" l="1"/>
  <c r="Z264" i="28"/>
  <c r="AD297" i="28"/>
  <c r="V247" i="28"/>
  <c r="Q240" i="28" l="1"/>
  <c r="AD298" i="28"/>
  <c r="Z265" i="28"/>
  <c r="V248" i="28"/>
  <c r="Q241" i="28" l="1"/>
  <c r="Z266" i="28"/>
  <c r="V249" i="28"/>
  <c r="AD299" i="28"/>
  <c r="AD300" i="28" l="1"/>
  <c r="Q242" i="28"/>
  <c r="V250" i="28"/>
  <c r="Z267" i="28"/>
  <c r="Z268" i="28" l="1"/>
  <c r="AD301" i="28"/>
  <c r="V251" i="28"/>
  <c r="Q243" i="28"/>
  <c r="AD302" i="28" l="1"/>
  <c r="Z269" i="28"/>
  <c r="Q244" i="28"/>
  <c r="V252" i="28"/>
  <c r="V253" i="28" l="1"/>
  <c r="Q245" i="28"/>
  <c r="AD303" i="28"/>
  <c r="Z270" i="28"/>
  <c r="AD304" i="28" l="1"/>
  <c r="Q246" i="28"/>
  <c r="V254" i="28"/>
  <c r="Z271" i="28"/>
  <c r="V255" i="28" l="1"/>
  <c r="Z272" i="28"/>
  <c r="Q247" i="28"/>
  <c r="AD305" i="28"/>
  <c r="Q248" i="28" l="1"/>
  <c r="Z273" i="28"/>
  <c r="V256" i="28"/>
  <c r="AD306" i="28"/>
  <c r="AD307" i="28" l="1"/>
  <c r="Z274" i="28"/>
  <c r="V257" i="28"/>
  <c r="Q249" i="28"/>
  <c r="V258" i="28" l="1"/>
  <c r="AD308" i="28"/>
  <c r="Q250" i="28"/>
  <c r="Z275" i="28"/>
  <c r="Q251" i="28" l="1"/>
  <c r="AD309" i="28"/>
  <c r="Z276" i="28"/>
  <c r="V259" i="28"/>
  <c r="AD310" i="28" l="1"/>
  <c r="Q252" i="28"/>
  <c r="Z277" i="28"/>
  <c r="V260" i="28"/>
  <c r="V261" i="28" l="1"/>
  <c r="Q253" i="28"/>
  <c r="Z278" i="28"/>
  <c r="AD311" i="28"/>
  <c r="Q254" i="28" l="1"/>
  <c r="AD312" i="28"/>
  <c r="V262" i="28"/>
  <c r="Z279" i="28"/>
  <c r="Z280" i="28" l="1"/>
  <c r="AD313" i="28"/>
  <c r="Q255" i="28"/>
  <c r="V263" i="28"/>
  <c r="V264" i="28" l="1"/>
  <c r="Q256" i="28"/>
  <c r="Z281" i="28"/>
  <c r="AD314" i="28"/>
  <c r="AD315" i="28" l="1"/>
  <c r="Q257" i="28"/>
  <c r="Z282" i="28"/>
  <c r="V265" i="28"/>
  <c r="Q258" i="28" l="1"/>
  <c r="V266" i="28"/>
  <c r="AD316" i="28"/>
  <c r="Z283" i="28"/>
  <c r="V267" i="28" l="1"/>
  <c r="AD317" i="28"/>
  <c r="Q259" i="28"/>
  <c r="AC62" i="28" s="1"/>
  <c r="AC63" i="28" s="1"/>
  <c r="AC64" i="28" s="1"/>
  <c r="AC65" i="28" s="1"/>
  <c r="AC66" i="28" s="1"/>
  <c r="AC67" i="28" s="1"/>
  <c r="AC68" i="28" s="1"/>
  <c r="AC69" i="28" s="1"/>
  <c r="AC70" i="28" s="1"/>
  <c r="AC71" i="28" s="1"/>
  <c r="AC72" i="28" s="1"/>
  <c r="AC73" i="28" s="1"/>
  <c r="AC74" i="28" s="1"/>
  <c r="AC75" i="28" s="1"/>
  <c r="AC76" i="28" s="1"/>
  <c r="AC77" i="28" s="1"/>
  <c r="AC78" i="28" s="1"/>
  <c r="AC79" i="28" s="1"/>
  <c r="AC80" i="28" s="1"/>
  <c r="AC81" i="28" s="1"/>
  <c r="AC82" i="28" s="1"/>
  <c r="AC83" i="28" s="1"/>
  <c r="AC84" i="28" s="1"/>
  <c r="AC85" i="28" s="1"/>
  <c r="AC86" i="28" s="1"/>
  <c r="AC87" i="28" s="1"/>
  <c r="AC88" i="28" s="1"/>
  <c r="AC89" i="28" s="1"/>
  <c r="AC90" i="28" s="1"/>
  <c r="AC91" i="28" s="1"/>
  <c r="AC92" i="28" s="1"/>
  <c r="AC93" i="28" s="1"/>
  <c r="AC94" i="28" s="1"/>
  <c r="AC95" i="28" s="1"/>
  <c r="AC96" i="28" s="1"/>
  <c r="AC97" i="28" s="1"/>
  <c r="AC98" i="28" s="1"/>
  <c r="AC99" i="28" s="1"/>
  <c r="AC100" i="28" s="1"/>
  <c r="AC101" i="28" s="1"/>
  <c r="AC102" i="28" s="1"/>
  <c r="AC103" i="28" s="1"/>
  <c r="AC104" i="28" s="1"/>
  <c r="AC105" i="28" s="1"/>
  <c r="AC106" i="28" s="1"/>
  <c r="AC107" i="28" s="1"/>
  <c r="AC108" i="28" s="1"/>
  <c r="AC109" i="28" s="1"/>
  <c r="AC110" i="28" s="1"/>
  <c r="AC111" i="28" s="1"/>
  <c r="AC112" i="28" s="1"/>
  <c r="AC113" i="28" s="1"/>
  <c r="AC114" i="28" s="1"/>
  <c r="AC115" i="28" s="1"/>
  <c r="AC116" i="28" s="1"/>
  <c r="AC117" i="28" s="1"/>
  <c r="AC118" i="28" s="1"/>
  <c r="AC119" i="28" s="1"/>
  <c r="AC120" i="28" s="1"/>
  <c r="AC121" i="28" s="1"/>
  <c r="AC122" i="28" s="1"/>
  <c r="AC123" i="28" s="1"/>
  <c r="AC124" i="28" s="1"/>
  <c r="AC125" i="28" s="1"/>
  <c r="AC126" i="28" s="1"/>
  <c r="AC127" i="28" s="1"/>
  <c r="AC128" i="28" s="1"/>
  <c r="AC129" i="28" s="1"/>
  <c r="AC130" i="28" s="1"/>
  <c r="AC131" i="28" s="1"/>
  <c r="AC132" i="28" s="1"/>
  <c r="AC133" i="28" s="1"/>
  <c r="AC134" i="28" s="1"/>
  <c r="AC135" i="28" s="1"/>
  <c r="AC136" i="28" s="1"/>
  <c r="AC137" i="28" s="1"/>
  <c r="AC138" i="28" s="1"/>
  <c r="AC139" i="28" s="1"/>
  <c r="AC140" i="28" s="1"/>
  <c r="AC141" i="28" s="1"/>
  <c r="AC142" i="28" s="1"/>
  <c r="AC143" i="28" s="1"/>
  <c r="AC144" i="28" s="1"/>
  <c r="AC145" i="28" s="1"/>
  <c r="AC146" i="28" s="1"/>
  <c r="AC147" i="28" s="1"/>
  <c r="AC148" i="28" s="1"/>
  <c r="AC149" i="28" s="1"/>
  <c r="AC150" i="28" s="1"/>
  <c r="AC151" i="28" s="1"/>
  <c r="AC152" i="28" s="1"/>
  <c r="AC153" i="28" s="1"/>
  <c r="AC154" i="28" s="1"/>
  <c r="AC155" i="28" s="1"/>
  <c r="AC156" i="28" s="1"/>
  <c r="AC157" i="28" s="1"/>
  <c r="AC158" i="28" s="1"/>
  <c r="AC159" i="28" s="1"/>
  <c r="AC160" i="28" s="1"/>
  <c r="AC161" i="28" s="1"/>
  <c r="AC162" i="28" s="1"/>
  <c r="AC163" i="28" s="1"/>
  <c r="AC164" i="28" s="1"/>
  <c r="AC165" i="28" s="1"/>
  <c r="AC166" i="28" s="1"/>
  <c r="AC167" i="28" s="1"/>
  <c r="AC168" i="28" s="1"/>
  <c r="AC169" i="28" s="1"/>
  <c r="AC170" i="28" s="1"/>
  <c r="AC171" i="28" s="1"/>
  <c r="AC172" i="28" s="1"/>
  <c r="AC173" i="28" s="1"/>
  <c r="AC174" i="28" s="1"/>
  <c r="AC175" i="28" s="1"/>
  <c r="AC176" i="28" s="1"/>
  <c r="AC177" i="28" s="1"/>
  <c r="AC178" i="28" s="1"/>
  <c r="AC179" i="28" s="1"/>
  <c r="AC180" i="28" s="1"/>
  <c r="AC181" i="28" s="1"/>
  <c r="AC182" i="28" s="1"/>
  <c r="AC183" i="28" s="1"/>
  <c r="AC184" i="28" s="1"/>
  <c r="AC185" i="28" s="1"/>
  <c r="AC186" i="28" s="1"/>
  <c r="AC187" i="28" s="1"/>
  <c r="AC188" i="28" s="1"/>
  <c r="AC189" i="28" s="1"/>
  <c r="AC190" i="28" s="1"/>
  <c r="AC191" i="28" s="1"/>
  <c r="AC192" i="28" s="1"/>
  <c r="AC193" i="28" s="1"/>
  <c r="AC194" i="28" s="1"/>
  <c r="AC195" i="28" s="1"/>
  <c r="AC196" i="28" s="1"/>
  <c r="AC197" i="28" s="1"/>
  <c r="AC198" i="28" s="1"/>
  <c r="AC199" i="28" s="1"/>
  <c r="AC200" i="28" s="1"/>
  <c r="AC201" i="28" s="1"/>
  <c r="AC202" i="28" s="1"/>
  <c r="AC203" i="28" s="1"/>
  <c r="AC204" i="28" s="1"/>
  <c r="AC205" i="28" s="1"/>
  <c r="AC206" i="28" s="1"/>
  <c r="AC207" i="28" s="1"/>
  <c r="AC208" i="28" s="1"/>
  <c r="AC209" i="28" s="1"/>
  <c r="AC210" i="28" s="1"/>
  <c r="AC211" i="28" s="1"/>
  <c r="AC212" i="28" s="1"/>
  <c r="AC213" i="28" s="1"/>
  <c r="AC214" i="28" s="1"/>
  <c r="AC215" i="28" s="1"/>
  <c r="AC216" i="28" s="1"/>
  <c r="AC217" i="28" s="1"/>
  <c r="AC218" i="28" s="1"/>
  <c r="AC219" i="28" s="1"/>
  <c r="AC220" i="28" s="1"/>
  <c r="AC221" i="28" s="1"/>
  <c r="AC222" i="28" s="1"/>
  <c r="AC223" i="28" s="1"/>
  <c r="AC224" i="28" s="1"/>
  <c r="AC225" i="28" s="1"/>
  <c r="AC226" i="28" s="1"/>
  <c r="AC227" i="28" s="1"/>
  <c r="AC228" i="28" s="1"/>
  <c r="AC229" i="28" s="1"/>
  <c r="AC230" i="28" s="1"/>
  <c r="AC231" i="28" s="1"/>
  <c r="AC232" i="28" s="1"/>
  <c r="AC233" i="28" s="1"/>
  <c r="AC234" i="28" s="1"/>
  <c r="AC235" i="28" s="1"/>
  <c r="AC236" i="28" s="1"/>
  <c r="AC237" i="28" s="1"/>
  <c r="AC238" i="28" s="1"/>
  <c r="AC239" i="28" s="1"/>
  <c r="AC240" i="28" s="1"/>
  <c r="AC241" i="28" s="1"/>
  <c r="AC242" i="28" s="1"/>
  <c r="AC243" i="28" s="1"/>
  <c r="AC244" i="28" s="1"/>
  <c r="AC245" i="28" s="1"/>
  <c r="AC246" i="28" s="1"/>
  <c r="AC247" i="28" s="1"/>
  <c r="AC248" i="28" s="1"/>
  <c r="AC249" i="28" s="1"/>
  <c r="AC250" i="28" s="1"/>
  <c r="AC251" i="28" s="1"/>
  <c r="AC252" i="28" s="1"/>
  <c r="AC253" i="28" s="1"/>
  <c r="AC254" i="28" s="1"/>
  <c r="AC255" i="28" s="1"/>
  <c r="AC256" i="28" s="1"/>
  <c r="AC257" i="28" s="1"/>
  <c r="AC258" i="28" s="1"/>
  <c r="AC259" i="28" s="1"/>
  <c r="AC260" i="28" s="1"/>
  <c r="AC261" i="28" s="1"/>
  <c r="AC262" i="28" s="1"/>
  <c r="AC263" i="28" s="1"/>
  <c r="AC264" i="28" s="1"/>
  <c r="AC265" i="28" s="1"/>
  <c r="AC266" i="28" s="1"/>
  <c r="AC267" i="28" s="1"/>
  <c r="AC268" i="28" s="1"/>
  <c r="AC269" i="28" s="1"/>
  <c r="AC270" i="28" s="1"/>
  <c r="AC271" i="28" s="1"/>
  <c r="AC272" i="28" s="1"/>
  <c r="AC273" i="28" s="1"/>
  <c r="AC274" i="28" s="1"/>
  <c r="AC275" i="28" s="1"/>
  <c r="AC276" i="28" s="1"/>
  <c r="AC277" i="28" s="1"/>
  <c r="AC278" i="28" s="1"/>
  <c r="AC279" i="28" s="1"/>
  <c r="AC280" i="28" s="1"/>
  <c r="AC281" i="28" s="1"/>
  <c r="AC282" i="28" s="1"/>
  <c r="AC283" i="28" s="1"/>
  <c r="AC284" i="28" s="1"/>
  <c r="AC285" i="28" s="1"/>
  <c r="AC286" i="28" s="1"/>
  <c r="AC287" i="28" s="1"/>
  <c r="AC288" i="28" s="1"/>
  <c r="AC289" i="28" s="1"/>
  <c r="AC290" i="28" s="1"/>
  <c r="AC291" i="28" s="1"/>
  <c r="AC292" i="28" s="1"/>
  <c r="AC293" i="28" s="1"/>
  <c r="AC294" i="28" s="1"/>
  <c r="AC295" i="28" s="1"/>
  <c r="AC296" i="28" s="1"/>
  <c r="AC297" i="28" s="1"/>
  <c r="AC298" i="28" s="1"/>
  <c r="AC299" i="28" s="1"/>
  <c r="AC300" i="28" s="1"/>
  <c r="AC301" i="28" s="1"/>
  <c r="AC302" i="28" s="1"/>
  <c r="AC303" i="28" s="1"/>
  <c r="AC304" i="28" s="1"/>
  <c r="AC305" i="28" s="1"/>
  <c r="AC306" i="28" s="1"/>
  <c r="AC307" i="28" s="1"/>
  <c r="AC308" i="28" s="1"/>
  <c r="AC309" i="28" s="1"/>
  <c r="AC310" i="28" s="1"/>
  <c r="AC311" i="28" s="1"/>
  <c r="AC312" i="28" s="1"/>
  <c r="AC313" i="28" s="1"/>
  <c r="AC314" i="28" s="1"/>
  <c r="AC315" i="28" s="1"/>
  <c r="AC316" i="28" s="1"/>
  <c r="AC317" i="28" s="1"/>
  <c r="AC318" i="28" s="1"/>
  <c r="AC319" i="28" s="1"/>
  <c r="Z284" i="28"/>
  <c r="Q260" i="28" l="1"/>
  <c r="R260" i="28" s="1"/>
  <c r="Y29" i="28"/>
  <c r="R3" i="28" s="1"/>
  <c r="U12" i="28"/>
  <c r="U13" i="28" s="1"/>
  <c r="U14" i="28" s="1"/>
  <c r="U15" i="28" s="1"/>
  <c r="U16" i="28" s="1"/>
  <c r="U17" i="28" s="1"/>
  <c r="U18" i="28" s="1"/>
  <c r="U19" i="28" s="1"/>
  <c r="U20" i="28" s="1"/>
  <c r="U21" i="28" s="1"/>
  <c r="U22" i="28" s="1"/>
  <c r="U23" i="28" s="1"/>
  <c r="U24" i="28" s="1"/>
  <c r="U25" i="28" s="1"/>
  <c r="U26" i="28" s="1"/>
  <c r="U27" i="28" s="1"/>
  <c r="U28" i="28" s="1"/>
  <c r="U29" i="28" s="1"/>
  <c r="U30" i="28" s="1"/>
  <c r="U31" i="28" s="1"/>
  <c r="U32" i="28" s="1"/>
  <c r="U33" i="28" s="1"/>
  <c r="U34" i="28" s="1"/>
  <c r="U35" i="28" s="1"/>
  <c r="U36" i="28" s="1"/>
  <c r="U37" i="28" s="1"/>
  <c r="U38" i="28" s="1"/>
  <c r="U39" i="28" s="1"/>
  <c r="U40" i="28" s="1"/>
  <c r="U41" i="28" s="1"/>
  <c r="U42" i="28" s="1"/>
  <c r="U43" i="28" s="1"/>
  <c r="U44" i="28" s="1"/>
  <c r="U45" i="28" s="1"/>
  <c r="U46" i="28" s="1"/>
  <c r="U47" i="28" s="1"/>
  <c r="U48" i="28" s="1"/>
  <c r="U49" i="28" s="1"/>
  <c r="U50" i="28" s="1"/>
  <c r="U51" i="28" s="1"/>
  <c r="U52" i="28" s="1"/>
  <c r="U53" i="28" s="1"/>
  <c r="U54" i="28" s="1"/>
  <c r="U55" i="28" s="1"/>
  <c r="U56" i="28" s="1"/>
  <c r="U57" i="28" s="1"/>
  <c r="U58" i="28" s="1"/>
  <c r="U59" i="28" s="1"/>
  <c r="U60" i="28" s="1"/>
  <c r="U61" i="28" s="1"/>
  <c r="U62" i="28" s="1"/>
  <c r="U63" i="28" s="1"/>
  <c r="U64" i="28" s="1"/>
  <c r="U65" i="28" s="1"/>
  <c r="U66" i="28" s="1"/>
  <c r="U67" i="28" s="1"/>
  <c r="U68" i="28" s="1"/>
  <c r="U69" i="28" s="1"/>
  <c r="U70" i="28" s="1"/>
  <c r="U71" i="28" s="1"/>
  <c r="U72" i="28" s="1"/>
  <c r="U73" i="28" s="1"/>
  <c r="U74" i="28" s="1"/>
  <c r="U75" i="28" s="1"/>
  <c r="U76" i="28" s="1"/>
  <c r="U77" i="28" s="1"/>
  <c r="U78" i="28" s="1"/>
  <c r="U79" i="28" s="1"/>
  <c r="U80" i="28" s="1"/>
  <c r="U81" i="28" s="1"/>
  <c r="U82" i="28" s="1"/>
  <c r="U83" i="28" s="1"/>
  <c r="U84" i="28" s="1"/>
  <c r="U85" i="28" s="1"/>
  <c r="U86" i="28" s="1"/>
  <c r="U87" i="28" s="1"/>
  <c r="U88" i="28" s="1"/>
  <c r="U89" i="28" s="1"/>
  <c r="U90" i="28" s="1"/>
  <c r="U91" i="28" s="1"/>
  <c r="U92" i="28" s="1"/>
  <c r="U93" i="28" s="1"/>
  <c r="U94" i="28" s="1"/>
  <c r="U95" i="28" s="1"/>
  <c r="U96" i="28" s="1"/>
  <c r="U97" i="28" s="1"/>
  <c r="U98" i="28" s="1"/>
  <c r="U99" i="28" s="1"/>
  <c r="U100" i="28" s="1"/>
  <c r="U101" i="28" s="1"/>
  <c r="U102" i="28" s="1"/>
  <c r="U103" i="28" s="1"/>
  <c r="U104" i="28" s="1"/>
  <c r="U105" i="28" s="1"/>
  <c r="U106" i="28" s="1"/>
  <c r="U107" i="28" s="1"/>
  <c r="U108" i="28" s="1"/>
  <c r="U109" i="28" s="1"/>
  <c r="U110" i="28" s="1"/>
  <c r="U111" i="28" s="1"/>
  <c r="U112" i="28" s="1"/>
  <c r="U113" i="28" s="1"/>
  <c r="U114" i="28" s="1"/>
  <c r="U115" i="28" s="1"/>
  <c r="U116" i="28" s="1"/>
  <c r="U117" i="28" s="1"/>
  <c r="U118" i="28" s="1"/>
  <c r="U119" i="28" s="1"/>
  <c r="U120" i="28" s="1"/>
  <c r="U121" i="28" s="1"/>
  <c r="U122" i="28" s="1"/>
  <c r="U123" i="28" s="1"/>
  <c r="U124" i="28" s="1"/>
  <c r="U125" i="28" s="1"/>
  <c r="U126" i="28" s="1"/>
  <c r="U127" i="28" s="1"/>
  <c r="U128" i="28" s="1"/>
  <c r="U129" i="28" s="1"/>
  <c r="U130" i="28" s="1"/>
  <c r="U131" i="28" s="1"/>
  <c r="U132" i="28" s="1"/>
  <c r="U133" i="28" s="1"/>
  <c r="U134" i="28" s="1"/>
  <c r="U135" i="28" s="1"/>
  <c r="U136" i="28" s="1"/>
  <c r="U137" i="28" s="1"/>
  <c r="U138" i="28" s="1"/>
  <c r="U139" i="28" s="1"/>
  <c r="U140" i="28" s="1"/>
  <c r="U141" i="28" s="1"/>
  <c r="U142" i="28" s="1"/>
  <c r="U143" i="28" s="1"/>
  <c r="U144" i="28" s="1"/>
  <c r="U145" i="28" s="1"/>
  <c r="U146" i="28" s="1"/>
  <c r="U147" i="28" s="1"/>
  <c r="U148" i="28" s="1"/>
  <c r="U149" i="28" s="1"/>
  <c r="U150" i="28" s="1"/>
  <c r="U151" i="28" s="1"/>
  <c r="U152" i="28" s="1"/>
  <c r="U153" i="28" s="1"/>
  <c r="U154" i="28" s="1"/>
  <c r="U155" i="28" s="1"/>
  <c r="U156" i="28" s="1"/>
  <c r="U157" i="28" s="1"/>
  <c r="U158" i="28" s="1"/>
  <c r="U159" i="28" s="1"/>
  <c r="U160" i="28" s="1"/>
  <c r="U161" i="28" s="1"/>
  <c r="U162" i="28" s="1"/>
  <c r="U163" i="28" s="1"/>
  <c r="U164" i="28" s="1"/>
  <c r="U165" i="28" s="1"/>
  <c r="U166" i="28" s="1"/>
  <c r="U167" i="28" s="1"/>
  <c r="U168" i="28" s="1"/>
  <c r="U169" i="28" s="1"/>
  <c r="U170" i="28" s="1"/>
  <c r="U171" i="28" s="1"/>
  <c r="U172" i="28" s="1"/>
  <c r="U173" i="28" s="1"/>
  <c r="U174" i="28" s="1"/>
  <c r="U175" i="28" s="1"/>
  <c r="U176" i="28" s="1"/>
  <c r="U177" i="28" s="1"/>
  <c r="U178" i="28" s="1"/>
  <c r="U179" i="28" s="1"/>
  <c r="U180" i="28" s="1"/>
  <c r="U181" i="28" s="1"/>
  <c r="U182" i="28" s="1"/>
  <c r="U183" i="28" s="1"/>
  <c r="U184" i="28" s="1"/>
  <c r="U185" i="28" s="1"/>
  <c r="U186" i="28" s="1"/>
  <c r="U187" i="28" s="1"/>
  <c r="U188" i="28" s="1"/>
  <c r="U189" i="28" s="1"/>
  <c r="U190" i="28" s="1"/>
  <c r="U191" i="28" s="1"/>
  <c r="U192" i="28" s="1"/>
  <c r="U193" i="28" s="1"/>
  <c r="U194" i="28" s="1"/>
  <c r="U195" i="28" s="1"/>
  <c r="U196" i="28" s="1"/>
  <c r="U197" i="28" s="1"/>
  <c r="U198" i="28" s="1"/>
  <c r="U199" i="28" s="1"/>
  <c r="U200" i="28" s="1"/>
  <c r="U201" i="28" s="1"/>
  <c r="U202" i="28" s="1"/>
  <c r="U203" i="28" s="1"/>
  <c r="U204" i="28" s="1"/>
  <c r="U205" i="28" s="1"/>
  <c r="U206" i="28" s="1"/>
  <c r="U207" i="28" s="1"/>
  <c r="U208" i="28" s="1"/>
  <c r="U209" i="28" s="1"/>
  <c r="U210" i="28" s="1"/>
  <c r="U211" i="28" s="1"/>
  <c r="U212" i="28" s="1"/>
  <c r="U213" i="28" s="1"/>
  <c r="U214" i="28" s="1"/>
  <c r="U215" i="28" s="1"/>
  <c r="U216" i="28" s="1"/>
  <c r="U217" i="28" s="1"/>
  <c r="U218" i="28" s="1"/>
  <c r="U219" i="28" s="1"/>
  <c r="U220" i="28" s="1"/>
  <c r="U221" i="28" s="1"/>
  <c r="U222" i="28" s="1"/>
  <c r="U223" i="28" s="1"/>
  <c r="U224" i="28" s="1"/>
  <c r="U225" i="28" s="1"/>
  <c r="U226" i="28" s="1"/>
  <c r="U227" i="28" s="1"/>
  <c r="U228" i="28" s="1"/>
  <c r="U229" i="28" s="1"/>
  <c r="U230" i="28" s="1"/>
  <c r="U231" i="28" s="1"/>
  <c r="U232" i="28" s="1"/>
  <c r="U233" i="28" s="1"/>
  <c r="U234" i="28" s="1"/>
  <c r="U235" i="28" s="1"/>
  <c r="U236" i="28" s="1"/>
  <c r="U237" i="28" s="1"/>
  <c r="U238" i="28" s="1"/>
  <c r="U239" i="28" s="1"/>
  <c r="U240" i="28" s="1"/>
  <c r="U241" i="28" s="1"/>
  <c r="U242" i="28" s="1"/>
  <c r="U243" i="28" s="1"/>
  <c r="U244" i="28" s="1"/>
  <c r="U245" i="28" s="1"/>
  <c r="U246" i="28" s="1"/>
  <c r="U247" i="28" s="1"/>
  <c r="U248" i="28" s="1"/>
  <c r="U249" i="28" s="1"/>
  <c r="U250" i="28" s="1"/>
  <c r="U251" i="28" s="1"/>
  <c r="U252" i="28" s="1"/>
  <c r="U253" i="28" s="1"/>
  <c r="U254" i="28" s="1"/>
  <c r="U255" i="28" s="1"/>
  <c r="U256" i="28" s="1"/>
  <c r="U257" i="28" s="1"/>
  <c r="U258" i="28" s="1"/>
  <c r="U259" i="28" s="1"/>
  <c r="U260" i="28" s="1"/>
  <c r="U261" i="28" s="1"/>
  <c r="U262" i="28" s="1"/>
  <c r="U263" i="28" s="1"/>
  <c r="U264" i="28" s="1"/>
  <c r="U265" i="28" s="1"/>
  <c r="U266" i="28" s="1"/>
  <c r="U267" i="28" s="1"/>
  <c r="U268" i="28" s="1"/>
  <c r="V268" i="28"/>
  <c r="AD318" i="28"/>
  <c r="Z285" i="28"/>
  <c r="Y30" i="28" l="1"/>
  <c r="R4" i="28" s="1"/>
  <c r="U269" i="28"/>
  <c r="Y31" i="28" l="1"/>
  <c r="R5" i="28" s="1"/>
  <c r="Y32" i="28" l="1"/>
  <c r="Y33" i="28" s="1"/>
  <c r="R6" i="28" l="1"/>
  <c r="Y34" i="28"/>
  <c r="R7" i="28"/>
  <c r="Y35" i="28" l="1"/>
  <c r="R8" i="28"/>
  <c r="R9" i="28" l="1"/>
  <c r="Y36" i="28"/>
  <c r="R10" i="28" l="1"/>
  <c r="Y37" i="28"/>
  <c r="Y38" i="28" l="1"/>
  <c r="R11" i="28"/>
  <c r="R12" i="28" l="1"/>
  <c r="Y39" i="28"/>
  <c r="R13" i="28" l="1"/>
  <c r="Y40" i="28"/>
  <c r="R14" i="28" l="1"/>
  <c r="Y41" i="28"/>
  <c r="R15" i="28" l="1"/>
  <c r="Y42" i="28"/>
  <c r="Y43" i="28" l="1"/>
  <c r="R16" i="28"/>
  <c r="Y44" i="28" l="1"/>
  <c r="R17" i="28"/>
  <c r="Y45" i="28" l="1"/>
  <c r="R18" i="28"/>
  <c r="R19" i="28" l="1"/>
  <c r="Y46" i="28"/>
  <c r="R20" i="28" l="1"/>
  <c r="Y47" i="28"/>
  <c r="Y48" i="28" l="1"/>
  <c r="R21" i="28"/>
  <c r="R22" i="28" l="1"/>
  <c r="Y49" i="28"/>
  <c r="R23" i="28" l="1"/>
  <c r="Y50" i="28"/>
  <c r="R24" i="28" l="1"/>
  <c r="Y51" i="28"/>
  <c r="R25" i="28" l="1"/>
  <c r="Y52" i="28"/>
  <c r="Y53" i="28" l="1"/>
  <c r="R26" i="28"/>
  <c r="Y54" i="28" l="1"/>
  <c r="R27" i="28"/>
  <c r="Y55" i="28" l="1"/>
  <c r="R28" i="28"/>
  <c r="R29" i="28" l="1"/>
  <c r="Y56" i="28"/>
  <c r="R30" i="28" l="1"/>
  <c r="Y57" i="28"/>
  <c r="Y58" i="28" l="1"/>
  <c r="R31" i="28"/>
  <c r="R32" i="28" l="1"/>
  <c r="Y59" i="28"/>
  <c r="R33" i="28" l="1"/>
  <c r="Y60" i="28"/>
  <c r="R34" i="28" l="1"/>
  <c r="Y61" i="28"/>
  <c r="R35" i="28" l="1"/>
  <c r="Y62" i="28"/>
  <c r="Y63" i="28" l="1"/>
  <c r="R36" i="28"/>
  <c r="Y64" i="28" l="1"/>
  <c r="R37" i="28"/>
  <c r="Y65" i="28" l="1"/>
  <c r="R38" i="28"/>
  <c r="R39" i="28" l="1"/>
  <c r="Y66" i="28"/>
  <c r="R40" i="28" l="1"/>
  <c r="Y67" i="28"/>
  <c r="R41" i="28" l="1"/>
  <c r="Y68" i="28"/>
  <c r="R42" i="28" l="1"/>
  <c r="Y69" i="28"/>
  <c r="R43" i="28" l="1"/>
  <c r="Y70" i="28"/>
  <c r="R44" i="28" l="1"/>
  <c r="Y71" i="28"/>
  <c r="R45" i="28" l="1"/>
  <c r="Y72" i="28"/>
  <c r="Y73" i="28" l="1"/>
  <c r="R46" i="28"/>
  <c r="Y74" i="28" l="1"/>
  <c r="R47" i="28"/>
  <c r="Y75" i="28" l="1"/>
  <c r="R48" i="28"/>
  <c r="R49" i="28" l="1"/>
  <c r="Y76" i="28"/>
  <c r="R50" i="28" l="1"/>
  <c r="Y77" i="28"/>
  <c r="R51" i="28" l="1"/>
  <c r="Y78" i="28"/>
  <c r="R52" i="28" l="1"/>
  <c r="Y79" i="28"/>
  <c r="R53" i="28" l="1"/>
  <c r="Y80" i="28"/>
  <c r="R54" i="28" l="1"/>
  <c r="Y81" i="28"/>
  <c r="Y82" i="28" l="1"/>
  <c r="R55" i="28"/>
  <c r="Y83" i="28" l="1"/>
  <c r="R56" i="28"/>
  <c r="Y84" i="28" l="1"/>
  <c r="R57" i="28"/>
  <c r="Y85" i="28" l="1"/>
  <c r="R58" i="28"/>
  <c r="Y86" i="28" l="1"/>
  <c r="R59" i="28"/>
  <c r="Y87" i="28" l="1"/>
  <c r="R60" i="28"/>
  <c r="Y88" i="28" l="1"/>
  <c r="R61" i="28"/>
  <c r="Y89" i="28" l="1"/>
  <c r="R62" i="28"/>
  <c r="Y90" i="28" l="1"/>
  <c r="R63" i="28"/>
  <c r="Y91" i="28" l="1"/>
  <c r="R64" i="28"/>
  <c r="Y92" i="28" l="1"/>
  <c r="R65" i="28"/>
  <c r="Y93" i="28" l="1"/>
  <c r="R66" i="28"/>
  <c r="Y94" i="28" l="1"/>
  <c r="R67" i="28"/>
  <c r="Y95" i="28" l="1"/>
  <c r="R68" i="28"/>
  <c r="Y96" i="28" l="1"/>
  <c r="R69" i="28"/>
  <c r="Y97" i="28" l="1"/>
  <c r="R70" i="28"/>
  <c r="Y98" i="28" l="1"/>
  <c r="R71" i="28"/>
  <c r="Y99" i="28" l="1"/>
  <c r="R72" i="28"/>
  <c r="Y100" i="28" l="1"/>
  <c r="R73" i="28"/>
  <c r="Y101" i="28" l="1"/>
  <c r="R74" i="28"/>
  <c r="Y102" i="28" l="1"/>
  <c r="R75" i="28"/>
  <c r="Y103" i="28" l="1"/>
  <c r="R76" i="28"/>
  <c r="Y104" i="28" l="1"/>
  <c r="R77" i="28"/>
  <c r="Y105" i="28" l="1"/>
  <c r="R78" i="28"/>
  <c r="Y106" i="28" l="1"/>
  <c r="R79" i="28"/>
  <c r="Y107" i="28" l="1"/>
  <c r="R80" i="28"/>
  <c r="Y108" i="28" l="1"/>
  <c r="R81" i="28"/>
  <c r="Y109" i="28" l="1"/>
  <c r="R82" i="28"/>
  <c r="Y110" i="28" l="1"/>
  <c r="R83" i="28"/>
  <c r="Y111" i="28" l="1"/>
  <c r="R84" i="28"/>
  <c r="Y112" i="28" l="1"/>
  <c r="R85" i="28"/>
  <c r="Y113" i="28" l="1"/>
  <c r="R86" i="28"/>
  <c r="Y114" i="28" l="1"/>
  <c r="R87" i="28"/>
  <c r="Y115" i="28" l="1"/>
  <c r="R88" i="28"/>
  <c r="Y116" i="28" l="1"/>
  <c r="R89" i="28"/>
  <c r="Y117" i="28" l="1"/>
  <c r="R90" i="28"/>
  <c r="Y118" i="28" l="1"/>
  <c r="R91" i="28"/>
  <c r="Y119" i="28" l="1"/>
  <c r="R92" i="28"/>
  <c r="Y120" i="28" l="1"/>
  <c r="R93" i="28"/>
  <c r="Y121" i="28" l="1"/>
  <c r="R94" i="28"/>
  <c r="Y122" i="28" l="1"/>
  <c r="R95" i="28"/>
  <c r="Y123" i="28" l="1"/>
  <c r="R96" i="28"/>
  <c r="Y124" i="28" l="1"/>
  <c r="R97" i="28"/>
  <c r="Y125" i="28" l="1"/>
  <c r="R98" i="28"/>
  <c r="Y126" i="28" l="1"/>
  <c r="R99" i="28"/>
  <c r="Y127" i="28" l="1"/>
  <c r="R100" i="28"/>
  <c r="Y128" i="28" l="1"/>
  <c r="R101" i="28"/>
  <c r="Y129" i="28" l="1"/>
  <c r="R102" i="28"/>
  <c r="Y130" i="28" l="1"/>
  <c r="R103" i="28"/>
  <c r="Y131" i="28" l="1"/>
  <c r="R104" i="28"/>
  <c r="Y132" i="28" l="1"/>
  <c r="R105" i="28"/>
  <c r="Y133" i="28" l="1"/>
  <c r="R106" i="28"/>
  <c r="Y134" i="28" l="1"/>
  <c r="R107" i="28"/>
  <c r="Y135" i="28" l="1"/>
  <c r="R108" i="28"/>
  <c r="Y136" i="28" l="1"/>
  <c r="R109" i="28"/>
  <c r="Y137" i="28" l="1"/>
  <c r="R110" i="28"/>
  <c r="Y138" i="28" l="1"/>
  <c r="R111" i="28"/>
  <c r="Y139" i="28" l="1"/>
  <c r="R112" i="28"/>
  <c r="Y140" i="28" l="1"/>
  <c r="R113" i="28"/>
  <c r="Y141" i="28" l="1"/>
  <c r="R114" i="28"/>
  <c r="Y142" i="28" l="1"/>
  <c r="R115" i="28"/>
  <c r="Y143" i="28" l="1"/>
  <c r="R116" i="28"/>
  <c r="Y144" i="28" l="1"/>
  <c r="R117" i="28"/>
  <c r="Y145" i="28" l="1"/>
  <c r="R118" i="28"/>
  <c r="Y146" i="28" l="1"/>
  <c r="R119" i="28"/>
  <c r="Y147" i="28" l="1"/>
  <c r="R120" i="28"/>
  <c r="Y148" i="28" l="1"/>
  <c r="R121" i="28"/>
  <c r="Y149" i="28" l="1"/>
  <c r="R122" i="28"/>
  <c r="Y150" i="28" l="1"/>
  <c r="R123" i="28"/>
  <c r="Y151" i="28" l="1"/>
  <c r="R124" i="28"/>
  <c r="Y152" i="28" l="1"/>
  <c r="R125" i="28"/>
  <c r="Y153" i="28" l="1"/>
  <c r="R126" i="28"/>
  <c r="Y154" i="28" l="1"/>
  <c r="R127" i="28"/>
  <c r="Y155" i="28" l="1"/>
  <c r="R128" i="28"/>
  <c r="Y156" i="28" l="1"/>
  <c r="R129" i="28"/>
  <c r="Y157" i="28" l="1"/>
  <c r="R130" i="28"/>
  <c r="Y158" i="28" l="1"/>
  <c r="R131" i="28"/>
  <c r="Y159" i="28" l="1"/>
  <c r="R132" i="28"/>
  <c r="Y160" i="28" l="1"/>
  <c r="R133" i="28"/>
  <c r="Y161" i="28" l="1"/>
  <c r="R134" i="28"/>
  <c r="Y162" i="28" l="1"/>
  <c r="R135" i="28"/>
  <c r="Y163" i="28" l="1"/>
  <c r="R136" i="28"/>
  <c r="Y164" i="28" l="1"/>
  <c r="R137" i="28"/>
  <c r="Y165" i="28" l="1"/>
  <c r="R138" i="28"/>
  <c r="Y166" i="28" l="1"/>
  <c r="R139" i="28"/>
  <c r="Y167" i="28" l="1"/>
  <c r="R140" i="28"/>
  <c r="Y168" i="28" l="1"/>
  <c r="R141" i="28"/>
  <c r="Y169" i="28" l="1"/>
  <c r="R142" i="28"/>
  <c r="Y170" i="28" l="1"/>
  <c r="R143" i="28"/>
  <c r="Y171" i="28" l="1"/>
  <c r="R144" i="28"/>
  <c r="Y172" i="28" l="1"/>
  <c r="R145" i="28"/>
  <c r="Y173" i="28" l="1"/>
  <c r="R146" i="28"/>
  <c r="Y174" i="28" l="1"/>
  <c r="R147" i="28"/>
  <c r="Y175" i="28" l="1"/>
  <c r="R148" i="28"/>
  <c r="Y176" i="28" l="1"/>
  <c r="R149" i="28"/>
  <c r="Y177" i="28" l="1"/>
  <c r="R150" i="28"/>
  <c r="Y178" i="28" l="1"/>
  <c r="R151" i="28"/>
  <c r="Y179" i="28" l="1"/>
  <c r="R152" i="28"/>
  <c r="Y180" i="28" l="1"/>
  <c r="R153" i="28"/>
  <c r="Y181" i="28" l="1"/>
  <c r="R154" i="28"/>
  <c r="Y182" i="28" l="1"/>
  <c r="R155" i="28"/>
  <c r="Y183" i="28" l="1"/>
  <c r="R156" i="28"/>
  <c r="Y184" i="28" l="1"/>
  <c r="R157" i="28"/>
  <c r="Y185" i="28" l="1"/>
  <c r="R158" i="28"/>
  <c r="Y186" i="28" l="1"/>
  <c r="R159" i="28"/>
  <c r="Y187" i="28" l="1"/>
  <c r="R160" i="28"/>
  <c r="Y188" i="28" l="1"/>
  <c r="R161" i="28"/>
  <c r="Y189" i="28" l="1"/>
  <c r="R162" i="28"/>
  <c r="Y190" i="28" l="1"/>
  <c r="R163" i="28"/>
  <c r="Y191" i="28" l="1"/>
  <c r="R164" i="28"/>
  <c r="Y192" i="28" l="1"/>
  <c r="R165" i="28"/>
  <c r="Y193" i="28" l="1"/>
  <c r="R166" i="28"/>
  <c r="Y194" i="28" l="1"/>
  <c r="R167" i="28"/>
  <c r="Y195" i="28" l="1"/>
  <c r="R168" i="28"/>
  <c r="Y196" i="28" l="1"/>
  <c r="R169" i="28"/>
  <c r="Y197" i="28" l="1"/>
  <c r="R170" i="28"/>
  <c r="Y198" i="28" l="1"/>
  <c r="R171" i="28"/>
  <c r="Y199" i="28" l="1"/>
  <c r="R172" i="28"/>
  <c r="Y200" i="28" l="1"/>
  <c r="R173" i="28"/>
  <c r="Y201" i="28" l="1"/>
  <c r="R174" i="28"/>
  <c r="Y202" i="28" l="1"/>
  <c r="R175" i="28"/>
  <c r="Y203" i="28" l="1"/>
  <c r="R176" i="28"/>
  <c r="Y204" i="28" l="1"/>
  <c r="R177" i="28"/>
  <c r="Y205" i="28" l="1"/>
  <c r="R178" i="28"/>
  <c r="Y206" i="28" l="1"/>
  <c r="R179" i="28"/>
  <c r="Y207" i="28" l="1"/>
  <c r="R180" i="28"/>
  <c r="Y208" i="28" l="1"/>
  <c r="R181" i="28"/>
  <c r="Y209" i="28" l="1"/>
  <c r="R182" i="28"/>
  <c r="Y210" i="28" l="1"/>
  <c r="R183" i="28"/>
  <c r="Y211" i="28" l="1"/>
  <c r="R184" i="28"/>
  <c r="Y212" i="28" l="1"/>
  <c r="R185" i="28"/>
  <c r="Y213" i="28" l="1"/>
  <c r="R186" i="28"/>
  <c r="Y214" i="28" l="1"/>
  <c r="R187" i="28"/>
  <c r="Y215" i="28" l="1"/>
  <c r="R188" i="28"/>
  <c r="Y216" i="28" l="1"/>
  <c r="R189" i="28"/>
  <c r="Y217" i="28" l="1"/>
  <c r="R190" i="28"/>
  <c r="Y218" i="28" l="1"/>
  <c r="R191" i="28"/>
  <c r="Y219" i="28" l="1"/>
  <c r="R192" i="28"/>
  <c r="Y220" i="28" l="1"/>
  <c r="R193" i="28"/>
  <c r="Y221" i="28" l="1"/>
  <c r="R194" i="28"/>
  <c r="Y222" i="28" l="1"/>
  <c r="R195" i="28"/>
  <c r="Y223" i="28" l="1"/>
  <c r="R196" i="28"/>
  <c r="Y224" i="28" l="1"/>
  <c r="R197" i="28"/>
  <c r="Y225" i="28" l="1"/>
  <c r="R198" i="28"/>
  <c r="Y226" i="28" l="1"/>
  <c r="R199" i="28"/>
  <c r="Y227" i="28" l="1"/>
  <c r="R200" i="28"/>
  <c r="Y228" i="28" l="1"/>
  <c r="R201" i="28"/>
  <c r="Y229" i="28" l="1"/>
  <c r="R202" i="28"/>
  <c r="Y230" i="28" l="1"/>
  <c r="R203" i="28"/>
  <c r="Y231" i="28" l="1"/>
  <c r="R204" i="28"/>
  <c r="Y232" i="28" l="1"/>
  <c r="R205" i="28"/>
  <c r="Y233" i="28" l="1"/>
  <c r="R206" i="28"/>
  <c r="Y234" i="28" l="1"/>
  <c r="R207" i="28"/>
  <c r="Y235" i="28" l="1"/>
  <c r="R208" i="28"/>
  <c r="Y236" i="28" l="1"/>
  <c r="R209" i="28"/>
  <c r="Y237" i="28" l="1"/>
  <c r="R210" i="28"/>
  <c r="Y238" i="28" l="1"/>
  <c r="R211" i="28"/>
  <c r="Y239" i="28" l="1"/>
  <c r="R212" i="28"/>
  <c r="Y240" i="28" l="1"/>
  <c r="R213" i="28"/>
  <c r="Y241" i="28" l="1"/>
  <c r="R214" i="28"/>
  <c r="Y242" i="28" l="1"/>
  <c r="R215" i="28"/>
  <c r="Y243" i="28" l="1"/>
  <c r="R216" i="28"/>
  <c r="Y244" i="28" l="1"/>
  <c r="R217" i="28"/>
  <c r="Y245" i="28" l="1"/>
  <c r="R218" i="28"/>
  <c r="Y246" i="28" l="1"/>
  <c r="R219" i="28"/>
  <c r="R220" i="28" l="1"/>
  <c r="Y247" i="28"/>
  <c r="Y248" i="28" l="1"/>
  <c r="R221" i="28"/>
  <c r="Y249" i="28" l="1"/>
  <c r="R222" i="28"/>
  <c r="Y250" i="28" l="1"/>
  <c r="R223" i="28"/>
  <c r="R224" i="28" l="1"/>
  <c r="Y251" i="28"/>
  <c r="R225" i="28" l="1"/>
  <c r="Y252" i="28"/>
  <c r="R226" i="28" l="1"/>
  <c r="Y253" i="28"/>
  <c r="Y254" i="28" l="1"/>
  <c r="R227" i="28"/>
  <c r="R228" i="28" l="1"/>
  <c r="Y255" i="28"/>
  <c r="Y256" i="28" l="1"/>
  <c r="R229" i="28"/>
  <c r="Y257" i="28" l="1"/>
  <c r="R230" i="28"/>
  <c r="R231" i="28" l="1"/>
  <c r="Y258" i="28"/>
  <c r="R232" i="28" l="1"/>
  <c r="Y259" i="28"/>
  <c r="Y260" i="28" l="1"/>
  <c r="R233" i="28"/>
  <c r="Y261" i="28" l="1"/>
  <c r="R234" i="28"/>
  <c r="Y262" i="28" l="1"/>
  <c r="R235" i="28"/>
  <c r="Y263" i="28" l="1"/>
  <c r="R236" i="28"/>
  <c r="R237" i="28" l="1"/>
  <c r="Y264" i="28"/>
  <c r="R238" i="28" l="1"/>
  <c r="Y265" i="28"/>
  <c r="Y266" i="28" l="1"/>
  <c r="R239" i="28"/>
  <c r="R240" i="28" l="1"/>
  <c r="Y267" i="28"/>
  <c r="R241" i="28" l="1"/>
  <c r="Y268" i="28"/>
  <c r="R242" i="28" l="1"/>
  <c r="Y269" i="28"/>
  <c r="R243" i="28" l="1"/>
  <c r="Y270" i="28"/>
  <c r="Y271" i="28" l="1"/>
  <c r="R244" i="28"/>
  <c r="Y272" i="28" l="1"/>
  <c r="R245" i="28"/>
  <c r="R246" i="28" l="1"/>
  <c r="Y273" i="28"/>
  <c r="Y274" i="28" l="1"/>
  <c r="R247" i="28"/>
  <c r="Y275" i="28" l="1"/>
  <c r="R248" i="28"/>
  <c r="Y276" i="28" l="1"/>
  <c r="R249" i="28"/>
  <c r="R250" i="28" l="1"/>
  <c r="Y277" i="28"/>
  <c r="R251" i="28" l="1"/>
  <c r="Y278" i="28"/>
  <c r="R252" i="28" l="1"/>
  <c r="Y279" i="28"/>
  <c r="R253" i="28" l="1"/>
  <c r="Y280" i="28"/>
  <c r="Y281" i="28" l="1"/>
  <c r="R254" i="28"/>
  <c r="Y282" i="28" l="1"/>
  <c r="R255" i="28"/>
  <c r="R256" i="28" l="1"/>
  <c r="Y283" i="28"/>
  <c r="Y284" i="28" l="1"/>
  <c r="R257" i="28"/>
  <c r="Y285" i="28" l="1"/>
  <c r="R258" i="28"/>
  <c r="R259" i="28" l="1"/>
  <c r="Y286" i="28"/>
</calcChain>
</file>

<file path=xl/sharedStrings.xml><?xml version="1.0" encoding="utf-8"?>
<sst xmlns="http://schemas.openxmlformats.org/spreadsheetml/2006/main" count="16376" uniqueCount="505">
  <si>
    <t>kategória:</t>
  </si>
  <si>
    <t>Priezvisko, meno</t>
  </si>
  <si>
    <t>nar.</t>
  </si>
  <si>
    <t>klub</t>
  </si>
  <si>
    <t>kod</t>
  </si>
  <si>
    <t>A</t>
  </si>
  <si>
    <t>zápas</t>
  </si>
  <si>
    <t>čas</t>
  </si>
  <si>
    <t>stôl</t>
  </si>
  <si>
    <t>meno</t>
  </si>
  <si>
    <t>B</t>
  </si>
  <si>
    <t>Skupina :</t>
  </si>
  <si>
    <t>Zápas:</t>
  </si>
  <si>
    <t>Čas:</t>
  </si>
  <si>
    <t>Stôl:</t>
  </si>
  <si>
    <t>pomer</t>
  </si>
  <si>
    <t>setov</t>
  </si>
  <si>
    <t>Rozhodca</t>
  </si>
  <si>
    <t>Udelené karty - priestupok</t>
  </si>
  <si>
    <t>Víťaz</t>
  </si>
  <si>
    <t>Dátum:</t>
  </si>
  <si>
    <t>Ž</t>
  </si>
  <si>
    <t>ŽČ</t>
  </si>
  <si>
    <t>C</t>
  </si>
  <si>
    <t>D</t>
  </si>
  <si>
    <t>E</t>
  </si>
  <si>
    <t>F</t>
  </si>
  <si>
    <t>G</t>
  </si>
  <si>
    <t>H</t>
  </si>
  <si>
    <t>bodová hodnota dvojice</t>
  </si>
  <si>
    <t>bodová hodnota hráčov</t>
  </si>
  <si>
    <t>nasadenie</t>
  </si>
  <si>
    <t>por.</t>
  </si>
  <si>
    <t>Meno</t>
  </si>
  <si>
    <t>kat.</t>
  </si>
  <si>
    <t>sk.</t>
  </si>
  <si>
    <t>Kategória :</t>
  </si>
  <si>
    <t>deň</t>
  </si>
  <si>
    <t>hraca</t>
  </si>
  <si>
    <t xml:space="preserve">zápas č. </t>
  </si>
  <si>
    <t>koš</t>
  </si>
  <si>
    <t xml:space="preserve"> 9-16</t>
  </si>
  <si>
    <t xml:space="preserve"> 5-8</t>
  </si>
  <si>
    <t xml:space="preserve"> </t>
  </si>
  <si>
    <t>X</t>
  </si>
  <si>
    <t>1</t>
  </si>
  <si>
    <t>ŠTARTOVÁ  LISTINA</t>
  </si>
  <si>
    <t>2</t>
  </si>
  <si>
    <t>3</t>
  </si>
  <si>
    <t>4</t>
  </si>
  <si>
    <t xml:space="preserve">KOD </t>
  </si>
  <si>
    <t>MENO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</si>
  <si>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</si>
  <si>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</si>
  <si>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</si>
  <si>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</si>
  <si>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</si>
  <si>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</si>
  <si>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</si>
  <si>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</si>
  <si>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</si>
  <si>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</si>
  <si>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</si>
  <si>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</si>
  <si>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</si>
  <si>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</si>
  <si>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</si>
  <si>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29</t>
  </si>
  <si>
    <t>30</t>
  </si>
  <si>
    <t>31</t>
  </si>
  <si>
    <t>21</t>
  </si>
  <si>
    <t>22</t>
  </si>
  <si>
    <t>23</t>
  </si>
  <si>
    <t>24</t>
  </si>
  <si>
    <t>25</t>
  </si>
  <si>
    <t>26</t>
  </si>
  <si>
    <t>27</t>
  </si>
  <si>
    <t>28</t>
  </si>
  <si>
    <t>VYSLEDOK</t>
  </si>
  <si>
    <t>VITAZ</t>
  </si>
  <si>
    <t>LOPTY</t>
  </si>
  <si>
    <t>IDENTIF. ZAPASU</t>
  </si>
  <si>
    <t xml:space="preserve"> 3-4</t>
  </si>
  <si>
    <t>Počet účastníkov:</t>
  </si>
  <si>
    <t>Kategória:</t>
  </si>
  <si>
    <t xml:space="preserve"> VYLOSOVANIE</t>
  </si>
  <si>
    <t>vylosovaná pozícia v pavúku</t>
  </si>
  <si>
    <t xml:space="preserve">Program pre riadenie MSR mládeže </t>
  </si>
  <si>
    <t>MAJSTROVSTVÁ SLOVENSKA JEDNOTLIVCOV</t>
  </si>
  <si>
    <t>Časový harmonogram</t>
  </si>
  <si>
    <t>Deň</t>
  </si>
  <si>
    <t>MŽ a NŽ</t>
  </si>
  <si>
    <t>diev. A1-A3</t>
  </si>
  <si>
    <t>diev. B1-B3</t>
  </si>
  <si>
    <t>diev. C1-C3</t>
  </si>
  <si>
    <t>diev. D1-D3</t>
  </si>
  <si>
    <t>diev. E1-E3</t>
  </si>
  <si>
    <t>diev. F1-F3</t>
  </si>
  <si>
    <t>diev. G1-G3</t>
  </si>
  <si>
    <t>diev. H1-H3</t>
  </si>
  <si>
    <t>chlap. A1-A3</t>
  </si>
  <si>
    <t>chlap. A2-A4</t>
  </si>
  <si>
    <t>chlap. B1-B3</t>
  </si>
  <si>
    <t>chlap. B2-B4</t>
  </si>
  <si>
    <t>chlap. C1-C3</t>
  </si>
  <si>
    <t>chlap. C2-C4</t>
  </si>
  <si>
    <t>chlap. D1-D3</t>
  </si>
  <si>
    <t>chlap. D2-D4</t>
  </si>
  <si>
    <t>chlap. E1-E3</t>
  </si>
  <si>
    <t>chlap. E2-E4</t>
  </si>
  <si>
    <t>chlap. F1-F3</t>
  </si>
  <si>
    <t>chlap. F2-F4</t>
  </si>
  <si>
    <t>chlap. G1-G3</t>
  </si>
  <si>
    <t>chlap. G2-G4</t>
  </si>
  <si>
    <t>chlap. H1-H3</t>
  </si>
  <si>
    <t>chlap. H2-H4</t>
  </si>
  <si>
    <t>diev. A1-A2</t>
  </si>
  <si>
    <t>diev. B1-B2</t>
  </si>
  <si>
    <t>diev. C1-C2</t>
  </si>
  <si>
    <t>diev. D1-D2</t>
  </si>
  <si>
    <t>diev. E1-E2</t>
  </si>
  <si>
    <t>diev. F1-F2</t>
  </si>
  <si>
    <t>diev. G1-G2</t>
  </si>
  <si>
    <t>diev. H1-H2</t>
  </si>
  <si>
    <t>chlap. A1-A2</t>
  </si>
  <si>
    <t>chlap. A3-A4</t>
  </si>
  <si>
    <t>chlap. B1-B2</t>
  </si>
  <si>
    <t>chlap. B3-B4</t>
  </si>
  <si>
    <t>chlap. C1-C2</t>
  </si>
  <si>
    <t>chlap. C3-C4</t>
  </si>
  <si>
    <t>chlap. D1-D2</t>
  </si>
  <si>
    <t>chlap. D3-D4</t>
  </si>
  <si>
    <t>chlap. E1-E2</t>
  </si>
  <si>
    <t>chlap. E3-E4</t>
  </si>
  <si>
    <t>chlap. F1-F2</t>
  </si>
  <si>
    <t>chlap. F3-F4</t>
  </si>
  <si>
    <t>chlap. G1-G2</t>
  </si>
  <si>
    <t>chlap. G3-G4</t>
  </si>
  <si>
    <t>chlap. H1-H2</t>
  </si>
  <si>
    <t>chlap. H3-H4</t>
  </si>
  <si>
    <t>diev. A2-A3</t>
  </si>
  <si>
    <t>diev. B2-B3</t>
  </si>
  <si>
    <t>diev. C2-C3</t>
  </si>
  <si>
    <t>diev. D2-D3</t>
  </si>
  <si>
    <t>diev. E2-E3</t>
  </si>
  <si>
    <t>diev. F2-F3</t>
  </si>
  <si>
    <t>diev. G2-G3</t>
  </si>
  <si>
    <t>diev. H2-H3</t>
  </si>
  <si>
    <t>chlap. A1-A4</t>
  </si>
  <si>
    <t>chlap. A2-A3</t>
  </si>
  <si>
    <t>chlap. B1-B4</t>
  </si>
  <si>
    <t>chlap. B2-B3</t>
  </si>
  <si>
    <t>chlap. C1-C4</t>
  </si>
  <si>
    <t>chlap. C2-C3</t>
  </si>
  <si>
    <t>chlap. D1-D4</t>
  </si>
  <si>
    <t>chlap. D2-D3</t>
  </si>
  <si>
    <t>chlap. E1-E4</t>
  </si>
  <si>
    <t>chlap. E2-E3</t>
  </si>
  <si>
    <t>chlap. F1-F4</t>
  </si>
  <si>
    <t>chlap. F2-F3</t>
  </si>
  <si>
    <t>chlap. G1-G4</t>
  </si>
  <si>
    <t>chlap. G2-G3</t>
  </si>
  <si>
    <t>chlap. H1-H4</t>
  </si>
  <si>
    <t>chlap. H2-H3</t>
  </si>
  <si>
    <t>Sobota</t>
  </si>
  <si>
    <t>Štv. D 1.kolo</t>
  </si>
  <si>
    <t>štv. CH 1. kolo</t>
  </si>
  <si>
    <t>Mix 1.kolo</t>
  </si>
  <si>
    <t>Mix 2.kolo</t>
  </si>
  <si>
    <t>Osemfinále D</t>
  </si>
  <si>
    <t>Osemfinále CH</t>
  </si>
  <si>
    <t>Štvrťfinále CH</t>
  </si>
  <si>
    <t>Štvrťfinále D</t>
  </si>
  <si>
    <t>Štv. CH štvrťf.</t>
  </si>
  <si>
    <t>Štv. Ch štvrťf.</t>
  </si>
  <si>
    <t>Štv. D štvrťf.</t>
  </si>
  <si>
    <t>Mix štvrťf.</t>
  </si>
  <si>
    <t>Štv. CH semif.</t>
  </si>
  <si>
    <t>Štv. D semif.</t>
  </si>
  <si>
    <t>Semifinále CH</t>
  </si>
  <si>
    <t>Semifinále D</t>
  </si>
  <si>
    <t>Nedeľa</t>
  </si>
  <si>
    <t>Mix semif.</t>
  </si>
  <si>
    <t>Finále CH</t>
  </si>
  <si>
    <t>Finále D</t>
  </si>
  <si>
    <t>11:30</t>
  </si>
  <si>
    <t>Štv. CH finále</t>
  </si>
  <si>
    <t>Štv. D finále</t>
  </si>
  <si>
    <t>12:00</t>
  </si>
  <si>
    <t>Mix finále</t>
  </si>
  <si>
    <t>a</t>
  </si>
  <si>
    <t>Time out</t>
  </si>
  <si>
    <t>Servis</t>
  </si>
  <si>
    <t>Príjem</t>
  </si>
  <si>
    <t>Zápisy ku stolom</t>
  </si>
  <si>
    <t>Majstrovstvá Slovenska jednotlivcov, ročník 2010</t>
  </si>
  <si>
    <t>DOR</t>
  </si>
  <si>
    <t>SŽ</t>
  </si>
  <si>
    <t xml:space="preserve">Dvakrát kliknite myšou na "Dokument" </t>
  </si>
  <si>
    <t>pre otvorenie stručného "návodu na použitie"</t>
  </si>
  <si>
    <t>MSR_mladez_M1_office2007</t>
  </si>
  <si>
    <t>Typ pavuka</t>
  </si>
  <si>
    <t>vyplnit mena</t>
  </si>
  <si>
    <t>PORADIE prveho kola</t>
  </si>
  <si>
    <t>16 PAVUK</t>
  </si>
  <si>
    <t>32 PAVUK</t>
  </si>
  <si>
    <t>64 PAVUK</t>
  </si>
  <si>
    <t>P8</t>
  </si>
  <si>
    <t>P 128</t>
  </si>
  <si>
    <t>P64</t>
  </si>
  <si>
    <t>P32</t>
  </si>
  <si>
    <t>P16</t>
  </si>
  <si>
    <t>zapas</t>
  </si>
  <si>
    <t>kod hraca</t>
  </si>
  <si>
    <t>Pocet hracov</t>
  </si>
  <si>
    <t>a 16</t>
  </si>
  <si>
    <t>N1</t>
  </si>
  <si>
    <t>kose</t>
  </si>
  <si>
    <t>poradie pozicii</t>
  </si>
  <si>
    <t>KOD</t>
  </si>
  <si>
    <t>N2</t>
  </si>
  <si>
    <t>HRACA</t>
  </si>
  <si>
    <t>N3</t>
  </si>
  <si>
    <t>N4</t>
  </si>
  <si>
    <t>N5</t>
  </si>
  <si>
    <t>N6</t>
  </si>
  <si>
    <t>N7</t>
  </si>
  <si>
    <t>N8</t>
  </si>
  <si>
    <t xml:space="preserve">Zoznam zápasov </t>
  </si>
  <si>
    <t>16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</si>
  <si>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</si>
  <si>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</si>
  <si>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</si>
  <si>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</si>
  <si>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</si>
  <si>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</si>
  <si>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</si>
  <si>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</si>
  <si>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</si>
  <si>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</si>
  <si>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</si>
  <si>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</si>
  <si>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</si>
  <si>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</si>
  <si>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</si>
  <si>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</si>
  <si>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</si>
  <si>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</si>
  <si>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</si>
  <si>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</si>
  <si>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</si>
  <si>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</si>
  <si>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</si>
  <si>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</si>
  <si>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</si>
  <si>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</si>
  <si>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</si>
  <si>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</si>
  <si>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</si>
  <si>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</si>
  <si>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</si>
  <si>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</si>
  <si>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</si>
  <si>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</si>
  <si>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</si>
  <si>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</si>
  <si>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</si>
  <si>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</si>
  <si>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</si>
  <si>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</si>
  <si>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</si>
  <si>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</si>
  <si>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</si>
  <si>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</si>
  <si>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</si>
  <si>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</si>
  <si>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</si>
  <si>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</si>
  <si>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</si>
  <si>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</si>
  <si>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</si>
  <si>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</si>
  <si>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</si>
  <si>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</si>
  <si>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</si>
  <si>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</si>
  <si>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</si>
  <si>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</si>
  <si>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</si>
  <si>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</si>
  <si>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</si>
  <si>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</si>
  <si>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</si>
  <si>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</si>
  <si>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</si>
  <si>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</si>
  <si>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</si>
  <si>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</si>
  <si>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</si>
  <si>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</si>
  <si>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</si>
  <si>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</si>
  <si>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</si>
  <si>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</si>
  <si>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</si>
  <si>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</si>
  <si>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</si>
  <si>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</si>
  <si>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</si>
  <si>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</si>
  <si>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</si>
  <si>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</si>
  <si>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</si>
  <si>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</si>
  <si>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</si>
  <si>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</si>
  <si>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</si>
  <si>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</si>
  <si>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</si>
  <si>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</si>
  <si>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</si>
  <si>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</si>
  <si>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</si>
  <si>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</si>
  <si>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</si>
  <si>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</si>
  <si>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typ pavuka</t>
  </si>
  <si>
    <t>pocet startujucich</t>
  </si>
  <si>
    <t>Konecne poradia</t>
  </si>
  <si>
    <t>pavvuk</t>
  </si>
  <si>
    <t xml:space="preserve"> 17-32</t>
  </si>
  <si>
    <t xml:space="preserve"> 33-64</t>
  </si>
  <si>
    <t>por.č. Z</t>
  </si>
  <si>
    <t>1Z4121</t>
  </si>
  <si>
    <t>1Z4125</t>
  </si>
  <si>
    <t>2Z4121</t>
  </si>
  <si>
    <t>1Z4127</t>
  </si>
  <si>
    <t>1Z4122</t>
  </si>
  <si>
    <t>2Z4125</t>
  </si>
  <si>
    <t>2Z4122</t>
  </si>
  <si>
    <t>1Z4123</t>
  </si>
  <si>
    <t>1Z4126</t>
  </si>
  <si>
    <t>2Z4123</t>
  </si>
  <si>
    <t>2Z4127</t>
  </si>
  <si>
    <t>1Z4124</t>
  </si>
  <si>
    <t>2Z4126</t>
  </si>
  <si>
    <t>Z4121</t>
  </si>
  <si>
    <t>Z4122</t>
  </si>
  <si>
    <t>Z4123</t>
  </si>
  <si>
    <t>Z4124</t>
  </si>
  <si>
    <t>Z4125</t>
  </si>
  <si>
    <t>Z4126</t>
  </si>
  <si>
    <t>Z4127</t>
  </si>
  <si>
    <t>1Z497</t>
  </si>
  <si>
    <t>1Z4113</t>
  </si>
  <si>
    <t>2Z4124</t>
  </si>
  <si>
    <t>Z41</t>
  </si>
  <si>
    <t>Z42</t>
  </si>
  <si>
    <t>Z43</t>
  </si>
  <si>
    <t>Z44</t>
  </si>
  <si>
    <t>Z465</t>
  </si>
  <si>
    <t>Z466</t>
  </si>
  <si>
    <t>Z497</t>
  </si>
  <si>
    <t>Z45</t>
  </si>
  <si>
    <t>Z46</t>
  </si>
  <si>
    <t>Z47</t>
  </si>
  <si>
    <t>Z48</t>
  </si>
  <si>
    <t>Z49</t>
  </si>
  <si>
    <t>Z410</t>
  </si>
  <si>
    <t>Z411</t>
  </si>
  <si>
    <t>Z412</t>
  </si>
  <si>
    <t>Z413</t>
  </si>
  <si>
    <t>Z414</t>
  </si>
  <si>
    <t>Z415</t>
  </si>
  <si>
    <t>Z416</t>
  </si>
  <si>
    <t>Z417</t>
  </si>
  <si>
    <t>Z418</t>
  </si>
  <si>
    <t>Z419</t>
  </si>
  <si>
    <t>Z420</t>
  </si>
  <si>
    <t>Z421</t>
  </si>
  <si>
    <t>Z422</t>
  </si>
  <si>
    <t>Z423</t>
  </si>
  <si>
    <t>Z424</t>
  </si>
  <si>
    <t>Z425</t>
  </si>
  <si>
    <t>Z426</t>
  </si>
  <si>
    <t>Z427</t>
  </si>
  <si>
    <t>Z428</t>
  </si>
  <si>
    <t>Z429</t>
  </si>
  <si>
    <t>Z430</t>
  </si>
  <si>
    <t>Z431</t>
  </si>
  <si>
    <t>Z432</t>
  </si>
  <si>
    <t>Z433</t>
  </si>
  <si>
    <t>Z434</t>
  </si>
  <si>
    <t>Z435</t>
  </si>
  <si>
    <t>Z436</t>
  </si>
  <si>
    <t>Z437</t>
  </si>
  <si>
    <t>Z438</t>
  </si>
  <si>
    <t>Z439</t>
  </si>
  <si>
    <t>Z440</t>
  </si>
  <si>
    <t>Z441</t>
  </si>
  <si>
    <t>Z442</t>
  </si>
  <si>
    <t>Z443</t>
  </si>
  <si>
    <t>Z444</t>
  </si>
  <si>
    <t>Z445</t>
  </si>
  <si>
    <t>Z446</t>
  </si>
  <si>
    <t>Z447</t>
  </si>
  <si>
    <t>Z448</t>
  </si>
  <si>
    <t>Z449</t>
  </si>
  <si>
    <t>Z450</t>
  </si>
  <si>
    <t>Z451</t>
  </si>
  <si>
    <t>Z452</t>
  </si>
  <si>
    <t>Z453</t>
  </si>
  <si>
    <t>Z454</t>
  </si>
  <si>
    <t>Z455</t>
  </si>
  <si>
    <t>Z456</t>
  </si>
  <si>
    <t>Z457</t>
  </si>
  <si>
    <t>Z458</t>
  </si>
  <si>
    <t>Z459</t>
  </si>
  <si>
    <t>Z460</t>
  </si>
  <si>
    <t>Z461</t>
  </si>
  <si>
    <t>Z462</t>
  </si>
  <si>
    <t>Z463</t>
  </si>
  <si>
    <t>Z464</t>
  </si>
  <si>
    <t>Z467</t>
  </si>
  <si>
    <t>Z468</t>
  </si>
  <si>
    <t>Z469</t>
  </si>
  <si>
    <t>Z470</t>
  </si>
  <si>
    <t>Z471</t>
  </si>
  <si>
    <t>Z472</t>
  </si>
  <si>
    <t>Z473</t>
  </si>
  <si>
    <t>Z474</t>
  </si>
  <si>
    <t>Z475</t>
  </si>
  <si>
    <t>Z476</t>
  </si>
  <si>
    <t>Z477</t>
  </si>
  <si>
    <t>Z478</t>
  </si>
  <si>
    <t>Z479</t>
  </si>
  <si>
    <t>Z480</t>
  </si>
  <si>
    <t>Z481</t>
  </si>
  <si>
    <t>Z482</t>
  </si>
  <si>
    <t>Z483</t>
  </si>
  <si>
    <t>Z484</t>
  </si>
  <si>
    <t>Z485</t>
  </si>
  <si>
    <t>Z486</t>
  </si>
  <si>
    <t>Z487</t>
  </si>
  <si>
    <t>Z488</t>
  </si>
  <si>
    <t>Z489</t>
  </si>
  <si>
    <t>Z490</t>
  </si>
  <si>
    <t>Z491</t>
  </si>
  <si>
    <t>Z492</t>
  </si>
  <si>
    <t>Z493</t>
  </si>
  <si>
    <t>Z494</t>
  </si>
  <si>
    <t>Z495</t>
  </si>
  <si>
    <t>Z496</t>
  </si>
  <si>
    <t>Z498</t>
  </si>
  <si>
    <t>Z499</t>
  </si>
  <si>
    <t>Z4100</t>
  </si>
  <si>
    <t>Z4101</t>
  </si>
  <si>
    <t>Z4102</t>
  </si>
  <si>
    <t>Z4103</t>
  </si>
  <si>
    <t>Z4104</t>
  </si>
  <si>
    <t>Z4105</t>
  </si>
  <si>
    <t>Z4106</t>
  </si>
  <si>
    <t>Z4107</t>
  </si>
  <si>
    <t>Z4108</t>
  </si>
  <si>
    <t>Z4109</t>
  </si>
  <si>
    <t>Z4110</t>
  </si>
  <si>
    <t>Z4111</t>
  </si>
  <si>
    <t>Z4112</t>
  </si>
  <si>
    <t>Z4113</t>
  </si>
  <si>
    <t>Z4114</t>
  </si>
  <si>
    <t>Z4115</t>
  </si>
  <si>
    <t>Z4116</t>
  </si>
  <si>
    <t>Z4117</t>
  </si>
  <si>
    <t>Z4118</t>
  </si>
  <si>
    <t>Z4119</t>
  </si>
  <si>
    <t>Z4120</t>
  </si>
  <si>
    <t>Z4</t>
  </si>
  <si>
    <t>So 5.3.</t>
  </si>
  <si>
    <t>14.30</t>
  </si>
  <si>
    <t>18.00</t>
  </si>
  <si>
    <t>Ne 6.3.</t>
  </si>
  <si>
    <t>?</t>
  </si>
  <si>
    <t>Konečné poradie štvorhry žien - dievčat</t>
  </si>
  <si>
    <t>por.č. D</t>
  </si>
  <si>
    <t>štvorhra žien - dievčat</t>
  </si>
  <si>
    <t>Guassardo Liliana Alicja</t>
  </si>
  <si>
    <t xml:space="preserve">MŠK - STO Krompachy </t>
  </si>
  <si>
    <t>Geročová Alexandra</t>
  </si>
  <si>
    <t>Kohlerová Sofia</t>
  </si>
  <si>
    <t>Guassardo Barbora Melisa</t>
  </si>
  <si>
    <t>Zentková Nina</t>
  </si>
  <si>
    <t>OŠK Betlanovce</t>
  </si>
  <si>
    <t>Lipčáková Lucia</t>
  </si>
  <si>
    <t>STŠK Hrabušice</t>
  </si>
  <si>
    <t>Koňárová Kristína</t>
  </si>
  <si>
    <t>Nemčíková Radoslava</t>
  </si>
  <si>
    <t>ŠKST Sp.Vlachy</t>
  </si>
  <si>
    <t>x</t>
  </si>
  <si>
    <t>Majstrovstvá Spiša Hrabušice, 25.1.2020</t>
  </si>
  <si>
    <t xml:space="preserve">dorastenky </t>
  </si>
  <si>
    <t>Majstrovstvá Spiša</t>
  </si>
  <si>
    <t>Hrabušice, 25.1.2020</t>
  </si>
  <si>
    <t xml:space="preserve">štvorhra dorastenky </t>
  </si>
  <si>
    <t>Štvorhra dorastenky</t>
  </si>
  <si>
    <t xml:space="preserve">Majstrovstvá Spiša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</si>
</sst>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h:mm"/>
  </numFmts>
  <fonts count="5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 CE"/>
      <charset val="238"/>
    </font>
    <font>
      <b/>
      <sz val="28"/>
      <name val="Arial CE"/>
      <charset val="238"/>
    </font>
    <font>
      <sz val="28"/>
      <name val="Arial CE"/>
      <charset val="238"/>
    </font>
    <font>
      <b/>
      <sz val="28"/>
      <name val="Times New Roman"/>
      <family val="1"/>
    </font>
    <font>
      <b/>
      <sz val="28"/>
      <color theme="0"/>
      <name val="Arial CE"/>
      <charset val="238"/>
    </font>
    <font>
      <sz val="24"/>
      <name val="Arial CE"/>
      <charset val="238"/>
    </font>
    <font>
      <b/>
      <sz val="24"/>
      <name val="Arial CE"/>
      <charset val="238"/>
    </font>
    <font>
      <b/>
      <sz val="24"/>
      <name val="Times New Roman"/>
      <family val="1"/>
    </font>
    <font>
      <sz val="26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36"/>
      <name val="Arial CE"/>
      <charset val="238"/>
    </font>
    <font>
      <b/>
      <sz val="36"/>
      <name val="Times New Roman"/>
      <family val="1"/>
    </font>
    <font>
      <b/>
      <sz val="36"/>
      <color theme="0"/>
      <name val="Arial CE"/>
      <charset val="238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14"/>
        <bgColor indexed="33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8" fillId="0" borderId="0" xfId="0" applyFont="1"/>
    <xf numFmtId="0" fontId="13" fillId="0" borderId="0" xfId="1" applyFont="1" applyFill="1"/>
    <xf numFmtId="0" fontId="15" fillId="0" borderId="0" xfId="0" applyFont="1"/>
    <xf numFmtId="0" fontId="16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2" fillId="0" borderId="10" xfId="0" applyFont="1" applyBorder="1"/>
    <xf numFmtId="0" fontId="20" fillId="0" borderId="0" xfId="0" applyFont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25" xfId="0" applyBorder="1" applyAlignment="1">
      <alignment horizontal="right"/>
    </xf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8" xfId="0" applyFont="1" applyFill="1" applyBorder="1"/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4" fillId="0" borderId="15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/>
    <xf numFmtId="0" fontId="4" fillId="0" borderId="18" xfId="0" applyFont="1" applyFill="1" applyBorder="1" applyAlignment="1"/>
    <xf numFmtId="0" fontId="4" fillId="0" borderId="19" xfId="0" applyFont="1" applyFill="1" applyBorder="1"/>
    <xf numFmtId="0" fontId="4" fillId="0" borderId="1" xfId="0" applyFont="1" applyFill="1" applyBorder="1" applyAlignment="1"/>
    <xf numFmtId="0" fontId="21" fillId="0" borderId="0" xfId="0" applyFont="1"/>
    <xf numFmtId="14" fontId="21" fillId="0" borderId="0" xfId="0" applyNumberFormat="1" applyFont="1"/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3" borderId="32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35" xfId="0" applyFont="1" applyFill="1" applyBorder="1"/>
    <xf numFmtId="0" fontId="22" fillId="0" borderId="12" xfId="0" applyFont="1" applyFill="1" applyBorder="1"/>
    <xf numFmtId="49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/>
    <xf numFmtId="0" fontId="21" fillId="8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Font="1" applyBorder="1"/>
    <xf numFmtId="165" fontId="21" fillId="0" borderId="32" xfId="0" applyNumberFormat="1" applyFont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0" fontId="21" fillId="6" borderId="32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5" borderId="32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8" borderId="32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32" xfId="0" applyFont="1" applyBorder="1" applyAlignment="1">
      <alignment horizontal="center"/>
    </xf>
    <xf numFmtId="165" fontId="21" fillId="0" borderId="32" xfId="0" applyNumberFormat="1" applyFont="1" applyFill="1" applyBorder="1" applyAlignment="1">
      <alignment horizontal="center"/>
    </xf>
    <xf numFmtId="0" fontId="21" fillId="0" borderId="0" xfId="0" applyFont="1" applyBorder="1"/>
    <xf numFmtId="20" fontId="21" fillId="0" borderId="0" xfId="0" applyNumberFormat="1" applyFont="1"/>
    <xf numFmtId="49" fontId="21" fillId="0" borderId="3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1" xfId="0" applyFont="1" applyBorder="1" applyAlignment="1">
      <alignment horizontal="left"/>
    </xf>
    <xf numFmtId="20" fontId="21" fillId="0" borderId="1" xfId="0" applyNumberFormat="1" applyFont="1" applyBorder="1" applyAlignment="1">
      <alignment horizontal="left"/>
    </xf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1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30" fillId="0" borderId="1" xfId="0" applyFont="1" applyBorder="1" applyAlignment="1">
      <alignment horizontal="center"/>
    </xf>
    <xf numFmtId="1" fontId="29" fillId="0" borderId="0" xfId="0" applyNumberFormat="1" applyFont="1"/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12" fillId="0" borderId="0" xfId="1" applyFill="1"/>
    <xf numFmtId="0" fontId="32" fillId="0" borderId="0" xfId="1" applyFont="1" applyFill="1"/>
    <xf numFmtId="0" fontId="12" fillId="0" borderId="0" xfId="1" applyFill="1" applyBorder="1"/>
    <xf numFmtId="0" fontId="33" fillId="0" borderId="0" xfId="1" applyFont="1" applyFill="1" applyAlignment="1">
      <alignment horizontal="center"/>
    </xf>
    <xf numFmtId="0" fontId="12" fillId="0" borderId="0" xfId="1" applyFill="1" applyAlignment="1">
      <alignment horizontal="right"/>
    </xf>
    <xf numFmtId="0" fontId="34" fillId="0" borderId="0" xfId="1" applyFont="1" applyFill="1"/>
    <xf numFmtId="0" fontId="12" fillId="0" borderId="0" xfId="1" applyFont="1" applyFill="1" applyAlignment="1">
      <alignment horizontal="right"/>
    </xf>
    <xf numFmtId="0" fontId="12" fillId="0" borderId="0" xfId="1" applyFill="1" applyAlignment="1">
      <alignment horizontal="center"/>
    </xf>
    <xf numFmtId="0" fontId="35" fillId="0" borderId="0" xfId="1" applyFont="1" applyFill="1" applyAlignment="1">
      <alignment horizontal="right"/>
    </xf>
    <xf numFmtId="0" fontId="35" fillId="0" borderId="0" xfId="1" applyFont="1" applyFill="1"/>
    <xf numFmtId="0" fontId="35" fillId="0" borderId="1" xfId="1" applyFont="1" applyFill="1" applyBorder="1" applyAlignment="1">
      <alignment horizontal="center"/>
    </xf>
    <xf numFmtId="0" fontId="35" fillId="0" borderId="1" xfId="1" applyFont="1" applyFill="1" applyBorder="1"/>
    <xf numFmtId="0" fontId="12" fillId="0" borderId="0" xfId="1" applyNumberFormat="1" applyFont="1" applyFill="1"/>
    <xf numFmtId="0" fontId="12" fillId="0" borderId="1" xfId="1" applyNumberFormat="1" applyFont="1" applyFill="1" applyBorder="1" applyAlignment="1">
      <alignment horizontal="center"/>
    </xf>
    <xf numFmtId="0" fontId="36" fillId="0" borderId="0" xfId="1" applyFont="1" applyFill="1"/>
    <xf numFmtId="0" fontId="36" fillId="0" borderId="1" xfId="1" applyFont="1" applyFill="1" applyBorder="1"/>
    <xf numFmtId="0" fontId="12" fillId="0" borderId="1" xfId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applyFill="1" applyBorder="1"/>
    <xf numFmtId="0" fontId="37" fillId="0" borderId="20" xfId="1" applyFont="1" applyFill="1" applyBorder="1" applyAlignment="1">
      <alignment horizontal="center" vertical="top" wrapText="1"/>
    </xf>
    <xf numFmtId="0" fontId="37" fillId="0" borderId="14" xfId="1" applyFont="1" applyFill="1" applyBorder="1" applyAlignment="1">
      <alignment horizontal="center" vertical="top" wrapText="1"/>
    </xf>
    <xf numFmtId="0" fontId="35" fillId="0" borderId="1" xfId="1" applyNumberFormat="1" applyFont="1" applyFill="1" applyBorder="1" applyAlignment="1">
      <alignment horizontal="center"/>
    </xf>
    <xf numFmtId="0" fontId="38" fillId="0" borderId="20" xfId="1" applyFont="1" applyFill="1" applyBorder="1" applyAlignment="1">
      <alignment horizontal="center" vertical="top" wrapText="1"/>
    </xf>
    <xf numFmtId="0" fontId="38" fillId="0" borderId="14" xfId="1" applyFont="1" applyFill="1" applyBorder="1" applyAlignment="1">
      <alignment horizontal="center" vertical="top" wrapText="1"/>
    </xf>
    <xf numFmtId="0" fontId="36" fillId="0" borderId="1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 vertical="top" wrapText="1"/>
    </xf>
    <xf numFmtId="0" fontId="14" fillId="0" borderId="14" xfId="1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right"/>
    </xf>
    <xf numFmtId="0" fontId="34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37" fillId="0" borderId="24" xfId="1" applyFont="1" applyFill="1" applyBorder="1" applyAlignment="1">
      <alignment horizontal="center" vertical="top" wrapText="1"/>
    </xf>
    <xf numFmtId="0" fontId="37" fillId="0" borderId="16" xfId="1" applyFont="1" applyFill="1" applyBorder="1" applyAlignment="1">
      <alignment horizontal="center" vertical="top" wrapText="1"/>
    </xf>
    <xf numFmtId="0" fontId="38" fillId="0" borderId="24" xfId="1" applyFont="1" applyFill="1" applyBorder="1" applyAlignment="1">
      <alignment horizontal="center" vertical="top" wrapText="1"/>
    </xf>
    <xf numFmtId="0" fontId="38" fillId="0" borderId="16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right"/>
    </xf>
    <xf numFmtId="0" fontId="14" fillId="0" borderId="24" xfId="1" applyFont="1" applyFill="1" applyBorder="1" applyAlignment="1">
      <alignment horizontal="center" vertical="top" wrapText="1"/>
    </xf>
    <xf numFmtId="0" fontId="14" fillId="0" borderId="16" xfId="1" applyFont="1" applyFill="1" applyBorder="1" applyAlignment="1">
      <alignment horizontal="center" vertical="top" wrapText="1"/>
    </xf>
    <xf numFmtId="0" fontId="12" fillId="0" borderId="14" xfId="1" applyFill="1" applyBorder="1" applyAlignment="1">
      <alignment horizontal="right"/>
    </xf>
    <xf numFmtId="0" fontId="12" fillId="0" borderId="19" xfId="1" applyFill="1" applyBorder="1" applyAlignment="1">
      <alignment horizontal="right"/>
    </xf>
    <xf numFmtId="0" fontId="14" fillId="0" borderId="11" xfId="1" applyFont="1" applyFill="1" applyBorder="1" applyAlignment="1">
      <alignment horizontal="center" vertical="top" wrapText="1"/>
    </xf>
    <xf numFmtId="0" fontId="14" fillId="0" borderId="19" xfId="1" applyFont="1" applyFill="1" applyBorder="1" applyAlignment="1">
      <alignment horizontal="center" vertical="top" wrapText="1"/>
    </xf>
    <xf numFmtId="0" fontId="12" fillId="0" borderId="16" xfId="1" applyFill="1" applyBorder="1" applyAlignment="1">
      <alignment horizontal="right"/>
    </xf>
    <xf numFmtId="0" fontId="37" fillId="0" borderId="11" xfId="1" applyFont="1" applyFill="1" applyBorder="1" applyAlignment="1">
      <alignment horizontal="center" vertical="top" wrapText="1"/>
    </xf>
    <xf numFmtId="0" fontId="37" fillId="0" borderId="19" xfId="1" applyFont="1" applyFill="1" applyBorder="1" applyAlignment="1">
      <alignment horizontal="center" vertical="top" wrapText="1"/>
    </xf>
    <xf numFmtId="0" fontId="12" fillId="0" borderId="7" xfId="1" applyFill="1" applyBorder="1"/>
    <xf numFmtId="0" fontId="12" fillId="0" borderId="15" xfId="1" applyFill="1" applyBorder="1" applyAlignment="1">
      <alignment horizontal="right"/>
    </xf>
    <xf numFmtId="0" fontId="12" fillId="0" borderId="17" xfId="1" applyFill="1" applyBorder="1" applyAlignment="1">
      <alignment horizontal="right"/>
    </xf>
    <xf numFmtId="0" fontId="12" fillId="0" borderId="0" xfId="1" applyNumberFormat="1" applyFont="1" applyFill="1" applyBorder="1"/>
    <xf numFmtId="0" fontId="12" fillId="0" borderId="0" xfId="1" applyNumberFormat="1" applyFont="1" applyFill="1" applyBorder="1" applyAlignment="1">
      <alignment horizontal="center"/>
    </xf>
    <xf numFmtId="0" fontId="38" fillId="0" borderId="11" xfId="1" applyFont="1" applyFill="1" applyBorder="1" applyAlignment="1">
      <alignment horizontal="center" vertical="top" wrapText="1"/>
    </xf>
    <xf numFmtId="0" fontId="38" fillId="0" borderId="19" xfId="1" applyFont="1" applyFill="1" applyBorder="1" applyAlignment="1">
      <alignment horizontal="center" vertical="top" wrapText="1"/>
    </xf>
    <xf numFmtId="0" fontId="42" fillId="0" borderId="0" xfId="1" applyFont="1" applyFill="1" applyAlignment="1">
      <alignment horizontal="center" vertical="center"/>
    </xf>
    <xf numFmtId="0" fontId="42" fillId="0" borderId="0" xfId="1" applyFont="1" applyFill="1"/>
    <xf numFmtId="0" fontId="42" fillId="0" borderId="0" xfId="1" applyFont="1" applyFill="1" applyAlignment="1">
      <alignment horizontal="center"/>
    </xf>
    <xf numFmtId="0" fontId="43" fillId="0" borderId="0" xfId="1" applyFont="1" applyFill="1"/>
    <xf numFmtId="0" fontId="42" fillId="0" borderId="13" xfId="1" applyFont="1" applyFill="1" applyBorder="1"/>
    <xf numFmtId="0" fontId="42" fillId="0" borderId="14" xfId="1" applyFont="1" applyFill="1" applyBorder="1" applyAlignment="1">
      <alignment horizontal="right"/>
    </xf>
    <xf numFmtId="0" fontId="42" fillId="0" borderId="18" xfId="1" applyFont="1" applyFill="1" applyBorder="1"/>
    <xf numFmtId="0" fontId="42" fillId="0" borderId="19" xfId="1" applyFont="1" applyFill="1" applyBorder="1"/>
    <xf numFmtId="0" fontId="45" fillId="0" borderId="14" xfId="1" applyFont="1" applyFill="1" applyBorder="1"/>
    <xf numFmtId="0" fontId="42" fillId="0" borderId="16" xfId="1" applyFont="1" applyFill="1" applyBorder="1" applyAlignment="1">
      <alignment horizontal="right"/>
    </xf>
    <xf numFmtId="0" fontId="42" fillId="0" borderId="16" xfId="1" applyFont="1" applyFill="1" applyBorder="1"/>
    <xf numFmtId="0" fontId="45" fillId="0" borderId="0" xfId="1" applyFont="1" applyFill="1"/>
    <xf numFmtId="0" fontId="42" fillId="0" borderId="15" xfId="1" applyFont="1" applyFill="1" applyBorder="1"/>
    <xf numFmtId="0" fontId="42" fillId="0" borderId="0" xfId="1" applyFont="1" applyFill="1" applyBorder="1"/>
    <xf numFmtId="0" fontId="42" fillId="0" borderId="17" xfId="1" applyFont="1" applyFill="1" applyBorder="1"/>
    <xf numFmtId="0" fontId="42" fillId="0" borderId="0" xfId="1" applyFont="1" applyFill="1" applyAlignment="1">
      <alignment horizontal="right"/>
    </xf>
    <xf numFmtId="0" fontId="45" fillId="0" borderId="15" xfId="1" applyFont="1" applyFill="1" applyBorder="1"/>
    <xf numFmtId="0" fontId="42" fillId="0" borderId="24" xfId="1" applyFont="1" applyFill="1" applyBorder="1"/>
    <xf numFmtId="0" fontId="42" fillId="0" borderId="11" xfId="1" applyFont="1" applyFill="1" applyBorder="1"/>
    <xf numFmtId="0" fontId="46" fillId="0" borderId="0" xfId="1" applyFont="1" applyFill="1"/>
    <xf numFmtId="0" fontId="47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left" vertical="center"/>
    </xf>
    <xf numFmtId="0" fontId="49" fillId="0" borderId="0" xfId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0" xfId="0" applyFont="1"/>
    <xf numFmtId="0" fontId="51" fillId="0" borderId="0" xfId="1" applyFont="1" applyFill="1"/>
    <xf numFmtId="0" fontId="51" fillId="0" borderId="14" xfId="1" applyFont="1" applyFill="1" applyBorder="1" applyAlignment="1">
      <alignment horizontal="right"/>
    </xf>
    <xf numFmtId="0" fontId="51" fillId="0" borderId="18" xfId="1" applyFont="1" applyFill="1" applyBorder="1"/>
    <xf numFmtId="0" fontId="51" fillId="0" borderId="19" xfId="1" applyFont="1" applyFill="1" applyBorder="1"/>
    <xf numFmtId="0" fontId="53" fillId="0" borderId="14" xfId="1" applyFont="1" applyFill="1" applyBorder="1"/>
    <xf numFmtId="0" fontId="51" fillId="0" borderId="16" xfId="1" applyFont="1" applyFill="1" applyBorder="1" applyAlignment="1">
      <alignment horizontal="right"/>
    </xf>
    <xf numFmtId="0" fontId="51" fillId="0" borderId="16" xfId="1" applyFont="1" applyFill="1" applyBorder="1"/>
    <xf numFmtId="0" fontId="53" fillId="0" borderId="0" xfId="1" applyFont="1" applyFill="1"/>
    <xf numFmtId="0" fontId="51" fillId="0" borderId="17" xfId="1" applyFont="1" applyFill="1" applyBorder="1"/>
    <xf numFmtId="0" fontId="51" fillId="0" borderId="0" xfId="1" applyFont="1" applyFill="1" applyAlignment="1">
      <alignment horizontal="right"/>
    </xf>
    <xf numFmtId="49" fontId="11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49" fontId="54" fillId="0" borderId="1" xfId="0" applyNumberFormat="1" applyFont="1" applyBorder="1" applyAlignment="1">
      <alignment horizontal="center"/>
    </xf>
    <xf numFmtId="0" fontId="53" fillId="9" borderId="0" xfId="1" applyFont="1" applyFill="1" applyAlignment="1">
      <alignment horizontal="right"/>
    </xf>
    <xf numFmtId="0" fontId="42" fillId="0" borderId="36" xfId="1" applyFont="1" applyFill="1" applyBorder="1"/>
    <xf numFmtId="0" fontId="19" fillId="0" borderId="29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" fontId="19" fillId="2" borderId="25" xfId="0" applyNumberFormat="1" applyFont="1" applyFill="1" applyBorder="1" applyAlignment="1">
      <alignment horizontal="center" vertical="center"/>
    </xf>
    <xf numFmtId="16" fontId="19" fillId="2" borderId="26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5" fillId="0" borderId="10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48" fillId="0" borderId="0" xfId="1" applyNumberFormat="1" applyFont="1" applyFill="1" applyAlignment="1">
      <alignment horizontal="center" vertical="center"/>
    </xf>
    <xf numFmtId="0" fontId="44" fillId="0" borderId="0" xfId="1" applyNumberFormat="1" applyFont="1" applyFill="1" applyAlignment="1">
      <alignment horizontal="center" vertical="center"/>
    </xf>
    <xf numFmtId="0" fontId="44" fillId="0" borderId="0" xfId="1" applyFont="1" applyFill="1" applyAlignment="1">
      <alignment horizontal="center" vertical="center"/>
    </xf>
    <xf numFmtId="0" fontId="40" fillId="0" borderId="0" xfId="1" applyNumberFormat="1" applyFont="1" applyFill="1" applyAlignment="1">
      <alignment horizontal="center" vertical="center"/>
    </xf>
    <xf numFmtId="0" fontId="39" fillId="0" borderId="0" xfId="1" applyNumberFormat="1" applyFont="1" applyFill="1" applyAlignment="1">
      <alignment horizontal="center" vertical="center"/>
    </xf>
    <xf numFmtId="0" fontId="52" fillId="0" borderId="0" xfId="1" applyNumberFormat="1" applyFont="1" applyFill="1" applyAlignment="1">
      <alignment horizontal="center" vertical="center"/>
    </xf>
    <xf numFmtId="0" fontId="52" fillId="0" borderId="0" xfId="1" applyFont="1" applyFill="1" applyAlignment="1">
      <alignment horizontal="center" vertical="center"/>
    </xf>
    <xf numFmtId="0" fontId="41" fillId="0" borderId="0" xfId="1" applyFont="1" applyFill="1" applyAlignment="1">
      <alignment horizontal="center"/>
    </xf>
    <xf numFmtId="0" fontId="35" fillId="0" borderId="9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/>
    <xf numFmtId="0" fontId="0" fillId="0" borderId="12" xfId="0" applyFill="1" applyBorder="1"/>
    <xf numFmtId="0" fontId="0" fillId="0" borderId="3" xfId="0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0" fontId="0" fillId="0" borderId="1" xfId="0" applyFill="1" applyBorder="1" applyAlignment="1"/>
    <xf numFmtId="0" fontId="4" fillId="0" borderId="33" xfId="0" applyFont="1" applyFill="1" applyBorder="1" applyAlignment="1"/>
    <xf numFmtId="0" fontId="4" fillId="0" borderId="34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/>
    <xf numFmtId="0" fontId="4" fillId="0" borderId="3" xfId="0" applyFont="1" applyFill="1" applyBorder="1" applyAlignment="1"/>
    <xf numFmtId="0" fontId="4" fillId="0" borderId="7" xfId="0" applyNumberFormat="1" applyFont="1" applyFill="1" applyBorder="1" applyAlignment="1"/>
    <xf numFmtId="0" fontId="4" fillId="0" borderId="12" xfId="0" applyNumberFormat="1" applyFont="1" applyFill="1" applyBorder="1" applyAlignment="1"/>
    <xf numFmtId="0" fontId="4" fillId="0" borderId="3" xfId="0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16"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4</xdr:row>
      <xdr:rowOff>45720</xdr:rowOff>
    </xdr:from>
    <xdr:to>
      <xdr:col>13</xdr:col>
      <xdr:colOff>99060</xdr:colOff>
      <xdr:row>15</xdr:row>
      <xdr:rowOff>15240</xdr:rowOff>
    </xdr:to>
    <xdr:pic>
      <xdr:nvPicPr>
        <xdr:cNvPr id="11268" name="Picture 4">
          <a:extLst>
            <a:ext uri="{FF2B5EF4-FFF2-40B4-BE49-F238E27FC236}">
              <a16:creationId xmlns:a16="http://schemas.microsoft.com/office/drawing/2014/main" id="{1BB6CE7F-6205-4892-BFF5-A702750E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777240"/>
          <a:ext cx="2804160" cy="1981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1_Majstrovstv&#225;%20Spi&#353;a%20Nmz.zip/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1_Majstrovstv&#225;%20Spi&#353;a%20Nmz.zip/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0"/>
      <sheetData sheetId="1"/>
      <sheetData sheetId="2">
        <row r="6">
          <cell r="C6" t="str">
            <v>KUKUĽKOVÁ Tatiana</v>
          </cell>
          <cell r="D6">
            <v>2000</v>
          </cell>
          <cell r="E6" t="str">
            <v>KST VIKTÓRIA TRNAVA</v>
          </cell>
          <cell r="F6">
            <v>1</v>
          </cell>
          <cell r="G6">
            <v>326.3</v>
          </cell>
        </row>
        <row r="7">
          <cell r="C7" t="str">
            <v>LABOŠOVÁ Ema</v>
          </cell>
          <cell r="D7">
            <v>2001</v>
          </cell>
          <cell r="E7" t="str">
            <v>STO VALALIKY</v>
          </cell>
          <cell r="F7">
            <v>2</v>
          </cell>
          <cell r="G7">
            <v>286.94</v>
          </cell>
        </row>
        <row r="8">
          <cell r="C8" t="str">
            <v>ŠINKAROVÁ Dáša</v>
          </cell>
          <cell r="D8" t="str">
            <v>2001</v>
          </cell>
          <cell r="E8" t="str">
            <v>ŠKST MICHALOVCE</v>
          </cell>
          <cell r="F8">
            <v>3</v>
          </cell>
          <cell r="G8">
            <v>272.22000000000003</v>
          </cell>
        </row>
        <row r="9">
          <cell r="C9" t="str">
            <v>PUCHOVANOVÁ Nikoleta</v>
          </cell>
          <cell r="D9">
            <v>2000</v>
          </cell>
          <cell r="E9" t="str">
            <v>ŠKST RUŽOMBEROK/ŠKST RUŽOMBEROK</v>
          </cell>
          <cell r="F9">
            <v>4</v>
          </cell>
          <cell r="G9">
            <v>252.27</v>
          </cell>
        </row>
        <row r="10">
          <cell r="C10" t="str">
            <v>GRIGELOVÁ Natália</v>
          </cell>
          <cell r="D10">
            <v>2000</v>
          </cell>
          <cell r="E10" t="str">
            <v>ŠK ŠOG NITRA</v>
          </cell>
          <cell r="F10">
            <v>5</v>
          </cell>
          <cell r="G10">
            <v>204.7</v>
          </cell>
        </row>
        <row r="11">
          <cell r="C11" t="str">
            <v>PEKOVÁ Zuzana</v>
          </cell>
          <cell r="D11" t="str">
            <v>2002</v>
          </cell>
          <cell r="E11" t="str">
            <v>KST VIKTÓRIA TRNAVA</v>
          </cell>
          <cell r="F11">
            <v>6</v>
          </cell>
          <cell r="G11">
            <v>196.43</v>
          </cell>
        </row>
        <row r="12">
          <cell r="C12" t="str">
            <v>KLUČÁROVÁ Agáta</v>
          </cell>
          <cell r="D12">
            <v>2000</v>
          </cell>
          <cell r="E12" t="str">
            <v>STO VALALIKY</v>
          </cell>
          <cell r="F12">
            <v>7</v>
          </cell>
          <cell r="G12">
            <v>172.45</v>
          </cell>
        </row>
        <row r="13">
          <cell r="C13" t="str">
            <v>URÍKOVÁ Monika</v>
          </cell>
          <cell r="D13">
            <v>1999</v>
          </cell>
          <cell r="E13" t="str">
            <v>TTC POVAŽSKÁ BYSTRICA</v>
          </cell>
          <cell r="F13">
            <v>8</v>
          </cell>
          <cell r="G13">
            <v>165.57</v>
          </cell>
        </row>
        <row r="14">
          <cell r="C14" t="str">
            <v>ČERMÁKOVÁ Paula</v>
          </cell>
          <cell r="D14" t="str">
            <v>2000</v>
          </cell>
          <cell r="E14" t="str">
            <v>ŠKST RUŽOMBEROK</v>
          </cell>
          <cell r="F14">
            <v>9</v>
          </cell>
          <cell r="G14">
            <v>137.02000000000001</v>
          </cell>
        </row>
        <row r="15">
          <cell r="C15" t="str">
            <v>TEREZKOVÁ Jana</v>
          </cell>
          <cell r="D15" t="str">
            <v>2002</v>
          </cell>
          <cell r="E15" t="str">
            <v>ŠKST MICHALOVCE</v>
          </cell>
          <cell r="F15">
            <v>10</v>
          </cell>
          <cell r="G15">
            <v>134.24</v>
          </cell>
        </row>
        <row r="16">
          <cell r="C16" t="str">
            <v>MAROUSKOVÁ Monika</v>
          </cell>
          <cell r="D16">
            <v>2000</v>
          </cell>
          <cell r="E16" t="str">
            <v>KERAMING - KUBRAN TRENČÍN</v>
          </cell>
          <cell r="F16">
            <v>11</v>
          </cell>
          <cell r="G16">
            <v>126.7</v>
          </cell>
        </row>
        <row r="17">
          <cell r="C17" t="str">
            <v>DZELINSKA Júlia</v>
          </cell>
          <cell r="D17" t="str">
            <v>2002</v>
          </cell>
          <cell r="E17" t="str">
            <v>STK KOŠICE - ČAŇA</v>
          </cell>
          <cell r="F17">
            <v>12</v>
          </cell>
          <cell r="G17">
            <v>118.35</v>
          </cell>
        </row>
        <row r="18">
          <cell r="C18" t="str">
            <v>DIVINSKÁ Natália</v>
          </cell>
          <cell r="D18" t="str">
            <v>2002</v>
          </cell>
          <cell r="E18" t="str">
            <v>MSTK TVRDOŠÍN</v>
          </cell>
          <cell r="F18">
            <v>13</v>
          </cell>
          <cell r="G18">
            <v>108.71</v>
          </cell>
        </row>
        <row r="19">
          <cell r="C19" t="str">
            <v>BELIANSKA Sarah</v>
          </cell>
          <cell r="D19">
            <v>1999</v>
          </cell>
          <cell r="E19" t="str">
            <v>ŠKST KARLOVA VES</v>
          </cell>
          <cell r="F19">
            <v>14</v>
          </cell>
          <cell r="G19">
            <v>99.11</v>
          </cell>
        </row>
        <row r="20">
          <cell r="C20" t="str">
            <v>BELOPOTOČANOVÁ Katarína</v>
          </cell>
          <cell r="D20">
            <v>2000</v>
          </cell>
          <cell r="E20" t="str">
            <v>TB WILFERDINGEN/MSTK TVRDOŠÍN</v>
          </cell>
          <cell r="F20">
            <v>15</v>
          </cell>
          <cell r="G20">
            <v>92.31</v>
          </cell>
        </row>
        <row r="21">
          <cell r="C21" t="str">
            <v>MELICHEROVÁ Lívia</v>
          </cell>
          <cell r="D21" t="str">
            <v>1999</v>
          </cell>
          <cell r="E21" t="str">
            <v>MSK ČADCA</v>
          </cell>
          <cell r="F21">
            <v>16</v>
          </cell>
          <cell r="G21">
            <v>91.63</v>
          </cell>
        </row>
      </sheetData>
      <sheetData sheetId="3">
        <row r="10">
          <cell r="D10">
            <v>1</v>
          </cell>
          <cell r="G10">
            <v>1</v>
          </cell>
          <cell r="J10" t="str">
            <v>KUKUĽKOVÁ Tatiana</v>
          </cell>
          <cell r="K10" t="str">
            <v>KST VIKTÓRIA TRNAVA</v>
          </cell>
          <cell r="L10">
            <v>1</v>
          </cell>
          <cell r="M10">
            <v>1</v>
          </cell>
          <cell r="N10">
            <v>326.3</v>
          </cell>
        </row>
        <row r="11">
          <cell r="D11">
            <v>2</v>
          </cell>
          <cell r="G11">
            <v>1</v>
          </cell>
          <cell r="J11" t="str">
            <v>LABOŠOVÁ Ema</v>
          </cell>
          <cell r="K11" t="str">
            <v>STO VALALIKY</v>
          </cell>
          <cell r="L11">
            <v>2</v>
          </cell>
          <cell r="M11">
            <v>2</v>
          </cell>
          <cell r="N11">
            <v>286.94</v>
          </cell>
        </row>
        <row r="12">
          <cell r="D12">
            <v>3</v>
          </cell>
          <cell r="G12">
            <v>1</v>
          </cell>
          <cell r="J12" t="str">
            <v>ŠINKAROVÁ Dáša</v>
          </cell>
          <cell r="K12" t="str">
            <v>ŠKST MICHALOVCE</v>
          </cell>
          <cell r="L12">
            <v>3</v>
          </cell>
          <cell r="M12">
            <v>3</v>
          </cell>
          <cell r="N12">
            <v>272.22000000000003</v>
          </cell>
        </row>
        <row r="13">
          <cell r="D13">
            <v>4</v>
          </cell>
          <cell r="G13">
            <v>1</v>
          </cell>
          <cell r="J13" t="str">
            <v>PUCHOVANOVÁ Nikoleta</v>
          </cell>
          <cell r="K13" t="str">
            <v>ŠKST RUŽOMBEROK/ŠKST RUŽOMBEROK</v>
          </cell>
          <cell r="L13">
            <v>4</v>
          </cell>
          <cell r="M13">
            <v>4</v>
          </cell>
          <cell r="N13">
            <v>252.27</v>
          </cell>
        </row>
        <row r="14">
          <cell r="D14">
            <v>5</v>
          </cell>
          <cell r="G14">
            <v>2</v>
          </cell>
          <cell r="J14" t="str">
            <v>GRIGELOVÁ Natália</v>
          </cell>
          <cell r="K14" t="str">
            <v>ŠK ŠOG NITRA</v>
          </cell>
          <cell r="L14">
            <v>5</v>
          </cell>
          <cell r="M14">
            <v>5</v>
          </cell>
          <cell r="N14">
            <v>204.7</v>
          </cell>
        </row>
        <row r="15">
          <cell r="D15">
            <v>6</v>
          </cell>
          <cell r="G15">
            <v>2</v>
          </cell>
          <cell r="J15" t="str">
            <v>PEKOVÁ Zuzana</v>
          </cell>
          <cell r="K15" t="str">
            <v>KST VIKTÓRIA TRNAVA</v>
          </cell>
          <cell r="L15">
            <v>6</v>
          </cell>
          <cell r="M15">
            <v>6</v>
          </cell>
          <cell r="N15">
            <v>196.43</v>
          </cell>
        </row>
        <row r="16">
          <cell r="D16">
            <v>7</v>
          </cell>
          <cell r="G16">
            <v>2</v>
          </cell>
          <cell r="J16" t="str">
            <v>KLUČÁROVÁ Agáta</v>
          </cell>
          <cell r="K16" t="str">
            <v>STO VALALIKY</v>
          </cell>
          <cell r="L16">
            <v>7</v>
          </cell>
          <cell r="M16">
            <v>7</v>
          </cell>
          <cell r="N16">
            <v>172.45</v>
          </cell>
        </row>
        <row r="17">
          <cell r="D17">
            <v>8</v>
          </cell>
          <cell r="G17">
            <v>2</v>
          </cell>
          <cell r="J17" t="str">
            <v>URÍKOVÁ Monika</v>
          </cell>
          <cell r="K17" t="str">
            <v>TTC POVAŽSKÁ BYSTRICA</v>
          </cell>
          <cell r="L17">
            <v>8</v>
          </cell>
          <cell r="M17">
            <v>8</v>
          </cell>
          <cell r="N17">
            <v>165.57</v>
          </cell>
        </row>
        <row r="18">
          <cell r="D18">
            <v>9</v>
          </cell>
          <cell r="G18">
            <v>3</v>
          </cell>
          <cell r="J18" t="str">
            <v>ČERMÁKOVÁ Paula</v>
          </cell>
          <cell r="K18" t="str">
            <v>ŠKST RUŽOMBEROK</v>
          </cell>
          <cell r="L18">
            <v>9</v>
          </cell>
          <cell r="M18">
            <v>9</v>
          </cell>
          <cell r="N18">
            <v>137.02000000000001</v>
          </cell>
        </row>
        <row r="19">
          <cell r="D19">
            <v>10</v>
          </cell>
          <cell r="G19">
            <v>3</v>
          </cell>
          <cell r="J19" t="str">
            <v>TEREZKOVÁ Jana</v>
          </cell>
          <cell r="K19" t="str">
            <v>ŠKST MICHALOVCE</v>
          </cell>
          <cell r="L19">
            <v>10</v>
          </cell>
          <cell r="M19">
            <v>10</v>
          </cell>
          <cell r="N19">
            <v>134.24</v>
          </cell>
        </row>
        <row r="20">
          <cell r="D20">
            <v>11</v>
          </cell>
          <cell r="G20">
            <v>3</v>
          </cell>
          <cell r="J20" t="str">
            <v>MAROUSKOVÁ Monika</v>
          </cell>
          <cell r="K20" t="str">
            <v>KERAMING - KUBRAN TRENČÍN</v>
          </cell>
          <cell r="L20">
            <v>11</v>
          </cell>
          <cell r="M20">
            <v>11</v>
          </cell>
          <cell r="N20">
            <v>126.7</v>
          </cell>
        </row>
        <row r="21">
          <cell r="D21">
            <v>12</v>
          </cell>
          <cell r="G21">
            <v>3</v>
          </cell>
          <cell r="J21" t="str">
            <v>DZELINSKA Júlia</v>
          </cell>
          <cell r="K21" t="str">
            <v>STK KOŠICE - ČAŇA</v>
          </cell>
          <cell r="L21">
            <v>12</v>
          </cell>
          <cell r="M21">
            <v>12</v>
          </cell>
          <cell r="N21">
            <v>118.35</v>
          </cell>
        </row>
        <row r="22">
          <cell r="D22">
            <v>13</v>
          </cell>
          <cell r="G22">
            <v>4</v>
          </cell>
          <cell r="J22" t="str">
            <v>DIVINSKÁ Natália</v>
          </cell>
          <cell r="K22" t="str">
            <v>MSTK TVRDOŠÍN</v>
          </cell>
          <cell r="L22">
            <v>13</v>
          </cell>
          <cell r="M22">
            <v>13</v>
          </cell>
          <cell r="N22">
            <v>108.71</v>
          </cell>
        </row>
        <row r="23">
          <cell r="D23">
            <v>14</v>
          </cell>
          <cell r="G23">
            <v>4</v>
          </cell>
          <cell r="J23" t="str">
            <v>BELIANSKA Sarah</v>
          </cell>
          <cell r="K23" t="str">
            <v>ŠKST KARLOVA VES</v>
          </cell>
          <cell r="L23">
            <v>14</v>
          </cell>
          <cell r="M23">
            <v>14</v>
          </cell>
          <cell r="N23">
            <v>99.11</v>
          </cell>
        </row>
        <row r="24">
          <cell r="D24">
            <v>15</v>
          </cell>
          <cell r="G24">
            <v>4</v>
          </cell>
          <cell r="J24" t="str">
            <v>BELOPOTOČANOVÁ Katarína</v>
          </cell>
          <cell r="K24" t="str">
            <v>TB WILFERDINGEN/MSTK TVRDOŠÍN</v>
          </cell>
          <cell r="L24">
            <v>15</v>
          </cell>
          <cell r="M24">
            <v>15</v>
          </cell>
          <cell r="N24">
            <v>92.31</v>
          </cell>
        </row>
        <row r="25">
          <cell r="D25">
            <v>16</v>
          </cell>
          <cell r="G25">
            <v>4</v>
          </cell>
          <cell r="J25" t="str">
            <v>MELICHEROVÁ Lívia</v>
          </cell>
          <cell r="K25" t="str">
            <v>MSK ČADCA</v>
          </cell>
          <cell r="L25">
            <v>16</v>
          </cell>
          <cell r="M25">
            <v>16</v>
          </cell>
          <cell r="N25">
            <v>91.63</v>
          </cell>
        </row>
        <row r="26">
          <cell r="D26">
            <v>17</v>
          </cell>
          <cell r="G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D27">
            <v>18</v>
          </cell>
          <cell r="G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D28">
            <v>19</v>
          </cell>
          <cell r="G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D29">
            <v>20</v>
          </cell>
          <cell r="G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D30">
            <v>21</v>
          </cell>
          <cell r="G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D31">
            <v>22</v>
          </cell>
          <cell r="G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D32">
            <v>23</v>
          </cell>
          <cell r="G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D33">
            <v>24</v>
          </cell>
          <cell r="G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D34">
            <v>25</v>
          </cell>
          <cell r="G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D35">
            <v>26</v>
          </cell>
          <cell r="G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D36">
            <v>27</v>
          </cell>
          <cell r="G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D37">
            <v>28</v>
          </cell>
          <cell r="G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D38">
            <v>29</v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D39">
            <v>30</v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D40">
            <v>31</v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D41">
            <v>32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D42">
            <v>33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D43">
            <v>34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D44">
            <v>35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D45">
            <v>36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>
            <v>37</v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D47">
            <v>38</v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D48">
            <v>39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D49">
            <v>40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D50">
            <v>41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D51">
            <v>42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D52">
            <v>43</v>
          </cell>
          <cell r="G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D53">
            <v>44</v>
          </cell>
          <cell r="G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D54">
            <v>45</v>
          </cell>
          <cell r="G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D55">
            <v>46</v>
          </cell>
          <cell r="G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D56">
            <v>47</v>
          </cell>
          <cell r="G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D57">
            <v>48</v>
          </cell>
          <cell r="G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D58">
            <v>49</v>
          </cell>
          <cell r="G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G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G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G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G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G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G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G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G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G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G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G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G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G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G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G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G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G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G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G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G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G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G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G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G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G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G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G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G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G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G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G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G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G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G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G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G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G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G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G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G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G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G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G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G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G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G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G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G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G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G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G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G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G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G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G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G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G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G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G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G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G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G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G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G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G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G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G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G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G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G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G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G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G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G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G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G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G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G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G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G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G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G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G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G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G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G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G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G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G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G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G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G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G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G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G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G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G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G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G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G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G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G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G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G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G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G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G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G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G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G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G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G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G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G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G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G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G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G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G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G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G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G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G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G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G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G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G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G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G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G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G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G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G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G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G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G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G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G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G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G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G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G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G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G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G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G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G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G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G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G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G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CAS PLAN"/>
      <sheetName val="zoznam prihlasenych"/>
      <sheetName val="vylosovanie"/>
      <sheetName val="S 3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  <sheetName val="S 4"/>
      <sheetName val="S 5"/>
    </sheetNames>
    <sheetDataSet>
      <sheetData sheetId="0" refreshError="1"/>
      <sheetData sheetId="1" refreshError="1"/>
      <sheetData sheetId="2" refreshError="1"/>
      <sheetData sheetId="3"/>
      <sheetData sheetId="4">
        <row r="10">
          <cell r="D10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P17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2:M19"/>
  <sheetViews>
    <sheetView workbookViewId="0">
      <selection activeCell="O22" sqref="O22"/>
    </sheetView>
  </sheetViews>
  <sheetFormatPr defaultRowHeight="14.4" x14ac:dyDescent="0.3"/>
  <sheetData>
    <row r="2" spans="10:10" x14ac:dyDescent="0.3">
      <c r="J2" t="s">
        <v>198</v>
      </c>
    </row>
    <row r="3" spans="10:10" x14ac:dyDescent="0.3">
      <c r="J3" t="s">
        <v>199</v>
      </c>
    </row>
    <row r="17" spans="9:13" x14ac:dyDescent="0.3">
      <c r="I17" s="70"/>
      <c r="J17" s="70" t="s">
        <v>87</v>
      </c>
      <c r="K17" s="70"/>
      <c r="L17" s="70"/>
      <c r="M17" s="70"/>
    </row>
    <row r="18" spans="9:13" x14ac:dyDescent="0.3">
      <c r="I18" s="70"/>
      <c r="J18" s="70"/>
      <c r="K18" s="70"/>
      <c r="L18" s="70"/>
      <c r="M18" s="70"/>
    </row>
    <row r="19" spans="9:13" x14ac:dyDescent="0.3">
      <c r="I19" s="70"/>
      <c r="J19" s="70" t="s">
        <v>200</v>
      </c>
      <c r="K19" s="70"/>
      <c r="L19" s="70"/>
      <c r="M19" s="71">
        <v>40337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478"/>
  <sheetViews>
    <sheetView workbookViewId="0">
      <selection activeCell="E28" sqref="E28"/>
    </sheetView>
  </sheetViews>
  <sheetFormatPr defaultColWidth="9.109375" defaultRowHeight="14.4" x14ac:dyDescent="0.3"/>
  <cols>
    <col min="1" max="1" width="9.109375" style="25"/>
    <col min="2" max="2" width="39.6640625" style="25" customWidth="1"/>
    <col min="3" max="16384" width="9.109375" style="25"/>
  </cols>
  <sheetData>
    <row r="2" spans="1:2" x14ac:dyDescent="0.3">
      <c r="A2" s="25" t="s">
        <v>50</v>
      </c>
      <c r="B2" s="25" t="s">
        <v>51</v>
      </c>
    </row>
    <row r="3" spans="1:2" x14ac:dyDescent="0.3">
      <c r="A3" s="25">
        <f>PAVUK!C4</f>
        <v>0</v>
      </c>
      <c r="B3" s="25">
        <f>IF(ISERROR(PAVUK!M4)=TRUE,"",PAVUK!M4)</f>
        <v>0</v>
      </c>
    </row>
    <row r="4" spans="1:2" x14ac:dyDescent="0.3">
      <c r="A4" s="25" t="str">
        <f>PAVUK!C5</f>
        <v>1Z41</v>
      </c>
      <c r="B4" s="25" t="str">
        <f>VLOOKUP(A4,PAVUK!$AY$5:$AZ$261,2,0)</f>
        <v>Guassardo / Geročová</v>
      </c>
    </row>
    <row r="5" spans="1:2" x14ac:dyDescent="0.3">
      <c r="A5" s="25" t="str">
        <f>PAVUK!C6</f>
        <v>1Z465</v>
      </c>
      <c r="B5" s="25" t="str">
        <f>VLOOKUP(A5,PAVUK!$AY$5:$AZ$261,2,0)</f>
        <v>Guassardo / Geročová</v>
      </c>
    </row>
    <row r="6" spans="1:2" x14ac:dyDescent="0.3">
      <c r="A6" s="25" t="str">
        <f>PAVUK!C7</f>
        <v>2Z41</v>
      </c>
      <c r="B6" s="25" t="str">
        <f>VLOOKUP(A6,PAVUK!$AY$5:$AZ$261,2,0)</f>
        <v>X</v>
      </c>
    </row>
    <row r="7" spans="1:2" x14ac:dyDescent="0.3">
      <c r="A7" s="25" t="str">
        <f>PAVUK!C8</f>
        <v>1Z497</v>
      </c>
      <c r="B7" s="25" t="str">
        <f>VLOOKUP(A7,PAVUK!$AY$5:$AZ$261,2,0)</f>
        <v>Guassardo / Geročová</v>
      </c>
    </row>
    <row r="8" spans="1:2" x14ac:dyDescent="0.3">
      <c r="A8" s="25" t="str">
        <f>PAVUK!C9</f>
        <v>1Z42</v>
      </c>
      <c r="B8" s="25" t="str">
        <f>VLOOKUP(A8,PAVUK!$AY$5:$AZ$261,2,0)</f>
        <v>X</v>
      </c>
    </row>
    <row r="9" spans="1:2" x14ac:dyDescent="0.3">
      <c r="A9" s="25" t="str">
        <f>PAVUK!C10</f>
        <v>2Z465</v>
      </c>
      <c r="B9" s="25" t="str">
        <f>VLOOKUP(A9,PAVUK!$AY$5:$AZ$261,2,0)</f>
        <v>Zentková / Lipčáková</v>
      </c>
    </row>
    <row r="10" spans="1:2" x14ac:dyDescent="0.3">
      <c r="A10" s="25" t="str">
        <f>PAVUK!C11</f>
        <v>2Z42</v>
      </c>
      <c r="B10" s="25" t="str">
        <f>VLOOKUP(A10,PAVUK!$AY$5:$AZ$261,2,0)</f>
        <v>Zentková / Lipčáková</v>
      </c>
    </row>
    <row r="11" spans="1:2" x14ac:dyDescent="0.3">
      <c r="A11" s="25" t="str">
        <f>PAVUK!C12</f>
        <v>1Z4113</v>
      </c>
      <c r="B11" s="25" t="str">
        <f>VLOOKUP(A11,PAVUK!$AY$5:$AZ$261,2,0)</f>
        <v>Guassardo / Geročová</v>
      </c>
    </row>
    <row r="12" spans="1:2" x14ac:dyDescent="0.3">
      <c r="A12" s="25" t="str">
        <f>PAVUK!C13</f>
        <v>1Z43</v>
      </c>
      <c r="B12" s="25" t="str">
        <f>VLOOKUP(A12,PAVUK!$AY$5:$AZ$261,2,0)</f>
        <v>Guassardo / Koňárová</v>
      </c>
    </row>
    <row r="13" spans="1:2" x14ac:dyDescent="0.3">
      <c r="A13" s="25" t="str">
        <f>PAVUK!C14</f>
        <v>1Z466</v>
      </c>
      <c r="B13" s="25" t="str">
        <f>VLOOKUP(A13,PAVUK!$AY$5:$AZ$261,2,0)</f>
        <v>Guassardo / Koňárová</v>
      </c>
    </row>
    <row r="14" spans="1:2" x14ac:dyDescent="0.3">
      <c r="A14" s="25" t="str">
        <f>PAVUK!C15</f>
        <v>2Z43</v>
      </c>
      <c r="B14" s="25" t="str">
        <f>VLOOKUP(A14,PAVUK!$AY$5:$AZ$261,2,0)</f>
        <v>X</v>
      </c>
    </row>
    <row r="15" spans="1:2" x14ac:dyDescent="0.3">
      <c r="A15" s="25" t="str">
        <f>PAVUK!C16</f>
        <v>2Z497</v>
      </c>
      <c r="B15" s="25" t="str">
        <f>VLOOKUP(A15,PAVUK!$AY$5:$AZ$261,2,0)</f>
        <v>Kohlerová / Nemčíková</v>
      </c>
    </row>
    <row r="16" spans="1:2" x14ac:dyDescent="0.3">
      <c r="A16" s="25" t="str">
        <f>PAVUK!C17</f>
        <v>1Z44</v>
      </c>
      <c r="B16" s="25" t="str">
        <f>VLOOKUP(A16,PAVUK!$AY$5:$AZ$261,2,0)</f>
        <v>X</v>
      </c>
    </row>
    <row r="17" spans="1:2" x14ac:dyDescent="0.3">
      <c r="A17" s="25" t="str">
        <f>PAVUK!C18</f>
        <v>2Z466</v>
      </c>
      <c r="B17" s="25" t="str">
        <f>VLOOKUP(A17,PAVUK!$AY$5:$AZ$261,2,0)</f>
        <v>Kohlerová / Nemčíková</v>
      </c>
    </row>
    <row r="18" spans="1:2" x14ac:dyDescent="0.3">
      <c r="A18" s="25" t="str">
        <f>PAVUK!C19</f>
        <v>2Z44</v>
      </c>
      <c r="B18" s="25" t="str">
        <f>VLOOKUP(A18,PAVUK!$AY$5:$AZ$261,2,0)</f>
        <v>Kohlerová / Nemčíková</v>
      </c>
    </row>
    <row r="19" spans="1:2" x14ac:dyDescent="0.3">
      <c r="A19" s="25" t="str">
        <f>PAVUK!C20</f>
        <v>1Z4121</v>
      </c>
      <c r="B19" s="25" t="str">
        <f>VLOOKUP(A19,PAVUK!$AY$5:$AZ$261,2,0)</f>
        <v/>
      </c>
    </row>
    <row r="20" spans="1:2" x14ac:dyDescent="0.3">
      <c r="A20" s="25" t="str">
        <f>PAVUK!C21</f>
        <v>1Z45</v>
      </c>
      <c r="B20" s="25" t="str">
        <f>VLOOKUP(A20,PAVUK!$AY$5:$AZ$261,2,0)</f>
        <v/>
      </c>
    </row>
    <row r="21" spans="1:2" x14ac:dyDescent="0.3">
      <c r="A21" s="25" t="str">
        <f>PAVUK!C22</f>
        <v>1Z467</v>
      </c>
      <c r="B21" s="25" t="str">
        <f>VLOOKUP(A21,PAVUK!$AY$5:$AZ$261,2,0)</f>
        <v/>
      </c>
    </row>
    <row r="22" spans="1:2" x14ac:dyDescent="0.3">
      <c r="A22" s="25" t="str">
        <f>PAVUK!C23</f>
        <v>2Z45</v>
      </c>
      <c r="B22" s="25" t="str">
        <f>VLOOKUP(A22,PAVUK!$AY$5:$AZ$261,2,0)</f>
        <v/>
      </c>
    </row>
    <row r="23" spans="1:2" x14ac:dyDescent="0.3">
      <c r="A23" s="25" t="str">
        <f>PAVUK!C24</f>
        <v>1Z498</v>
      </c>
      <c r="B23" s="25" t="str">
        <f>VLOOKUP(A23,PAVUK!$AY$5:$AZ$261,2,0)</f>
        <v/>
      </c>
    </row>
    <row r="24" spans="1:2" x14ac:dyDescent="0.3">
      <c r="A24" s="25" t="str">
        <f>PAVUK!C25</f>
        <v>1Z46</v>
      </c>
      <c r="B24" s="25" t="str">
        <f>VLOOKUP(A24,PAVUK!$AY$5:$AZ$261,2,0)</f>
        <v/>
      </c>
    </row>
    <row r="25" spans="1:2" x14ac:dyDescent="0.3">
      <c r="A25" s="25" t="str">
        <f>PAVUK!C26</f>
        <v>2Z467</v>
      </c>
      <c r="B25" s="25" t="str">
        <f>VLOOKUP(A25,PAVUK!$AY$5:$AZ$261,2,0)</f>
        <v/>
      </c>
    </row>
    <row r="26" spans="1:2" x14ac:dyDescent="0.3">
      <c r="A26" s="25" t="str">
        <f>PAVUK!C27</f>
        <v>2Z46</v>
      </c>
      <c r="B26" s="25" t="str">
        <f>VLOOKUP(A26,PAVUK!$AY$5:$AZ$261,2,0)</f>
        <v/>
      </c>
    </row>
    <row r="27" spans="1:2" x14ac:dyDescent="0.3">
      <c r="A27" s="25" t="str">
        <f>PAVUK!C28</f>
        <v>2Z4113</v>
      </c>
      <c r="B27" s="25" t="str">
        <f>VLOOKUP(A27,PAVUK!$AY$5:$AZ$261,2,0)</f>
        <v/>
      </c>
    </row>
    <row r="28" spans="1:2" x14ac:dyDescent="0.3">
      <c r="A28" s="25" t="str">
        <f>PAVUK!C29</f>
        <v>1Z47</v>
      </c>
      <c r="B28" s="25" t="str">
        <f>VLOOKUP(A28,PAVUK!$AY$5:$AZ$261,2,0)</f>
        <v/>
      </c>
    </row>
    <row r="29" spans="1:2" x14ac:dyDescent="0.3">
      <c r="A29" s="25" t="str">
        <f>PAVUK!C30</f>
        <v>1Z468</v>
      </c>
      <c r="B29" s="25" t="str">
        <f>VLOOKUP(A29,PAVUK!$AY$5:$AZ$261,2,0)</f>
        <v/>
      </c>
    </row>
    <row r="30" spans="1:2" x14ac:dyDescent="0.3">
      <c r="A30" s="25" t="str">
        <f>PAVUK!C31</f>
        <v>2Z47</v>
      </c>
      <c r="B30" s="25" t="str">
        <f>VLOOKUP(A30,PAVUK!$AY$5:$AZ$261,2,0)</f>
        <v/>
      </c>
    </row>
    <row r="31" spans="1:2" x14ac:dyDescent="0.3">
      <c r="A31" s="25" t="str">
        <f>PAVUK!C32</f>
        <v>2Z498</v>
      </c>
      <c r="B31" s="25" t="str">
        <f>VLOOKUP(A31,PAVUK!$AY$5:$AZ$261,2,0)</f>
        <v/>
      </c>
    </row>
    <row r="32" spans="1:2" x14ac:dyDescent="0.3">
      <c r="A32" s="25" t="str">
        <f>PAVUK!C33</f>
        <v>1Z48</v>
      </c>
      <c r="B32" s="25" t="str">
        <f>VLOOKUP(A32,PAVUK!$AY$5:$AZ$261,2,0)</f>
        <v/>
      </c>
    </row>
    <row r="33" spans="1:2" x14ac:dyDescent="0.3">
      <c r="A33" s="25" t="str">
        <f>PAVUK!C34</f>
        <v>2Z468</v>
      </c>
      <c r="B33" s="25" t="str">
        <f>VLOOKUP(A33,PAVUK!$AY$5:$AZ$261,2,0)</f>
        <v/>
      </c>
    </row>
    <row r="34" spans="1:2" x14ac:dyDescent="0.3">
      <c r="A34" s="25" t="str">
        <f>PAVUK!C35</f>
        <v>2Z48</v>
      </c>
      <c r="B34" s="25" t="str">
        <f>VLOOKUP(A34,PAVUK!$AY$5:$AZ$261,2,0)</f>
        <v/>
      </c>
    </row>
    <row r="35" spans="1:2" x14ac:dyDescent="0.3">
      <c r="A35" s="25" t="str">
        <f>PAVUK!C36</f>
        <v>1Z4125</v>
      </c>
      <c r="B35" s="25" t="str">
        <f>VLOOKUP(A35,PAVUK!$AY$5:$AZ$261,2,0)</f>
        <v/>
      </c>
    </row>
    <row r="36" spans="1:2" x14ac:dyDescent="0.3">
      <c r="A36" s="25" t="str">
        <f>PAVUK!C37</f>
        <v>1Z49</v>
      </c>
      <c r="B36" s="25" t="str">
        <f>VLOOKUP(A36,PAVUK!$AY$5:$AZ$261,2,0)</f>
        <v/>
      </c>
    </row>
    <row r="37" spans="1:2" x14ac:dyDescent="0.3">
      <c r="A37" s="25" t="str">
        <f>PAVUK!C38</f>
        <v>1Z469</v>
      </c>
      <c r="B37" s="25" t="str">
        <f>VLOOKUP(A37,PAVUK!$AY$5:$AZ$261,2,0)</f>
        <v/>
      </c>
    </row>
    <row r="38" spans="1:2" x14ac:dyDescent="0.3">
      <c r="A38" s="25" t="str">
        <f>PAVUK!C39</f>
        <v>2Z49</v>
      </c>
      <c r="B38" s="25" t="str">
        <f>VLOOKUP(A38,PAVUK!$AY$5:$AZ$261,2,0)</f>
        <v/>
      </c>
    </row>
    <row r="39" spans="1:2" x14ac:dyDescent="0.3">
      <c r="A39" s="25" t="str">
        <f>PAVUK!C40</f>
        <v>1Z499</v>
      </c>
      <c r="B39" s="25" t="str">
        <f>VLOOKUP(A39,PAVUK!$AY$5:$AZ$261,2,0)</f>
        <v/>
      </c>
    </row>
    <row r="40" spans="1:2" x14ac:dyDescent="0.3">
      <c r="A40" s="25" t="str">
        <f>PAVUK!C41</f>
        <v>1Z410</v>
      </c>
      <c r="B40" s="25" t="str">
        <f>VLOOKUP(A40,PAVUK!$AY$5:$AZ$261,2,0)</f>
        <v/>
      </c>
    </row>
    <row r="41" spans="1:2" x14ac:dyDescent="0.3">
      <c r="A41" s="25" t="str">
        <f>PAVUK!C42</f>
        <v>2Z469</v>
      </c>
      <c r="B41" s="25" t="str">
        <f>VLOOKUP(A41,PAVUK!$AY$5:$AZ$261,2,0)</f>
        <v/>
      </c>
    </row>
    <row r="42" spans="1:2" x14ac:dyDescent="0.3">
      <c r="A42" s="25" t="str">
        <f>PAVUK!C43</f>
        <v>2Z410</v>
      </c>
      <c r="B42" s="25" t="str">
        <f>VLOOKUP(A42,PAVUK!$AY$5:$AZ$261,2,0)</f>
        <v/>
      </c>
    </row>
    <row r="43" spans="1:2" x14ac:dyDescent="0.3">
      <c r="A43" s="25" t="str">
        <f>PAVUK!C44</f>
        <v>1Z4114</v>
      </c>
      <c r="B43" s="25" t="str">
        <f>VLOOKUP(A43,PAVUK!$AY$5:$AZ$261,2,0)</f>
        <v/>
      </c>
    </row>
    <row r="44" spans="1:2" x14ac:dyDescent="0.3">
      <c r="A44" s="25" t="str">
        <f>PAVUK!C45</f>
        <v>1Z411</v>
      </c>
      <c r="B44" s="25" t="str">
        <f>VLOOKUP(A44,PAVUK!$AY$5:$AZ$261,2,0)</f>
        <v/>
      </c>
    </row>
    <row r="45" spans="1:2" x14ac:dyDescent="0.3">
      <c r="A45" s="25" t="str">
        <f>PAVUK!C46</f>
        <v>1Z470</v>
      </c>
      <c r="B45" s="25" t="str">
        <f>VLOOKUP(A45,PAVUK!$AY$5:$AZ$261,2,0)</f>
        <v/>
      </c>
    </row>
    <row r="46" spans="1:2" x14ac:dyDescent="0.3">
      <c r="A46" s="25" t="str">
        <f>PAVUK!C47</f>
        <v>2Z411</v>
      </c>
      <c r="B46" s="25" t="str">
        <f>VLOOKUP(A46,PAVUK!$AY$5:$AZ$261,2,0)</f>
        <v/>
      </c>
    </row>
    <row r="47" spans="1:2" x14ac:dyDescent="0.3">
      <c r="A47" s="25" t="str">
        <f>PAVUK!C48</f>
        <v>2Z499</v>
      </c>
      <c r="B47" s="25" t="str">
        <f>VLOOKUP(A47,PAVUK!$AY$5:$AZ$261,2,0)</f>
        <v/>
      </c>
    </row>
    <row r="48" spans="1:2" x14ac:dyDescent="0.3">
      <c r="A48" s="25" t="str">
        <f>PAVUK!C49</f>
        <v>1Z412</v>
      </c>
      <c r="B48" s="25" t="str">
        <f>VLOOKUP(A48,PAVUK!$AY$5:$AZ$261,2,0)</f>
        <v/>
      </c>
    </row>
    <row r="49" spans="1:2" x14ac:dyDescent="0.3">
      <c r="A49" s="25" t="str">
        <f>PAVUK!C50</f>
        <v>2Z470</v>
      </c>
      <c r="B49" s="25" t="str">
        <f>VLOOKUP(A49,PAVUK!$AY$5:$AZ$261,2,0)</f>
        <v/>
      </c>
    </row>
    <row r="50" spans="1:2" x14ac:dyDescent="0.3">
      <c r="A50" s="25" t="str">
        <f>PAVUK!C51</f>
        <v>2Z412</v>
      </c>
      <c r="B50" s="25" t="str">
        <f>VLOOKUP(A50,PAVUK!$AY$5:$AZ$261,2,0)</f>
        <v/>
      </c>
    </row>
    <row r="51" spans="1:2" x14ac:dyDescent="0.3">
      <c r="A51" s="25" t="str">
        <f>PAVUK!C52</f>
        <v>2Z4121</v>
      </c>
      <c r="B51" s="25" t="str">
        <f>VLOOKUP(A51,PAVUK!$AY$5:$AZ$261,2,0)</f>
        <v/>
      </c>
    </row>
    <row r="52" spans="1:2" x14ac:dyDescent="0.3">
      <c r="A52" s="25" t="str">
        <f>PAVUK!C53</f>
        <v>1Z413</v>
      </c>
      <c r="B52" s="25" t="str">
        <f>VLOOKUP(A52,PAVUK!$AY$5:$AZ$261,2,0)</f>
        <v/>
      </c>
    </row>
    <row r="53" spans="1:2" x14ac:dyDescent="0.3">
      <c r="A53" s="25" t="str">
        <f>PAVUK!C54</f>
        <v>1Z471</v>
      </c>
      <c r="B53" s="25" t="str">
        <f>VLOOKUP(A53,PAVUK!$AY$5:$AZ$261,2,0)</f>
        <v/>
      </c>
    </row>
    <row r="54" spans="1:2" x14ac:dyDescent="0.3">
      <c r="A54" s="25" t="str">
        <f>PAVUK!C55</f>
        <v>2Z413</v>
      </c>
      <c r="B54" s="25" t="str">
        <f>VLOOKUP(A54,PAVUK!$AY$5:$AZ$261,2,0)</f>
        <v/>
      </c>
    </row>
    <row r="55" spans="1:2" x14ac:dyDescent="0.3">
      <c r="A55" s="25" t="str">
        <f>PAVUK!C56</f>
        <v>1Z4100</v>
      </c>
      <c r="B55" s="25" t="str">
        <f>VLOOKUP(A55,PAVUK!$AY$5:$AZ$261,2,0)</f>
        <v/>
      </c>
    </row>
    <row r="56" spans="1:2" x14ac:dyDescent="0.3">
      <c r="A56" s="25" t="str">
        <f>PAVUK!C57</f>
        <v>1Z414</v>
      </c>
      <c r="B56" s="25" t="str">
        <f>VLOOKUP(A56,PAVUK!$AY$5:$AZ$261,2,0)</f>
        <v/>
      </c>
    </row>
    <row r="57" spans="1:2" x14ac:dyDescent="0.3">
      <c r="A57" s="25" t="str">
        <f>PAVUK!C58</f>
        <v>2Z471</v>
      </c>
      <c r="B57" s="25" t="str">
        <f>VLOOKUP(A57,PAVUK!$AY$5:$AZ$261,2,0)</f>
        <v/>
      </c>
    </row>
    <row r="58" spans="1:2" x14ac:dyDescent="0.3">
      <c r="A58" s="25" t="str">
        <f>PAVUK!C59</f>
        <v>2Z414</v>
      </c>
      <c r="B58" s="25" t="str">
        <f>VLOOKUP(A58,PAVUK!$AY$5:$AZ$261,2,0)</f>
        <v/>
      </c>
    </row>
    <row r="59" spans="1:2" x14ac:dyDescent="0.3">
      <c r="A59" s="25" t="str">
        <f>PAVUK!C60</f>
        <v>2Z4114</v>
      </c>
      <c r="B59" s="25" t="str">
        <f>VLOOKUP(A59,PAVUK!$AY$5:$AZ$261,2,0)</f>
        <v/>
      </c>
    </row>
    <row r="60" spans="1:2" x14ac:dyDescent="0.3">
      <c r="A60" s="25" t="str">
        <f>PAVUK!C61</f>
        <v>1Z415</v>
      </c>
      <c r="B60" s="25" t="str">
        <f>VLOOKUP(A60,PAVUK!$AY$5:$AZ$261,2,0)</f>
        <v/>
      </c>
    </row>
    <row r="61" spans="1:2" x14ac:dyDescent="0.3">
      <c r="A61" s="25" t="str">
        <f>PAVUK!C62</f>
        <v>1Z472</v>
      </c>
      <c r="B61" s="25" t="str">
        <f>VLOOKUP(A61,PAVUK!$AY$5:$AZ$261,2,0)</f>
        <v/>
      </c>
    </row>
    <row r="62" spans="1:2" x14ac:dyDescent="0.3">
      <c r="A62" s="25" t="str">
        <f>PAVUK!C63</f>
        <v>2Z415</v>
      </c>
      <c r="B62" s="25" t="str">
        <f>VLOOKUP(A62,PAVUK!$AY$5:$AZ$261,2,0)</f>
        <v/>
      </c>
    </row>
    <row r="63" spans="1:2" x14ac:dyDescent="0.3">
      <c r="A63" s="25" t="str">
        <f>PAVUK!C64</f>
        <v>2Z4100</v>
      </c>
      <c r="B63" s="25" t="str">
        <f>VLOOKUP(A63,PAVUK!$AY$5:$AZ$261,2,0)</f>
        <v/>
      </c>
    </row>
    <row r="64" spans="1:2" x14ac:dyDescent="0.3">
      <c r="A64" s="25" t="str">
        <f>PAVUK!C65</f>
        <v>1Z416</v>
      </c>
      <c r="B64" s="25" t="str">
        <f>VLOOKUP(A64,PAVUK!$AY$5:$AZ$261,2,0)</f>
        <v/>
      </c>
    </row>
    <row r="65" spans="1:2" x14ac:dyDescent="0.3">
      <c r="A65" s="25" t="str">
        <f>PAVUK!C66</f>
        <v>2Z472</v>
      </c>
      <c r="B65" s="25" t="str">
        <f>VLOOKUP(A65,PAVUK!$AY$5:$AZ$261,2,0)</f>
        <v/>
      </c>
    </row>
    <row r="66" spans="1:2" x14ac:dyDescent="0.3">
      <c r="A66" s="25" t="str">
        <f>PAVUK!C67</f>
        <v>2Z416</v>
      </c>
      <c r="B66" s="25" t="str">
        <f>VLOOKUP(A66,PAVUK!$AY$5:$AZ$261,2,0)</f>
        <v/>
      </c>
    </row>
    <row r="67" spans="1:2" x14ac:dyDescent="0.3">
      <c r="A67" s="25" t="str">
        <f>PAVUK!C68</f>
        <v>1Z4127</v>
      </c>
      <c r="B67" s="25" t="str">
        <f>VLOOKUP(A67,PAVUK!$AY$5:$AZ$261,2,0)</f>
        <v/>
      </c>
    </row>
    <row r="68" spans="1:2" x14ac:dyDescent="0.3">
      <c r="A68" s="25" t="str">
        <f>PAVUK!C69</f>
        <v>1Z417</v>
      </c>
      <c r="B68" s="25" t="str">
        <f>VLOOKUP(A68,PAVUK!$AY$5:$AZ$261,2,0)</f>
        <v/>
      </c>
    </row>
    <row r="69" spans="1:2" x14ac:dyDescent="0.3">
      <c r="A69" s="25" t="str">
        <f>PAVUK!C70</f>
        <v>1Z473</v>
      </c>
      <c r="B69" s="25" t="str">
        <f>VLOOKUP(A69,PAVUK!$AY$5:$AZ$261,2,0)</f>
        <v/>
      </c>
    </row>
    <row r="70" spans="1:2" x14ac:dyDescent="0.3">
      <c r="A70" s="25" t="str">
        <f>PAVUK!C71</f>
        <v>2Z417</v>
      </c>
      <c r="B70" s="25" t="str">
        <f>VLOOKUP(A70,PAVUK!$AY$5:$AZ$261,2,0)</f>
        <v/>
      </c>
    </row>
    <row r="71" spans="1:2" x14ac:dyDescent="0.3">
      <c r="A71" s="25" t="str">
        <f>PAVUK!C72</f>
        <v>1Z4101</v>
      </c>
      <c r="B71" s="25" t="str">
        <f>VLOOKUP(A71,PAVUK!$AY$5:$AZ$261,2,0)</f>
        <v/>
      </c>
    </row>
    <row r="72" spans="1:2" x14ac:dyDescent="0.3">
      <c r="A72" s="25" t="str">
        <f>PAVUK!C73</f>
        <v>1Z418</v>
      </c>
      <c r="B72" s="25" t="str">
        <f>VLOOKUP(A72,PAVUK!$AY$5:$AZ$261,2,0)</f>
        <v/>
      </c>
    </row>
    <row r="73" spans="1:2" x14ac:dyDescent="0.3">
      <c r="A73" s="25" t="str">
        <f>PAVUK!C74</f>
        <v>2Z473</v>
      </c>
      <c r="B73" s="25" t="str">
        <f>VLOOKUP(A73,PAVUK!$AY$5:$AZ$261,2,0)</f>
        <v/>
      </c>
    </row>
    <row r="74" spans="1:2" x14ac:dyDescent="0.3">
      <c r="A74" s="25" t="str">
        <f>PAVUK!C75</f>
        <v>2Z418</v>
      </c>
      <c r="B74" s="25" t="str">
        <f>VLOOKUP(A74,PAVUK!$AY$5:$AZ$261,2,0)</f>
        <v/>
      </c>
    </row>
    <row r="75" spans="1:2" x14ac:dyDescent="0.3">
      <c r="A75" s="25" t="str">
        <f>PAVUK!C76</f>
        <v>1Z4115</v>
      </c>
      <c r="B75" s="25" t="str">
        <f>VLOOKUP(A75,PAVUK!$AY$5:$AZ$261,2,0)</f>
        <v/>
      </c>
    </row>
    <row r="76" spans="1:2" x14ac:dyDescent="0.3">
      <c r="A76" s="25" t="str">
        <f>PAVUK!C77</f>
        <v>1Z419</v>
      </c>
      <c r="B76" s="25" t="str">
        <f>VLOOKUP(A76,PAVUK!$AY$5:$AZ$261,2,0)</f>
        <v/>
      </c>
    </row>
    <row r="77" spans="1:2" x14ac:dyDescent="0.3">
      <c r="A77" s="25" t="str">
        <f>PAVUK!C78</f>
        <v>1Z474</v>
      </c>
      <c r="B77" s="25" t="str">
        <f>VLOOKUP(A77,PAVUK!$AY$5:$AZ$261,2,0)</f>
        <v/>
      </c>
    </row>
    <row r="78" spans="1:2" x14ac:dyDescent="0.3">
      <c r="A78" s="25" t="str">
        <f>PAVUK!C79</f>
        <v>2Z419</v>
      </c>
      <c r="B78" s="25" t="str">
        <f>VLOOKUP(A78,PAVUK!$AY$5:$AZ$261,2,0)</f>
        <v/>
      </c>
    </row>
    <row r="79" spans="1:2" x14ac:dyDescent="0.3">
      <c r="A79" s="25" t="str">
        <f>PAVUK!C80</f>
        <v>2Z4101</v>
      </c>
      <c r="B79" s="25" t="str">
        <f>VLOOKUP(A79,PAVUK!$AY$5:$AZ$261,2,0)</f>
        <v/>
      </c>
    </row>
    <row r="80" spans="1:2" x14ac:dyDescent="0.3">
      <c r="A80" s="25" t="str">
        <f>PAVUK!C81</f>
        <v>1Z420</v>
      </c>
      <c r="B80" s="25" t="str">
        <f>VLOOKUP(A80,PAVUK!$AY$5:$AZ$261,2,0)</f>
        <v/>
      </c>
    </row>
    <row r="81" spans="1:2" x14ac:dyDescent="0.3">
      <c r="A81" s="25" t="str">
        <f>PAVUK!C82</f>
        <v>2Z474</v>
      </c>
      <c r="B81" s="25" t="str">
        <f>VLOOKUP(A81,PAVUK!$AY$5:$AZ$261,2,0)</f>
        <v/>
      </c>
    </row>
    <row r="82" spans="1:2" x14ac:dyDescent="0.3">
      <c r="A82" s="25" t="str">
        <f>PAVUK!C83</f>
        <v>2Z420</v>
      </c>
      <c r="B82" s="25" t="str">
        <f>VLOOKUP(A82,PAVUK!$AY$5:$AZ$261,2,0)</f>
        <v/>
      </c>
    </row>
    <row r="83" spans="1:2" x14ac:dyDescent="0.3">
      <c r="A83" s="25" t="str">
        <f>PAVUK!C84</f>
        <v>1Z4122</v>
      </c>
      <c r="B83" s="25" t="str">
        <f>VLOOKUP(A83,PAVUK!$AY$5:$AZ$261,2,0)</f>
        <v/>
      </c>
    </row>
    <row r="84" spans="1:2" x14ac:dyDescent="0.3">
      <c r="A84" s="25" t="str">
        <f>PAVUK!C85</f>
        <v>1Z421</v>
      </c>
      <c r="B84" s="25" t="str">
        <f>VLOOKUP(A84,PAVUK!$AY$5:$AZ$261,2,0)</f>
        <v/>
      </c>
    </row>
    <row r="85" spans="1:2" x14ac:dyDescent="0.3">
      <c r="A85" s="25" t="str">
        <f>PAVUK!C86</f>
        <v>1Z475</v>
      </c>
      <c r="B85" s="25" t="str">
        <f>VLOOKUP(A85,PAVUK!$AY$5:$AZ$261,2,0)</f>
        <v/>
      </c>
    </row>
    <row r="86" spans="1:2" x14ac:dyDescent="0.3">
      <c r="A86" s="25" t="str">
        <f>PAVUK!C87</f>
        <v>2Z421</v>
      </c>
      <c r="B86" s="25" t="str">
        <f>VLOOKUP(A86,PAVUK!$AY$5:$AZ$261,2,0)</f>
        <v/>
      </c>
    </row>
    <row r="87" spans="1:2" x14ac:dyDescent="0.3">
      <c r="A87" s="25" t="str">
        <f>PAVUK!C88</f>
        <v>1Z4102</v>
      </c>
      <c r="B87" s="25" t="str">
        <f>VLOOKUP(A87,PAVUK!$AY$5:$AZ$261,2,0)</f>
        <v/>
      </c>
    </row>
    <row r="88" spans="1:2" x14ac:dyDescent="0.3">
      <c r="A88" s="25" t="str">
        <f>PAVUK!C89</f>
        <v>1Z422</v>
      </c>
      <c r="B88" s="25" t="str">
        <f>VLOOKUP(A88,PAVUK!$AY$5:$AZ$261,2,0)</f>
        <v/>
      </c>
    </row>
    <row r="89" spans="1:2" x14ac:dyDescent="0.3">
      <c r="A89" s="25" t="str">
        <f>PAVUK!C90</f>
        <v>2Z475</v>
      </c>
      <c r="B89" s="25" t="str">
        <f>VLOOKUP(A89,PAVUK!$AY$5:$AZ$261,2,0)</f>
        <v/>
      </c>
    </row>
    <row r="90" spans="1:2" x14ac:dyDescent="0.3">
      <c r="A90" s="25" t="str">
        <f>PAVUK!C91</f>
        <v>2Z422</v>
      </c>
      <c r="B90" s="25" t="str">
        <f>VLOOKUP(A90,PAVUK!$AY$5:$AZ$261,2,0)</f>
        <v/>
      </c>
    </row>
    <row r="91" spans="1:2" x14ac:dyDescent="0.3">
      <c r="A91" s="25" t="str">
        <f>PAVUK!C92</f>
        <v>2Z4115</v>
      </c>
      <c r="B91" s="25" t="str">
        <f>VLOOKUP(A91,PAVUK!$AY$5:$AZ$261,2,0)</f>
        <v/>
      </c>
    </row>
    <row r="92" spans="1:2" x14ac:dyDescent="0.3">
      <c r="A92" s="25" t="str">
        <f>PAVUK!C93</f>
        <v>1Z423</v>
      </c>
      <c r="B92" s="25" t="str">
        <f>VLOOKUP(A92,PAVUK!$AY$5:$AZ$261,2,0)</f>
        <v/>
      </c>
    </row>
    <row r="93" spans="1:2" x14ac:dyDescent="0.3">
      <c r="A93" s="25" t="str">
        <f>PAVUK!C94</f>
        <v>1Z476</v>
      </c>
      <c r="B93" s="25" t="str">
        <f>VLOOKUP(A93,PAVUK!$AY$5:$AZ$261,2,0)</f>
        <v/>
      </c>
    </row>
    <row r="94" spans="1:2" x14ac:dyDescent="0.3">
      <c r="A94" s="25" t="str">
        <f>PAVUK!C95</f>
        <v>2Z423</v>
      </c>
      <c r="B94" s="25" t="str">
        <f>VLOOKUP(A94,PAVUK!$AY$5:$AZ$261,2,0)</f>
        <v/>
      </c>
    </row>
    <row r="95" spans="1:2" x14ac:dyDescent="0.3">
      <c r="A95" s="25" t="str">
        <f>PAVUK!C96</f>
        <v>2Z4102</v>
      </c>
      <c r="B95" s="25" t="str">
        <f>VLOOKUP(A95,PAVUK!$AY$5:$AZ$261,2,0)</f>
        <v/>
      </c>
    </row>
    <row r="96" spans="1:2" x14ac:dyDescent="0.3">
      <c r="A96" s="25" t="str">
        <f>PAVUK!C97</f>
        <v>1Z424</v>
      </c>
      <c r="B96" s="25" t="str">
        <f>VLOOKUP(A96,PAVUK!$AY$5:$AZ$261,2,0)</f>
        <v/>
      </c>
    </row>
    <row r="97" spans="1:2" x14ac:dyDescent="0.3">
      <c r="A97" s="25" t="str">
        <f>PAVUK!C98</f>
        <v>2Z476</v>
      </c>
      <c r="B97" s="25" t="str">
        <f>VLOOKUP(A97,PAVUK!$AY$5:$AZ$261,2,0)</f>
        <v/>
      </c>
    </row>
    <row r="98" spans="1:2" x14ac:dyDescent="0.3">
      <c r="A98" s="25" t="str">
        <f>PAVUK!C99</f>
        <v>2Z424</v>
      </c>
      <c r="B98" s="25" t="str">
        <f>VLOOKUP(A98,PAVUK!$AY$5:$AZ$261,2,0)</f>
        <v/>
      </c>
    </row>
    <row r="99" spans="1:2" x14ac:dyDescent="0.3">
      <c r="A99" s="25" t="str">
        <f>PAVUK!C100</f>
        <v>2Z4125</v>
      </c>
      <c r="B99" s="25" t="str">
        <f>VLOOKUP(A99,PAVUK!$AY$5:$AZ$261,2,0)</f>
        <v/>
      </c>
    </row>
    <row r="100" spans="1:2" x14ac:dyDescent="0.3">
      <c r="A100" s="25" t="str">
        <f>PAVUK!C101</f>
        <v>1Z425</v>
      </c>
      <c r="B100" s="25" t="str">
        <f>VLOOKUP(A100,PAVUK!$AY$5:$AZ$261,2,0)</f>
        <v/>
      </c>
    </row>
    <row r="101" spans="1:2" x14ac:dyDescent="0.3">
      <c r="A101" s="25" t="str">
        <f>PAVUK!C102</f>
        <v>1Z477</v>
      </c>
      <c r="B101" s="25" t="str">
        <f>VLOOKUP(A101,PAVUK!$AY$5:$AZ$261,2,0)</f>
        <v/>
      </c>
    </row>
    <row r="102" spans="1:2" x14ac:dyDescent="0.3">
      <c r="A102" s="25" t="str">
        <f>PAVUK!C103</f>
        <v>2Z425</v>
      </c>
      <c r="B102" s="25" t="str">
        <f>VLOOKUP(A102,PAVUK!$AY$5:$AZ$261,2,0)</f>
        <v/>
      </c>
    </row>
    <row r="103" spans="1:2" x14ac:dyDescent="0.3">
      <c r="A103" s="25" t="str">
        <f>PAVUK!C104</f>
        <v>1Z4103</v>
      </c>
      <c r="B103" s="25" t="str">
        <f>VLOOKUP(A103,PAVUK!$AY$5:$AZ$261,2,0)</f>
        <v/>
      </c>
    </row>
    <row r="104" spans="1:2" x14ac:dyDescent="0.3">
      <c r="A104" s="25" t="str">
        <f>PAVUK!C105</f>
        <v>1Z426</v>
      </c>
      <c r="B104" s="25" t="str">
        <f>VLOOKUP(A104,PAVUK!$AY$5:$AZ$261,2,0)</f>
        <v/>
      </c>
    </row>
    <row r="105" spans="1:2" x14ac:dyDescent="0.3">
      <c r="A105" s="25" t="str">
        <f>PAVUK!C106</f>
        <v>2Z477</v>
      </c>
      <c r="B105" s="25" t="str">
        <f>VLOOKUP(A105,PAVUK!$AY$5:$AZ$261,2,0)</f>
        <v/>
      </c>
    </row>
    <row r="106" spans="1:2" x14ac:dyDescent="0.3">
      <c r="A106" s="25" t="str">
        <f>PAVUK!C107</f>
        <v>2Z426</v>
      </c>
      <c r="B106" s="25" t="str">
        <f>VLOOKUP(A106,PAVUK!$AY$5:$AZ$261,2,0)</f>
        <v/>
      </c>
    </row>
    <row r="107" spans="1:2" x14ac:dyDescent="0.3">
      <c r="A107" s="25" t="str">
        <f>PAVUK!C108</f>
        <v>1Z4116</v>
      </c>
      <c r="B107" s="25" t="str">
        <f>VLOOKUP(A107,PAVUK!$AY$5:$AZ$261,2,0)</f>
        <v/>
      </c>
    </row>
    <row r="108" spans="1:2" x14ac:dyDescent="0.3">
      <c r="A108" s="25" t="str">
        <f>PAVUK!C109</f>
        <v>1Z427</v>
      </c>
      <c r="B108" s="25" t="str">
        <f>VLOOKUP(A108,PAVUK!$AY$5:$AZ$261,2,0)</f>
        <v/>
      </c>
    </row>
    <row r="109" spans="1:2" x14ac:dyDescent="0.3">
      <c r="A109" s="25" t="str">
        <f>PAVUK!C110</f>
        <v>1Z478</v>
      </c>
      <c r="B109" s="25" t="str">
        <f>VLOOKUP(A109,PAVUK!$AY$5:$AZ$261,2,0)</f>
        <v/>
      </c>
    </row>
    <row r="110" spans="1:2" x14ac:dyDescent="0.3">
      <c r="A110" s="25" t="str">
        <f>PAVUK!C111</f>
        <v>2Z427</v>
      </c>
      <c r="B110" s="25" t="str">
        <f>VLOOKUP(A110,PAVUK!$AY$5:$AZ$261,2,0)</f>
        <v/>
      </c>
    </row>
    <row r="111" spans="1:2" x14ac:dyDescent="0.3">
      <c r="A111" s="25" t="str">
        <f>PAVUK!C112</f>
        <v>2Z4103</v>
      </c>
      <c r="B111" s="25" t="str">
        <f>VLOOKUP(A111,PAVUK!$AY$5:$AZ$261,2,0)</f>
        <v/>
      </c>
    </row>
    <row r="112" spans="1:2" x14ac:dyDescent="0.3">
      <c r="A112" s="25" t="str">
        <f>PAVUK!C113</f>
        <v>1Z428</v>
      </c>
      <c r="B112" s="25" t="str">
        <f>VLOOKUP(A112,PAVUK!$AY$5:$AZ$261,2,0)</f>
        <v/>
      </c>
    </row>
    <row r="113" spans="1:2" x14ac:dyDescent="0.3">
      <c r="A113" s="25" t="str">
        <f>PAVUK!C114</f>
        <v>2Z478</v>
      </c>
      <c r="B113" s="25" t="str">
        <f>VLOOKUP(A113,PAVUK!$AY$5:$AZ$261,2,0)</f>
        <v/>
      </c>
    </row>
    <row r="114" spans="1:2" x14ac:dyDescent="0.3">
      <c r="A114" s="25" t="str">
        <f>PAVUK!C115</f>
        <v>2Z428</v>
      </c>
      <c r="B114" s="25" t="str">
        <f>VLOOKUP(A114,PAVUK!$AY$5:$AZ$261,2,0)</f>
        <v/>
      </c>
    </row>
    <row r="115" spans="1:2" x14ac:dyDescent="0.3">
      <c r="A115" s="25" t="str">
        <f>PAVUK!C116</f>
        <v>2Z4122</v>
      </c>
      <c r="B115" s="25" t="str">
        <f>VLOOKUP(A115,PAVUK!$AY$5:$AZ$261,2,0)</f>
        <v/>
      </c>
    </row>
    <row r="116" spans="1:2" x14ac:dyDescent="0.3">
      <c r="A116" s="25" t="str">
        <f>PAVUK!C117</f>
        <v>1Z429</v>
      </c>
      <c r="B116" s="25" t="str">
        <f>VLOOKUP(A116,PAVUK!$AY$5:$AZ$261,2,0)</f>
        <v/>
      </c>
    </row>
    <row r="117" spans="1:2" x14ac:dyDescent="0.3">
      <c r="A117" s="25" t="str">
        <f>PAVUK!C118</f>
        <v>1Z479</v>
      </c>
      <c r="B117" s="25" t="str">
        <f>VLOOKUP(A117,PAVUK!$AY$5:$AZ$261,2,0)</f>
        <v/>
      </c>
    </row>
    <row r="118" spans="1:2" x14ac:dyDescent="0.3">
      <c r="A118" s="25" t="str">
        <f>PAVUK!C119</f>
        <v>2Z429</v>
      </c>
      <c r="B118" s="25" t="str">
        <f>VLOOKUP(A118,PAVUK!$AY$5:$AZ$261,2,0)</f>
        <v/>
      </c>
    </row>
    <row r="119" spans="1:2" x14ac:dyDescent="0.3">
      <c r="A119" s="25" t="str">
        <f>PAVUK!C120</f>
        <v>1Z4104</v>
      </c>
      <c r="B119" s="25" t="str">
        <f>VLOOKUP(A119,PAVUK!$AY$5:$AZ$261,2,0)</f>
        <v/>
      </c>
    </row>
    <row r="120" spans="1:2" x14ac:dyDescent="0.3">
      <c r="A120" s="25" t="str">
        <f>PAVUK!C121</f>
        <v>1Z430</v>
      </c>
      <c r="B120" s="25" t="str">
        <f>VLOOKUP(A120,PAVUK!$AY$5:$AZ$261,2,0)</f>
        <v/>
      </c>
    </row>
    <row r="121" spans="1:2" x14ac:dyDescent="0.3">
      <c r="A121" s="25" t="str">
        <f>PAVUK!C122</f>
        <v>2Z479</v>
      </c>
      <c r="B121" s="25" t="str">
        <f>VLOOKUP(A121,PAVUK!$AY$5:$AZ$261,2,0)</f>
        <v/>
      </c>
    </row>
    <row r="122" spans="1:2" x14ac:dyDescent="0.3">
      <c r="A122" s="25" t="str">
        <f>PAVUK!C123</f>
        <v>2Z430</v>
      </c>
      <c r="B122" s="25" t="str">
        <f>VLOOKUP(A122,PAVUK!$AY$5:$AZ$261,2,0)</f>
        <v/>
      </c>
    </row>
    <row r="123" spans="1:2" x14ac:dyDescent="0.3">
      <c r="A123" s="25" t="str">
        <f>PAVUK!C124</f>
        <v>2Z4116</v>
      </c>
      <c r="B123" s="25" t="str">
        <f>VLOOKUP(A123,PAVUK!$AY$5:$AZ$261,2,0)</f>
        <v/>
      </c>
    </row>
    <row r="124" spans="1:2" x14ac:dyDescent="0.3">
      <c r="A124" s="25" t="str">
        <f>PAVUK!C125</f>
        <v>1Z431</v>
      </c>
      <c r="B124" s="25" t="str">
        <f>VLOOKUP(A124,PAVUK!$AY$5:$AZ$261,2,0)</f>
        <v/>
      </c>
    </row>
    <row r="125" spans="1:2" x14ac:dyDescent="0.3">
      <c r="A125" s="25" t="str">
        <f>PAVUK!C126</f>
        <v>1Z480</v>
      </c>
      <c r="B125" s="25" t="str">
        <f>VLOOKUP(A125,PAVUK!$AY$5:$AZ$261,2,0)</f>
        <v/>
      </c>
    </row>
    <row r="126" spans="1:2" x14ac:dyDescent="0.3">
      <c r="A126" s="25" t="str">
        <f>PAVUK!C127</f>
        <v>2Z431</v>
      </c>
      <c r="B126" s="25" t="str">
        <f>VLOOKUP(A126,PAVUK!$AY$5:$AZ$261,2,0)</f>
        <v/>
      </c>
    </row>
    <row r="127" spans="1:2" x14ac:dyDescent="0.3">
      <c r="A127" s="25" t="str">
        <f>PAVUK!C128</f>
        <v>2Z4104</v>
      </c>
      <c r="B127" s="25" t="str">
        <f>VLOOKUP(A127,PAVUK!$AY$5:$AZ$261,2,0)</f>
        <v/>
      </c>
    </row>
    <row r="128" spans="1:2" x14ac:dyDescent="0.3">
      <c r="A128" s="25" t="str">
        <f>PAVUK!C129</f>
        <v>1Z432</v>
      </c>
      <c r="B128" s="25" t="str">
        <f>VLOOKUP(A128,PAVUK!$AY$5:$AZ$261,2,0)</f>
        <v/>
      </c>
    </row>
    <row r="129" spans="1:2" x14ac:dyDescent="0.3">
      <c r="A129" s="25" t="str">
        <f>PAVUK!C130</f>
        <v>2Z480</v>
      </c>
      <c r="B129" s="25" t="str">
        <f>VLOOKUP(A129,PAVUK!$AY$5:$AZ$261,2,0)</f>
        <v/>
      </c>
    </row>
    <row r="130" spans="1:2" x14ac:dyDescent="0.3">
      <c r="A130" s="25" t="str">
        <f>PAVUK!C131</f>
        <v>2Z432</v>
      </c>
      <c r="B130" s="25" t="str">
        <f>VLOOKUP(A130,PAVUK!$AY$5:$AZ$261,2,0)</f>
        <v/>
      </c>
    </row>
    <row r="131" spans="1:2" x14ac:dyDescent="0.3">
      <c r="A131" s="25">
        <f>PAVUK!C132</f>
        <v>0</v>
      </c>
      <c r="B131" s="25" t="e">
        <f>VLOOKUP(A131,PAVUK!$AY$5:$AZ$261,2,0)</f>
        <v>#N/A</v>
      </c>
    </row>
    <row r="132" spans="1:2" x14ac:dyDescent="0.3">
      <c r="A132" s="25" t="str">
        <f>PAVUK!C133</f>
        <v>1Z433</v>
      </c>
      <c r="B132" s="25" t="str">
        <f>VLOOKUP(A132,PAVUK!$AY$5:$AZ$261,2,0)</f>
        <v/>
      </c>
    </row>
    <row r="133" spans="1:2" x14ac:dyDescent="0.3">
      <c r="A133" s="25" t="str">
        <f>PAVUK!C134</f>
        <v>1Z481</v>
      </c>
      <c r="B133" s="25" t="str">
        <f>VLOOKUP(A133,PAVUK!$AY$5:$AZ$261,2,0)</f>
        <v/>
      </c>
    </row>
    <row r="134" spans="1:2" x14ac:dyDescent="0.3">
      <c r="A134" s="25" t="str">
        <f>PAVUK!C135</f>
        <v>2Z433</v>
      </c>
      <c r="B134" s="25" t="str">
        <f>VLOOKUP(A134,PAVUK!$AY$5:$AZ$261,2,0)</f>
        <v/>
      </c>
    </row>
    <row r="135" spans="1:2" x14ac:dyDescent="0.3">
      <c r="A135" s="25" t="str">
        <f>PAVUK!C136</f>
        <v>1Z4105</v>
      </c>
      <c r="B135" s="25" t="str">
        <f>VLOOKUP(A135,PAVUK!$AY$5:$AZ$261,2,0)</f>
        <v/>
      </c>
    </row>
    <row r="136" spans="1:2" x14ac:dyDescent="0.3">
      <c r="A136" s="25" t="str">
        <f>PAVUK!C137</f>
        <v>1Z434</v>
      </c>
      <c r="B136" s="25" t="str">
        <f>VLOOKUP(A136,PAVUK!$AY$5:$AZ$261,2,0)</f>
        <v/>
      </c>
    </row>
    <row r="137" spans="1:2" x14ac:dyDescent="0.3">
      <c r="A137" s="25" t="str">
        <f>PAVUK!C138</f>
        <v>2Z481</v>
      </c>
      <c r="B137" s="25" t="str">
        <f>VLOOKUP(A137,PAVUK!$AY$5:$AZ$261,2,0)</f>
        <v/>
      </c>
    </row>
    <row r="138" spans="1:2" x14ac:dyDescent="0.3">
      <c r="A138" s="25" t="str">
        <f>PAVUK!C139</f>
        <v>2Z434</v>
      </c>
      <c r="B138" s="25" t="str">
        <f>VLOOKUP(A138,PAVUK!$AY$5:$AZ$261,2,0)</f>
        <v/>
      </c>
    </row>
    <row r="139" spans="1:2" x14ac:dyDescent="0.3">
      <c r="A139" s="25" t="str">
        <f>PAVUK!C140</f>
        <v>1Z4117</v>
      </c>
      <c r="B139" s="25" t="str">
        <f>VLOOKUP(A139,PAVUK!$AY$5:$AZ$261,2,0)</f>
        <v/>
      </c>
    </row>
    <row r="140" spans="1:2" x14ac:dyDescent="0.3">
      <c r="A140" s="25" t="str">
        <f>PAVUK!C141</f>
        <v>1Z435</v>
      </c>
      <c r="B140" s="25" t="str">
        <f>VLOOKUP(A140,PAVUK!$AY$5:$AZ$261,2,0)</f>
        <v/>
      </c>
    </row>
    <row r="141" spans="1:2" x14ac:dyDescent="0.3">
      <c r="A141" s="25" t="str">
        <f>PAVUK!C142</f>
        <v>1Z482</v>
      </c>
      <c r="B141" s="25" t="str">
        <f>VLOOKUP(A141,PAVUK!$AY$5:$AZ$261,2,0)</f>
        <v/>
      </c>
    </row>
    <row r="142" spans="1:2" x14ac:dyDescent="0.3">
      <c r="A142" s="25" t="str">
        <f>PAVUK!C143</f>
        <v>2Z435</v>
      </c>
      <c r="B142" s="25" t="str">
        <f>VLOOKUP(A142,PAVUK!$AY$5:$AZ$261,2,0)</f>
        <v/>
      </c>
    </row>
    <row r="143" spans="1:2" x14ac:dyDescent="0.3">
      <c r="A143" s="25" t="str">
        <f>PAVUK!C144</f>
        <v>2Z4105</v>
      </c>
      <c r="B143" s="25" t="str">
        <f>VLOOKUP(A143,PAVUK!$AY$5:$AZ$261,2,0)</f>
        <v/>
      </c>
    </row>
    <row r="144" spans="1:2" x14ac:dyDescent="0.3">
      <c r="A144" s="25" t="str">
        <f>PAVUK!C145</f>
        <v>1Z436</v>
      </c>
      <c r="B144" s="25" t="str">
        <f>VLOOKUP(A144,PAVUK!$AY$5:$AZ$261,2,0)</f>
        <v/>
      </c>
    </row>
    <row r="145" spans="1:2" x14ac:dyDescent="0.3">
      <c r="A145" s="25" t="str">
        <f>PAVUK!C146</f>
        <v>2Z482</v>
      </c>
      <c r="B145" s="25" t="str">
        <f>VLOOKUP(A145,PAVUK!$AY$5:$AZ$261,2,0)</f>
        <v/>
      </c>
    </row>
    <row r="146" spans="1:2" x14ac:dyDescent="0.3">
      <c r="A146" s="25" t="str">
        <f>PAVUK!C147</f>
        <v>2Z436</v>
      </c>
      <c r="B146" s="25" t="str">
        <f>VLOOKUP(A146,PAVUK!$AY$5:$AZ$261,2,0)</f>
        <v/>
      </c>
    </row>
    <row r="147" spans="1:2" x14ac:dyDescent="0.3">
      <c r="A147" s="25" t="str">
        <f>PAVUK!C148</f>
        <v>1Z4123</v>
      </c>
      <c r="B147" s="25" t="str">
        <f>VLOOKUP(A147,PAVUK!$AY$5:$AZ$261,2,0)</f>
        <v/>
      </c>
    </row>
    <row r="148" spans="1:2" x14ac:dyDescent="0.3">
      <c r="A148" s="25" t="str">
        <f>PAVUK!C149</f>
        <v>1Z437</v>
      </c>
      <c r="B148" s="25" t="str">
        <f>VLOOKUP(A148,PAVUK!$AY$5:$AZ$261,2,0)</f>
        <v/>
      </c>
    </row>
    <row r="149" spans="1:2" x14ac:dyDescent="0.3">
      <c r="A149" s="25" t="str">
        <f>PAVUK!C150</f>
        <v>1Z483</v>
      </c>
      <c r="B149" s="25" t="str">
        <f>VLOOKUP(A149,PAVUK!$AY$5:$AZ$261,2,0)</f>
        <v/>
      </c>
    </row>
    <row r="150" spans="1:2" x14ac:dyDescent="0.3">
      <c r="A150" s="25" t="str">
        <f>PAVUK!C151</f>
        <v>2Z437</v>
      </c>
      <c r="B150" s="25" t="str">
        <f>VLOOKUP(A150,PAVUK!$AY$5:$AZ$261,2,0)</f>
        <v/>
      </c>
    </row>
    <row r="151" spans="1:2" x14ac:dyDescent="0.3">
      <c r="A151" s="25" t="str">
        <f>PAVUK!C152</f>
        <v>1Z4106</v>
      </c>
      <c r="B151" s="25" t="str">
        <f>VLOOKUP(A151,PAVUK!$AY$5:$AZ$261,2,0)</f>
        <v/>
      </c>
    </row>
    <row r="152" spans="1:2" x14ac:dyDescent="0.3">
      <c r="A152" s="25" t="str">
        <f>PAVUK!C153</f>
        <v>1Z438</v>
      </c>
      <c r="B152" s="25" t="str">
        <f>VLOOKUP(A152,PAVUK!$AY$5:$AZ$261,2,0)</f>
        <v/>
      </c>
    </row>
    <row r="153" spans="1:2" x14ac:dyDescent="0.3">
      <c r="A153" s="25" t="str">
        <f>PAVUK!C154</f>
        <v>2Z483</v>
      </c>
      <c r="B153" s="25" t="str">
        <f>VLOOKUP(A153,PAVUK!$AY$5:$AZ$261,2,0)</f>
        <v/>
      </c>
    </row>
    <row r="154" spans="1:2" x14ac:dyDescent="0.3">
      <c r="A154" s="25" t="str">
        <f>PAVUK!C155</f>
        <v>2Z438</v>
      </c>
      <c r="B154" s="25" t="str">
        <f>VLOOKUP(A154,PAVUK!$AY$5:$AZ$261,2,0)</f>
        <v/>
      </c>
    </row>
    <row r="155" spans="1:2" x14ac:dyDescent="0.3">
      <c r="A155" s="25" t="str">
        <f>PAVUK!C156</f>
        <v>2Z4117</v>
      </c>
      <c r="B155" s="25" t="str">
        <f>VLOOKUP(A155,PAVUK!$AY$5:$AZ$261,2,0)</f>
        <v/>
      </c>
    </row>
    <row r="156" spans="1:2" x14ac:dyDescent="0.3">
      <c r="A156" s="25" t="str">
        <f>PAVUK!C157</f>
        <v>1Z439</v>
      </c>
      <c r="B156" s="25" t="str">
        <f>VLOOKUP(A156,PAVUK!$AY$5:$AZ$261,2,0)</f>
        <v/>
      </c>
    </row>
    <row r="157" spans="1:2" x14ac:dyDescent="0.3">
      <c r="A157" s="25" t="str">
        <f>PAVUK!C158</f>
        <v>1Z484</v>
      </c>
      <c r="B157" s="25" t="str">
        <f>VLOOKUP(A157,PAVUK!$AY$5:$AZ$261,2,0)</f>
        <v/>
      </c>
    </row>
    <row r="158" spans="1:2" x14ac:dyDescent="0.3">
      <c r="A158" s="25" t="str">
        <f>PAVUK!C159</f>
        <v>2Z439</v>
      </c>
      <c r="B158" s="25" t="str">
        <f>VLOOKUP(A158,PAVUK!$AY$5:$AZ$261,2,0)</f>
        <v/>
      </c>
    </row>
    <row r="159" spans="1:2" x14ac:dyDescent="0.3">
      <c r="A159" s="25" t="str">
        <f>PAVUK!C160</f>
        <v>2Z4106</v>
      </c>
      <c r="B159" s="25" t="str">
        <f>VLOOKUP(A159,PAVUK!$AY$5:$AZ$261,2,0)</f>
        <v/>
      </c>
    </row>
    <row r="160" spans="1:2" x14ac:dyDescent="0.3">
      <c r="A160" s="25" t="str">
        <f>PAVUK!C161</f>
        <v>1Z440</v>
      </c>
      <c r="B160" s="25" t="str">
        <f>VLOOKUP(A160,PAVUK!$AY$5:$AZ$261,2,0)</f>
        <v/>
      </c>
    </row>
    <row r="161" spans="1:2" x14ac:dyDescent="0.3">
      <c r="A161" s="25" t="str">
        <f>PAVUK!C162</f>
        <v>2Z484</v>
      </c>
      <c r="B161" s="25" t="str">
        <f>VLOOKUP(A161,PAVUK!$AY$5:$AZ$261,2,0)</f>
        <v/>
      </c>
    </row>
    <row r="162" spans="1:2" x14ac:dyDescent="0.3">
      <c r="A162" s="25" t="str">
        <f>PAVUK!C163</f>
        <v>2Z440</v>
      </c>
      <c r="B162" s="25" t="str">
        <f>VLOOKUP(A162,PAVUK!$AY$5:$AZ$261,2,0)</f>
        <v/>
      </c>
    </row>
    <row r="163" spans="1:2" x14ac:dyDescent="0.3">
      <c r="A163" s="25" t="str">
        <f>PAVUK!C164</f>
        <v>1Z4126</v>
      </c>
      <c r="B163" s="25" t="str">
        <f>VLOOKUP(A163,PAVUK!$AY$5:$AZ$261,2,0)</f>
        <v/>
      </c>
    </row>
    <row r="164" spans="1:2" x14ac:dyDescent="0.3">
      <c r="A164" s="25" t="str">
        <f>PAVUK!C165</f>
        <v>1Z441</v>
      </c>
      <c r="B164" s="25" t="str">
        <f>VLOOKUP(A164,PAVUK!$AY$5:$AZ$261,2,0)</f>
        <v/>
      </c>
    </row>
    <row r="165" spans="1:2" x14ac:dyDescent="0.3">
      <c r="A165" s="25" t="str">
        <f>PAVUK!C166</f>
        <v>1Z485</v>
      </c>
      <c r="B165" s="25" t="str">
        <f>VLOOKUP(A165,PAVUK!$AY$5:$AZ$261,2,0)</f>
        <v/>
      </c>
    </row>
    <row r="166" spans="1:2" x14ac:dyDescent="0.3">
      <c r="A166" s="25" t="str">
        <f>PAVUK!C167</f>
        <v>2Z441</v>
      </c>
      <c r="B166" s="25" t="str">
        <f>VLOOKUP(A166,PAVUK!$AY$5:$AZ$261,2,0)</f>
        <v/>
      </c>
    </row>
    <row r="167" spans="1:2" x14ac:dyDescent="0.3">
      <c r="A167" s="25" t="str">
        <f>PAVUK!C168</f>
        <v>1Z4107</v>
      </c>
      <c r="B167" s="25" t="str">
        <f>VLOOKUP(A167,PAVUK!$AY$5:$AZ$261,2,0)</f>
        <v/>
      </c>
    </row>
    <row r="168" spans="1:2" x14ac:dyDescent="0.3">
      <c r="A168" s="25" t="str">
        <f>PAVUK!C169</f>
        <v>1Z442</v>
      </c>
      <c r="B168" s="25" t="str">
        <f>VLOOKUP(A168,PAVUK!$AY$5:$AZ$261,2,0)</f>
        <v/>
      </c>
    </row>
    <row r="169" spans="1:2" x14ac:dyDescent="0.3">
      <c r="A169" s="25" t="str">
        <f>PAVUK!C170</f>
        <v>2Z485</v>
      </c>
      <c r="B169" s="25" t="str">
        <f>VLOOKUP(A169,PAVUK!$AY$5:$AZ$261,2,0)</f>
        <v/>
      </c>
    </row>
    <row r="170" spans="1:2" x14ac:dyDescent="0.3">
      <c r="A170" s="25" t="str">
        <f>PAVUK!C171</f>
        <v>2Z442</v>
      </c>
      <c r="B170" s="25" t="str">
        <f>VLOOKUP(A170,PAVUK!$AY$5:$AZ$261,2,0)</f>
        <v/>
      </c>
    </row>
    <row r="171" spans="1:2" x14ac:dyDescent="0.3">
      <c r="A171" s="25" t="str">
        <f>PAVUK!C172</f>
        <v>1Z4118</v>
      </c>
      <c r="B171" s="25" t="str">
        <f>VLOOKUP(A171,PAVUK!$AY$5:$AZ$261,2,0)</f>
        <v/>
      </c>
    </row>
    <row r="172" spans="1:2" x14ac:dyDescent="0.3">
      <c r="A172" s="25" t="str">
        <f>PAVUK!C173</f>
        <v>1Z443</v>
      </c>
      <c r="B172" s="25" t="str">
        <f>VLOOKUP(A172,PAVUK!$AY$5:$AZ$261,2,0)</f>
        <v/>
      </c>
    </row>
    <row r="173" spans="1:2" x14ac:dyDescent="0.3">
      <c r="A173" s="25" t="str">
        <f>PAVUK!C174</f>
        <v>1Z486</v>
      </c>
      <c r="B173" s="25" t="str">
        <f>VLOOKUP(A173,PAVUK!$AY$5:$AZ$261,2,0)</f>
        <v/>
      </c>
    </row>
    <row r="174" spans="1:2" x14ac:dyDescent="0.3">
      <c r="A174" s="25" t="str">
        <f>PAVUK!C175</f>
        <v>2Z443</v>
      </c>
      <c r="B174" s="25" t="str">
        <f>VLOOKUP(A174,PAVUK!$AY$5:$AZ$261,2,0)</f>
        <v/>
      </c>
    </row>
    <row r="175" spans="1:2" x14ac:dyDescent="0.3">
      <c r="A175" s="25" t="str">
        <f>PAVUK!C176</f>
        <v>2Z4107</v>
      </c>
      <c r="B175" s="25" t="str">
        <f>VLOOKUP(A175,PAVUK!$AY$5:$AZ$261,2,0)</f>
        <v/>
      </c>
    </row>
    <row r="176" spans="1:2" x14ac:dyDescent="0.3">
      <c r="A176" s="25" t="str">
        <f>PAVUK!C177</f>
        <v>1Z444</v>
      </c>
      <c r="B176" s="25" t="str">
        <f>VLOOKUP(A176,PAVUK!$AY$5:$AZ$261,2,0)</f>
        <v/>
      </c>
    </row>
    <row r="177" spans="1:2" x14ac:dyDescent="0.3">
      <c r="A177" s="25" t="str">
        <f>PAVUK!C178</f>
        <v>2Z486</v>
      </c>
      <c r="B177" s="25" t="str">
        <f>VLOOKUP(A177,PAVUK!$AY$5:$AZ$261,2,0)</f>
        <v/>
      </c>
    </row>
    <row r="178" spans="1:2" x14ac:dyDescent="0.3">
      <c r="A178" s="25" t="str">
        <f>PAVUK!C179</f>
        <v>2Z444</v>
      </c>
      <c r="B178" s="25" t="str">
        <f>VLOOKUP(A178,PAVUK!$AY$5:$AZ$261,2,0)</f>
        <v/>
      </c>
    </row>
    <row r="179" spans="1:2" x14ac:dyDescent="0.3">
      <c r="A179" s="25" t="str">
        <f>PAVUK!C180</f>
        <v>2Z4123</v>
      </c>
      <c r="B179" s="25" t="str">
        <f>VLOOKUP(A179,PAVUK!$AY$5:$AZ$261,2,0)</f>
        <v/>
      </c>
    </row>
    <row r="180" spans="1:2" x14ac:dyDescent="0.3">
      <c r="A180" s="25" t="str">
        <f>PAVUK!C181</f>
        <v>1Z445</v>
      </c>
      <c r="B180" s="25" t="str">
        <f>VLOOKUP(A180,PAVUK!$AY$5:$AZ$261,2,0)</f>
        <v/>
      </c>
    </row>
    <row r="181" spans="1:2" x14ac:dyDescent="0.3">
      <c r="A181" s="25" t="str">
        <f>PAVUK!C182</f>
        <v>1Z487</v>
      </c>
      <c r="B181" s="25" t="str">
        <f>VLOOKUP(A181,PAVUK!$AY$5:$AZ$261,2,0)</f>
        <v/>
      </c>
    </row>
    <row r="182" spans="1:2" x14ac:dyDescent="0.3">
      <c r="A182" s="25" t="str">
        <f>PAVUK!C183</f>
        <v>2Z445</v>
      </c>
      <c r="B182" s="25" t="str">
        <f>VLOOKUP(A182,PAVUK!$AY$5:$AZ$261,2,0)</f>
        <v/>
      </c>
    </row>
    <row r="183" spans="1:2" x14ac:dyDescent="0.3">
      <c r="A183" s="25" t="str">
        <f>PAVUK!C184</f>
        <v>1Z4108</v>
      </c>
      <c r="B183" s="25" t="str">
        <f>VLOOKUP(A183,PAVUK!$AY$5:$AZ$261,2,0)</f>
        <v/>
      </c>
    </row>
    <row r="184" spans="1:2" x14ac:dyDescent="0.3">
      <c r="A184" s="25" t="str">
        <f>PAVUK!C185</f>
        <v>1Z446</v>
      </c>
      <c r="B184" s="25" t="str">
        <f>VLOOKUP(A184,PAVUK!$AY$5:$AZ$261,2,0)</f>
        <v/>
      </c>
    </row>
    <row r="185" spans="1:2" x14ac:dyDescent="0.3">
      <c r="A185" s="25" t="str">
        <f>PAVUK!C186</f>
        <v>2Z487</v>
      </c>
      <c r="B185" s="25" t="str">
        <f>VLOOKUP(A185,PAVUK!$AY$5:$AZ$261,2,0)</f>
        <v/>
      </c>
    </row>
    <row r="186" spans="1:2" x14ac:dyDescent="0.3">
      <c r="A186" s="25" t="str">
        <f>PAVUK!C187</f>
        <v>2Z446</v>
      </c>
      <c r="B186" s="25" t="str">
        <f>VLOOKUP(A186,PAVUK!$AY$5:$AZ$261,2,0)</f>
        <v/>
      </c>
    </row>
    <row r="187" spans="1:2" x14ac:dyDescent="0.3">
      <c r="A187" s="25" t="str">
        <f>PAVUK!C188</f>
        <v>2Z4118</v>
      </c>
      <c r="B187" s="25" t="str">
        <f>VLOOKUP(A187,PAVUK!$AY$5:$AZ$261,2,0)</f>
        <v/>
      </c>
    </row>
    <row r="188" spans="1:2" x14ac:dyDescent="0.3">
      <c r="A188" s="25" t="str">
        <f>PAVUK!C189</f>
        <v>1Z447</v>
      </c>
      <c r="B188" s="25" t="str">
        <f>VLOOKUP(A188,PAVUK!$AY$5:$AZ$261,2,0)</f>
        <v/>
      </c>
    </row>
    <row r="189" spans="1:2" x14ac:dyDescent="0.3">
      <c r="A189" s="25" t="str">
        <f>PAVUK!C190</f>
        <v>1Z488</v>
      </c>
      <c r="B189" s="25" t="str">
        <f>VLOOKUP(A189,PAVUK!$AY$5:$AZ$261,2,0)</f>
        <v/>
      </c>
    </row>
    <row r="190" spans="1:2" x14ac:dyDescent="0.3">
      <c r="A190" s="25" t="str">
        <f>PAVUK!C191</f>
        <v>2Z447</v>
      </c>
      <c r="B190" s="25" t="str">
        <f>VLOOKUP(A190,PAVUK!$AY$5:$AZ$261,2,0)</f>
        <v/>
      </c>
    </row>
    <row r="191" spans="1:2" x14ac:dyDescent="0.3">
      <c r="A191" s="25" t="str">
        <f>PAVUK!C192</f>
        <v>2Z4108</v>
      </c>
      <c r="B191" s="25" t="str">
        <f>VLOOKUP(A191,PAVUK!$AY$5:$AZ$261,2,0)</f>
        <v/>
      </c>
    </row>
    <row r="192" spans="1:2" x14ac:dyDescent="0.3">
      <c r="A192" s="25" t="str">
        <f>PAVUK!C193</f>
        <v>1Z448</v>
      </c>
      <c r="B192" s="25" t="str">
        <f>VLOOKUP(A192,PAVUK!$AY$5:$AZ$261,2,0)</f>
        <v/>
      </c>
    </row>
    <row r="193" spans="1:2" x14ac:dyDescent="0.3">
      <c r="A193" s="25" t="str">
        <f>PAVUK!C194</f>
        <v>2Z488</v>
      </c>
      <c r="B193" s="25" t="str">
        <f>VLOOKUP(A193,PAVUK!$AY$5:$AZ$261,2,0)</f>
        <v/>
      </c>
    </row>
    <row r="194" spans="1:2" x14ac:dyDescent="0.3">
      <c r="A194" s="25" t="str">
        <f>PAVUK!C195</f>
        <v>2Z448</v>
      </c>
      <c r="B194" s="25" t="str">
        <f>VLOOKUP(A194,PAVUK!$AY$5:$AZ$261,2,0)</f>
        <v/>
      </c>
    </row>
    <row r="195" spans="1:2" x14ac:dyDescent="0.3">
      <c r="A195" s="25" t="str">
        <f>PAVUK!C196</f>
        <v>2Z4127</v>
      </c>
      <c r="B195" s="25" t="str">
        <f>VLOOKUP(A195,PAVUK!$AY$5:$AZ$261,2,0)</f>
        <v/>
      </c>
    </row>
    <row r="196" spans="1:2" x14ac:dyDescent="0.3">
      <c r="A196" s="25" t="str">
        <f>PAVUK!C197</f>
        <v>1Z449</v>
      </c>
      <c r="B196" s="25" t="str">
        <f>VLOOKUP(A196,PAVUK!$AY$5:$AZ$261,2,0)</f>
        <v/>
      </c>
    </row>
    <row r="197" spans="1:2" x14ac:dyDescent="0.3">
      <c r="A197" s="25" t="str">
        <f>PAVUK!C198</f>
        <v>1Z489</v>
      </c>
      <c r="B197" s="25" t="str">
        <f>VLOOKUP(A197,PAVUK!$AY$5:$AZ$261,2,0)</f>
        <v/>
      </c>
    </row>
    <row r="198" spans="1:2" x14ac:dyDescent="0.3">
      <c r="A198" s="25" t="str">
        <f>PAVUK!C199</f>
        <v>2Z449</v>
      </c>
      <c r="B198" s="25" t="str">
        <f>VLOOKUP(A198,PAVUK!$AY$5:$AZ$261,2,0)</f>
        <v/>
      </c>
    </row>
    <row r="199" spans="1:2" x14ac:dyDescent="0.3">
      <c r="A199" s="25" t="str">
        <f>PAVUK!C200</f>
        <v>1Z4109</v>
      </c>
      <c r="B199" s="25" t="str">
        <f>VLOOKUP(A199,PAVUK!$AY$5:$AZ$261,2,0)</f>
        <v/>
      </c>
    </row>
    <row r="200" spans="1:2" x14ac:dyDescent="0.3">
      <c r="A200" s="25" t="str">
        <f>PAVUK!C201</f>
        <v>1Z450</v>
      </c>
      <c r="B200" s="25" t="str">
        <f>VLOOKUP(A200,PAVUK!$AY$5:$AZ$261,2,0)</f>
        <v/>
      </c>
    </row>
    <row r="201" spans="1:2" x14ac:dyDescent="0.3">
      <c r="A201" s="25" t="str">
        <f>PAVUK!C202</f>
        <v>2Z489</v>
      </c>
      <c r="B201" s="25" t="str">
        <f>VLOOKUP(A201,PAVUK!$AY$5:$AZ$261,2,0)</f>
        <v/>
      </c>
    </row>
    <row r="202" spans="1:2" x14ac:dyDescent="0.3">
      <c r="A202" s="25" t="str">
        <f>PAVUK!C203</f>
        <v>2Z450</v>
      </c>
      <c r="B202" s="25" t="str">
        <f>VLOOKUP(A202,PAVUK!$AY$5:$AZ$261,2,0)</f>
        <v/>
      </c>
    </row>
    <row r="203" spans="1:2" x14ac:dyDescent="0.3">
      <c r="A203" s="25" t="str">
        <f>PAVUK!C204</f>
        <v>1Z4119</v>
      </c>
      <c r="B203" s="25" t="str">
        <f>VLOOKUP(A203,PAVUK!$AY$5:$AZ$261,2,0)</f>
        <v/>
      </c>
    </row>
    <row r="204" spans="1:2" x14ac:dyDescent="0.3">
      <c r="A204" s="25" t="str">
        <f>PAVUK!C205</f>
        <v>1Z451</v>
      </c>
      <c r="B204" s="25">
        <f>VLOOKUP(A204,PAVUK!$AY$5:$AZ$261,2,0)</f>
        <v>0</v>
      </c>
    </row>
    <row r="205" spans="1:2" x14ac:dyDescent="0.3">
      <c r="A205" s="25" t="str">
        <f>PAVUK!C206</f>
        <v>1Z490</v>
      </c>
      <c r="B205" s="25" t="str">
        <f>VLOOKUP(A205,PAVUK!$AY$5:$AZ$261,2,0)</f>
        <v/>
      </c>
    </row>
    <row r="206" spans="1:2" x14ac:dyDescent="0.3">
      <c r="A206" s="25" t="str">
        <f>PAVUK!C207</f>
        <v>2Z451</v>
      </c>
      <c r="B206" s="25" t="str">
        <f>VLOOKUP(A206,PAVUK!$AY$5:$AZ$261,2,0)</f>
        <v/>
      </c>
    </row>
    <row r="207" spans="1:2" x14ac:dyDescent="0.3">
      <c r="A207" s="25" t="str">
        <f>PAVUK!C208</f>
        <v>2Z4109</v>
      </c>
      <c r="B207" s="25" t="str">
        <f>VLOOKUP(A207,PAVUK!$AY$5:$AZ$261,2,0)</f>
        <v/>
      </c>
    </row>
    <row r="208" spans="1:2" x14ac:dyDescent="0.3">
      <c r="A208" s="25" t="str">
        <f>PAVUK!C209</f>
        <v>1Z452</v>
      </c>
      <c r="B208" s="25" t="str">
        <f>VLOOKUP(A208,PAVUK!$AY$5:$AZ$261,2,0)</f>
        <v/>
      </c>
    </row>
    <row r="209" spans="1:2" x14ac:dyDescent="0.3">
      <c r="A209" s="25" t="str">
        <f>PAVUK!C210</f>
        <v>2Z490</v>
      </c>
      <c r="B209" s="25" t="str">
        <f>VLOOKUP(A209,PAVUK!$AY$5:$AZ$261,2,0)</f>
        <v/>
      </c>
    </row>
    <row r="210" spans="1:2" x14ac:dyDescent="0.3">
      <c r="A210" s="25" t="str">
        <f>PAVUK!C211</f>
        <v>2Z452</v>
      </c>
      <c r="B210" s="25" t="str">
        <f>VLOOKUP(A210,PAVUK!$AY$5:$AZ$261,2,0)</f>
        <v/>
      </c>
    </row>
    <row r="211" spans="1:2" x14ac:dyDescent="0.3">
      <c r="A211" s="25" t="str">
        <f>PAVUK!C212</f>
        <v>1Z4124</v>
      </c>
      <c r="B211" s="25" t="str">
        <f>VLOOKUP(A211,PAVUK!$AY$5:$AZ$261,2,0)</f>
        <v/>
      </c>
    </row>
    <row r="212" spans="1:2" x14ac:dyDescent="0.3">
      <c r="A212" s="25" t="str">
        <f>PAVUK!C213</f>
        <v>1Z453</v>
      </c>
      <c r="B212" s="25" t="str">
        <f>VLOOKUP(A212,PAVUK!$AY$5:$AZ$261,2,0)</f>
        <v/>
      </c>
    </row>
    <row r="213" spans="1:2" x14ac:dyDescent="0.3">
      <c r="A213" s="25" t="str">
        <f>PAVUK!C214</f>
        <v>1Z491</v>
      </c>
      <c r="B213" s="25" t="str">
        <f>VLOOKUP(A213,PAVUK!$AY$5:$AZ$261,2,0)</f>
        <v/>
      </c>
    </row>
    <row r="214" spans="1:2" x14ac:dyDescent="0.3">
      <c r="A214" s="25" t="str">
        <f>PAVUK!C215</f>
        <v>2Z453</v>
      </c>
      <c r="B214" s="25" t="str">
        <f>VLOOKUP(A214,PAVUK!$AY$5:$AZ$261,2,0)</f>
        <v/>
      </c>
    </row>
    <row r="215" spans="1:2" x14ac:dyDescent="0.3">
      <c r="A215" s="25" t="str">
        <f>PAVUK!C216</f>
        <v>1Z4110</v>
      </c>
      <c r="B215" s="25" t="str">
        <f>VLOOKUP(A215,PAVUK!$AY$5:$AZ$261,2,0)</f>
        <v/>
      </c>
    </row>
    <row r="216" spans="1:2" x14ac:dyDescent="0.3">
      <c r="A216" s="25" t="str">
        <f>PAVUK!C217</f>
        <v>1Z454</v>
      </c>
      <c r="B216" s="25" t="str">
        <f>VLOOKUP(A216,PAVUK!$AY$5:$AZ$261,2,0)</f>
        <v/>
      </c>
    </row>
    <row r="217" spans="1:2" x14ac:dyDescent="0.3">
      <c r="A217" s="25" t="str">
        <f>PAVUK!C218</f>
        <v>2Z491</v>
      </c>
      <c r="B217" s="25" t="str">
        <f>VLOOKUP(A217,PAVUK!$AY$5:$AZ$261,2,0)</f>
        <v/>
      </c>
    </row>
    <row r="218" spans="1:2" x14ac:dyDescent="0.3">
      <c r="A218" s="25" t="str">
        <f>PAVUK!C219</f>
        <v>2Z454</v>
      </c>
      <c r="B218" s="25" t="str">
        <f>VLOOKUP(A218,PAVUK!$AY$5:$AZ$261,2,0)</f>
        <v/>
      </c>
    </row>
    <row r="219" spans="1:2" x14ac:dyDescent="0.3">
      <c r="A219" s="25" t="str">
        <f>PAVUK!C220</f>
        <v>2Z4119</v>
      </c>
      <c r="B219" s="25" t="str">
        <f>VLOOKUP(A219,PAVUK!$AY$5:$AZ$261,2,0)</f>
        <v/>
      </c>
    </row>
    <row r="220" spans="1:2" x14ac:dyDescent="0.3">
      <c r="A220" s="25" t="str">
        <f>PAVUK!C221</f>
        <v>1Z455</v>
      </c>
      <c r="B220" s="25" t="str">
        <f>VLOOKUP(A220,PAVUK!$AY$5:$AZ$261,2,0)</f>
        <v/>
      </c>
    </row>
    <row r="221" spans="1:2" x14ac:dyDescent="0.3">
      <c r="A221" s="25" t="str">
        <f>PAVUK!C222</f>
        <v>1Z492</v>
      </c>
      <c r="B221" s="25" t="str">
        <f>VLOOKUP(A221,PAVUK!$AY$5:$AZ$261,2,0)</f>
        <v/>
      </c>
    </row>
    <row r="222" spans="1:2" x14ac:dyDescent="0.3">
      <c r="A222" s="25" t="str">
        <f>PAVUK!C223</f>
        <v>2Z455</v>
      </c>
      <c r="B222" s="25" t="str">
        <f>VLOOKUP(A222,PAVUK!$AY$5:$AZ$261,2,0)</f>
        <v/>
      </c>
    </row>
    <row r="223" spans="1:2" x14ac:dyDescent="0.3">
      <c r="A223" s="25" t="str">
        <f>PAVUK!C224</f>
        <v>2Z4110</v>
      </c>
      <c r="B223" s="25" t="str">
        <f>VLOOKUP(A223,PAVUK!$AY$5:$AZ$261,2,0)</f>
        <v/>
      </c>
    </row>
    <row r="224" spans="1:2" x14ac:dyDescent="0.3">
      <c r="A224" s="25" t="str">
        <f>PAVUK!C225</f>
        <v>1Z456</v>
      </c>
      <c r="B224" s="25" t="str">
        <f>VLOOKUP(A224,PAVUK!$AY$5:$AZ$261,2,0)</f>
        <v/>
      </c>
    </row>
    <row r="225" spans="1:2" x14ac:dyDescent="0.3">
      <c r="A225" s="25" t="str">
        <f>PAVUK!C226</f>
        <v>2Z492</v>
      </c>
      <c r="B225" s="25" t="str">
        <f>VLOOKUP(A225,PAVUK!$AY$5:$AZ$261,2,0)</f>
        <v/>
      </c>
    </row>
    <row r="226" spans="1:2" x14ac:dyDescent="0.3">
      <c r="A226" s="25" t="str">
        <f>PAVUK!C227</f>
        <v>2Z456</v>
      </c>
      <c r="B226" s="25" t="str">
        <f>VLOOKUP(A226,PAVUK!$AY$5:$AZ$261,2,0)</f>
        <v/>
      </c>
    </row>
    <row r="227" spans="1:2" x14ac:dyDescent="0.3">
      <c r="A227" s="25" t="str">
        <f>PAVUK!C228</f>
        <v>2Z4126</v>
      </c>
      <c r="B227" s="25" t="str">
        <f>VLOOKUP(A227,PAVUK!$AY$5:$AZ$261,2,0)</f>
        <v/>
      </c>
    </row>
    <row r="228" spans="1:2" x14ac:dyDescent="0.3">
      <c r="A228" s="25" t="str">
        <f>PAVUK!C229</f>
        <v>1Z457</v>
      </c>
      <c r="B228" s="25" t="str">
        <f>VLOOKUP(A228,PAVUK!$AY$5:$AZ$261,2,0)</f>
        <v/>
      </c>
    </row>
    <row r="229" spans="1:2" x14ac:dyDescent="0.3">
      <c r="A229" s="25" t="str">
        <f>PAVUK!C230</f>
        <v>1Z493</v>
      </c>
      <c r="B229" s="25" t="str">
        <f>VLOOKUP(A229,PAVUK!$AY$5:$AZ$261,2,0)</f>
        <v/>
      </c>
    </row>
    <row r="230" spans="1:2" x14ac:dyDescent="0.3">
      <c r="A230" s="25" t="str">
        <f>PAVUK!C231</f>
        <v>2Z457</v>
      </c>
      <c r="B230" s="25" t="str">
        <f>VLOOKUP(A230,PAVUK!$AY$5:$AZ$261,2,0)</f>
        <v/>
      </c>
    </row>
    <row r="231" spans="1:2" x14ac:dyDescent="0.3">
      <c r="A231" s="25" t="str">
        <f>PAVUK!C232</f>
        <v>1Z4111</v>
      </c>
      <c r="B231" s="25" t="str">
        <f>VLOOKUP(A231,PAVUK!$AY$5:$AZ$261,2,0)</f>
        <v/>
      </c>
    </row>
    <row r="232" spans="1:2" x14ac:dyDescent="0.3">
      <c r="A232" s="25" t="str">
        <f>PAVUK!C233</f>
        <v>1Z458</v>
      </c>
      <c r="B232" s="25" t="str">
        <f>VLOOKUP(A232,PAVUK!$AY$5:$AZ$261,2,0)</f>
        <v/>
      </c>
    </row>
    <row r="233" spans="1:2" x14ac:dyDescent="0.3">
      <c r="A233" s="25" t="str">
        <f>PAVUK!C234</f>
        <v>2Z493</v>
      </c>
      <c r="B233" s="25" t="str">
        <f>VLOOKUP(A233,PAVUK!$AY$5:$AZ$261,2,0)</f>
        <v/>
      </c>
    </row>
    <row r="234" spans="1:2" x14ac:dyDescent="0.3">
      <c r="A234" s="25" t="str">
        <f>PAVUK!C235</f>
        <v>2Z458</v>
      </c>
      <c r="B234" s="25" t="str">
        <f>VLOOKUP(A234,PAVUK!$AY$5:$AZ$261,2,0)</f>
        <v/>
      </c>
    </row>
    <row r="235" spans="1:2" x14ac:dyDescent="0.3">
      <c r="A235" s="25" t="str">
        <f>PAVUK!C236</f>
        <v>1Z4120</v>
      </c>
      <c r="B235" s="25" t="str">
        <f>VLOOKUP(A235,PAVUK!$AY$5:$AZ$261,2,0)</f>
        <v/>
      </c>
    </row>
    <row r="236" spans="1:2" x14ac:dyDescent="0.3">
      <c r="A236" s="25" t="str">
        <f>PAVUK!C237</f>
        <v>1Z459</v>
      </c>
      <c r="B236" s="25" t="str">
        <f>VLOOKUP(A236,PAVUK!$AY$5:$AZ$261,2,0)</f>
        <v/>
      </c>
    </row>
    <row r="237" spans="1:2" x14ac:dyDescent="0.3">
      <c r="A237" s="25" t="str">
        <f>PAVUK!C238</f>
        <v>1Z494</v>
      </c>
      <c r="B237" s="25" t="str">
        <f>VLOOKUP(A237,PAVUK!$AY$5:$AZ$261,2,0)</f>
        <v/>
      </c>
    </row>
    <row r="238" spans="1:2" x14ac:dyDescent="0.3">
      <c r="A238" s="25" t="str">
        <f>PAVUK!C239</f>
        <v>2Z459</v>
      </c>
      <c r="B238" s="25" t="str">
        <f>VLOOKUP(A238,PAVUK!$AY$5:$AZ$261,2,0)</f>
        <v/>
      </c>
    </row>
    <row r="239" spans="1:2" x14ac:dyDescent="0.3">
      <c r="A239" s="25" t="str">
        <f>PAVUK!C240</f>
        <v>2Z4111</v>
      </c>
      <c r="B239" s="25" t="str">
        <f>VLOOKUP(A239,PAVUK!$AY$5:$AZ$261,2,0)</f>
        <v/>
      </c>
    </row>
    <row r="240" spans="1:2" x14ac:dyDescent="0.3">
      <c r="A240" s="25" t="str">
        <f>PAVUK!C241</f>
        <v>1Z460</v>
      </c>
      <c r="B240" s="25" t="str">
        <f>VLOOKUP(A240,PAVUK!$AY$5:$AZ$261,2,0)</f>
        <v/>
      </c>
    </row>
    <row r="241" spans="1:2" x14ac:dyDescent="0.3">
      <c r="A241" s="25" t="str">
        <f>PAVUK!C242</f>
        <v>2Z494</v>
      </c>
      <c r="B241" s="25" t="str">
        <f>VLOOKUP(A241,PAVUK!$AY$5:$AZ$261,2,0)</f>
        <v/>
      </c>
    </row>
    <row r="242" spans="1:2" x14ac:dyDescent="0.3">
      <c r="A242" s="25" t="str">
        <f>PAVUK!C243</f>
        <v>2Z460</v>
      </c>
      <c r="B242" s="25" t="str">
        <f>VLOOKUP(A242,PAVUK!$AY$5:$AZ$261,2,0)</f>
        <v/>
      </c>
    </row>
    <row r="243" spans="1:2" x14ac:dyDescent="0.3">
      <c r="A243" s="25" t="str">
        <f>PAVUK!C244</f>
        <v>2Z4124</v>
      </c>
      <c r="B243" s="25" t="str">
        <f>VLOOKUP(A243,PAVUK!$AY$5:$AZ$261,2,0)</f>
        <v/>
      </c>
    </row>
    <row r="244" spans="1:2" x14ac:dyDescent="0.3">
      <c r="A244" s="25" t="str">
        <f>PAVUK!C245</f>
        <v>1Z461</v>
      </c>
      <c r="B244" s="25" t="str">
        <f>VLOOKUP(A244,PAVUK!$AY$5:$AZ$261,2,0)</f>
        <v/>
      </c>
    </row>
    <row r="245" spans="1:2" x14ac:dyDescent="0.3">
      <c r="A245" s="25" t="str">
        <f>PAVUK!C246</f>
        <v>1Z495</v>
      </c>
      <c r="B245" s="25" t="str">
        <f>VLOOKUP(A245,PAVUK!$AY$5:$AZ$261,2,0)</f>
        <v/>
      </c>
    </row>
    <row r="246" spans="1:2" x14ac:dyDescent="0.3">
      <c r="A246" s="25" t="str">
        <f>PAVUK!C247</f>
        <v>2Z461</v>
      </c>
      <c r="B246" s="25" t="str">
        <f>VLOOKUP(A246,PAVUK!$AY$5:$AZ$261,2,0)</f>
        <v/>
      </c>
    </row>
    <row r="247" spans="1:2" x14ac:dyDescent="0.3">
      <c r="A247" s="25" t="str">
        <f>PAVUK!C248</f>
        <v>1Z4112</v>
      </c>
      <c r="B247" s="25" t="str">
        <f>VLOOKUP(A247,PAVUK!$AY$5:$AZ$261,2,0)</f>
        <v/>
      </c>
    </row>
    <row r="248" spans="1:2" x14ac:dyDescent="0.3">
      <c r="A248" s="25" t="str">
        <f>PAVUK!C249</f>
        <v>1Z462</v>
      </c>
      <c r="B248" s="25" t="str">
        <f>VLOOKUP(A248,PAVUK!$AY$5:$AZ$261,2,0)</f>
        <v/>
      </c>
    </row>
    <row r="249" spans="1:2" x14ac:dyDescent="0.3">
      <c r="A249" s="25" t="str">
        <f>PAVUK!C250</f>
        <v>2Z495</v>
      </c>
      <c r="B249" s="25" t="str">
        <f>VLOOKUP(A249,PAVUK!$AY$5:$AZ$261,2,0)</f>
        <v/>
      </c>
    </row>
    <row r="250" spans="1:2" x14ac:dyDescent="0.3">
      <c r="A250" s="25" t="str">
        <f>PAVUK!C251</f>
        <v>2Z462</v>
      </c>
      <c r="B250" s="25" t="str">
        <f>VLOOKUP(A250,PAVUK!$AY$5:$AZ$261,2,0)</f>
        <v/>
      </c>
    </row>
    <row r="251" spans="1:2" x14ac:dyDescent="0.3">
      <c r="A251" s="25" t="str">
        <f>PAVUK!C252</f>
        <v>2Z4120</v>
      </c>
      <c r="B251" s="25" t="str">
        <f>VLOOKUP(A251,PAVUK!$AY$5:$AZ$261,2,0)</f>
        <v/>
      </c>
    </row>
    <row r="252" spans="1:2" x14ac:dyDescent="0.3">
      <c r="A252" s="25" t="str">
        <f>PAVUK!C253</f>
        <v>1Z463</v>
      </c>
      <c r="B252" s="25" t="str">
        <f>VLOOKUP(A252,PAVUK!$AY$5:$AZ$261,2,0)</f>
        <v/>
      </c>
    </row>
    <row r="253" spans="1:2" x14ac:dyDescent="0.3">
      <c r="A253" s="25" t="str">
        <f>PAVUK!C254</f>
        <v>1Z496</v>
      </c>
      <c r="B253" s="25" t="str">
        <f>VLOOKUP(A253,PAVUK!$AY$5:$AZ$261,2,0)</f>
        <v/>
      </c>
    </row>
    <row r="254" spans="1:2" x14ac:dyDescent="0.3">
      <c r="A254" s="25" t="str">
        <f>PAVUK!C255</f>
        <v>2Z463</v>
      </c>
      <c r="B254" s="25" t="str">
        <f>VLOOKUP(A254,PAVUK!$AY$5:$AZ$261,2,0)</f>
        <v/>
      </c>
    </row>
    <row r="255" spans="1:2" x14ac:dyDescent="0.3">
      <c r="A255" s="25" t="str">
        <f>PAVUK!C256</f>
        <v>2Z4112</v>
      </c>
      <c r="B255" s="25" t="str">
        <f>VLOOKUP(A255,PAVUK!$AY$5:$AZ$261,2,0)</f>
        <v/>
      </c>
    </row>
    <row r="256" spans="1:2" x14ac:dyDescent="0.3">
      <c r="A256" s="25" t="str">
        <f>PAVUK!C257</f>
        <v>1Z464</v>
      </c>
      <c r="B256" s="25" t="str">
        <f>VLOOKUP(A256,PAVUK!$AY$5:$AZ$261,2,0)</f>
        <v/>
      </c>
    </row>
    <row r="257" spans="1:2" x14ac:dyDescent="0.3">
      <c r="A257" s="25" t="str">
        <f>PAVUK!C258</f>
        <v>2Z496</v>
      </c>
      <c r="B257" s="25" t="str">
        <f>VLOOKUP(A257,PAVUK!$AY$5:$AZ$261,2,0)</f>
        <v/>
      </c>
    </row>
    <row r="258" spans="1:2" x14ac:dyDescent="0.3">
      <c r="A258" s="25" t="str">
        <f>PAVUK!C259</f>
        <v>2Z464</v>
      </c>
      <c r="B258" s="25" t="str">
        <f>VLOOKUP(A258,PAVUK!$AY$5:$AZ$261,2,0)</f>
        <v/>
      </c>
    </row>
    <row r="259" spans="1:2" x14ac:dyDescent="0.3">
      <c r="A259" s="25">
        <f>PAVUK!C260</f>
        <v>0</v>
      </c>
      <c r="B259" s="25" t="e">
        <f>VLOOKUP(A259,PAVUK!$AY$5:$AZ$261,2,0)</f>
        <v>#N/A</v>
      </c>
    </row>
    <row r="260" spans="1:2" x14ac:dyDescent="0.3">
      <c r="A260" s="25">
        <f>PAVUK!C261</f>
        <v>0</v>
      </c>
      <c r="B260" s="25" t="e">
        <f>VLOOKUP(A260,PAVUK!$AY$5:$AZ$261,2,0)</f>
        <v>#N/A</v>
      </c>
    </row>
    <row r="261" spans="1:2" x14ac:dyDescent="0.3">
      <c r="A261" s="25">
        <f>PAVUK!C262</f>
        <v>0</v>
      </c>
      <c r="B261" s="25" t="e">
        <f>VLOOKUP(A261,PAVUK!$AY$5:$AZ$261,2,0)</f>
        <v>#N/A</v>
      </c>
    </row>
    <row r="262" spans="1:2" x14ac:dyDescent="0.3">
      <c r="A262" s="25">
        <f>PAVUK!C263</f>
        <v>0</v>
      </c>
      <c r="B262" s="25" t="e">
        <f>VLOOKUP(A262,PAVUK!$AY$5:$AZ$261,2,0)</f>
        <v>#N/A</v>
      </c>
    </row>
    <row r="263" spans="1:2" x14ac:dyDescent="0.3">
      <c r="A263" s="25">
        <f>PAVUK!C264</f>
        <v>0</v>
      </c>
      <c r="B263" s="25" t="e">
        <f>VLOOKUP(A263,PAVUK!$AY$5:$AZ$261,2,0)</f>
        <v>#N/A</v>
      </c>
    </row>
    <row r="264" spans="1:2" x14ac:dyDescent="0.3">
      <c r="A264" s="25">
        <f>PAVUK!C265</f>
        <v>0</v>
      </c>
      <c r="B264" s="25" t="e">
        <f>VLOOKUP(A264,PAVUK!$AY$5:$AZ$261,2,0)</f>
        <v>#N/A</v>
      </c>
    </row>
    <row r="265" spans="1:2" x14ac:dyDescent="0.3">
      <c r="A265" s="25">
        <f>PAVUK!C266</f>
        <v>0</v>
      </c>
      <c r="B265" s="25" t="e">
        <f>VLOOKUP(A265,PAVUK!$AY$5:$AZ$261,2,0)</f>
        <v>#N/A</v>
      </c>
    </row>
    <row r="266" spans="1:2" x14ac:dyDescent="0.3">
      <c r="A266" s="25">
        <f>PAVUK!C267</f>
        <v>0</v>
      </c>
      <c r="B266" s="25" t="e">
        <f>VLOOKUP(A266,PAVUK!$AY$5:$AZ$261,2,0)</f>
        <v>#N/A</v>
      </c>
    </row>
    <row r="267" spans="1:2" x14ac:dyDescent="0.3">
      <c r="A267" s="25">
        <f>PAVUK!C268</f>
        <v>0</v>
      </c>
      <c r="B267" s="25" t="e">
        <f>VLOOKUP(A267,PAVUK!$AY$5:$AZ$261,2,0)</f>
        <v>#N/A</v>
      </c>
    </row>
    <row r="268" spans="1:2" x14ac:dyDescent="0.3">
      <c r="A268" s="25">
        <f>PAVUK!C269</f>
        <v>0</v>
      </c>
      <c r="B268" s="25" t="e">
        <f>VLOOKUP(A268,PAVUK!$AY$5:$AZ$261,2,0)</f>
        <v>#N/A</v>
      </c>
    </row>
    <row r="269" spans="1:2" x14ac:dyDescent="0.3">
      <c r="A269" s="25">
        <f>PAVUK!C270</f>
        <v>0</v>
      </c>
      <c r="B269" s="25" t="e">
        <f>VLOOKUP(A269,PAVUK!$AY$5:$AZ$261,2,0)</f>
        <v>#N/A</v>
      </c>
    </row>
    <row r="270" spans="1:2" x14ac:dyDescent="0.3">
      <c r="A270" s="25">
        <f>PAVUK!C271</f>
        <v>0</v>
      </c>
      <c r="B270" s="25" t="e">
        <f>VLOOKUP(A270,PAVUK!$AY$5:$AZ$261,2,0)</f>
        <v>#N/A</v>
      </c>
    </row>
    <row r="271" spans="1:2" x14ac:dyDescent="0.3">
      <c r="A271" s="25">
        <f>PAVUK!C272</f>
        <v>0</v>
      </c>
      <c r="B271" s="25" t="e">
        <f>VLOOKUP(A271,PAVUK!$AY$5:$AZ$261,2,0)</f>
        <v>#N/A</v>
      </c>
    </row>
    <row r="272" spans="1:2" x14ac:dyDescent="0.3">
      <c r="A272" s="25">
        <f>PAVUK!C273</f>
        <v>0</v>
      </c>
      <c r="B272" s="25" t="e">
        <f>VLOOKUP(A272,PAVUK!$AY$5:$AZ$261,2,0)</f>
        <v>#N/A</v>
      </c>
    </row>
    <row r="273" spans="1:2" x14ac:dyDescent="0.3">
      <c r="A273" s="25">
        <f>PAVUK!C274</f>
        <v>0</v>
      </c>
      <c r="B273" s="25" t="e">
        <f>VLOOKUP(A273,PAVUK!$AY$5:$AZ$261,2,0)</f>
        <v>#N/A</v>
      </c>
    </row>
    <row r="274" spans="1:2" x14ac:dyDescent="0.3">
      <c r="A274" s="25">
        <f>PAVUK!C275</f>
        <v>0</v>
      </c>
      <c r="B274" s="25" t="e">
        <f>VLOOKUP(A274,PAVUK!$AY$5:$AZ$261,2,0)</f>
        <v>#N/A</v>
      </c>
    </row>
    <row r="275" spans="1:2" x14ac:dyDescent="0.3">
      <c r="A275" s="25">
        <f>PAVUK!C276</f>
        <v>0</v>
      </c>
      <c r="B275" s="25" t="e">
        <f>VLOOKUP(A275,PAVUK!$AY$5:$AZ$261,2,0)</f>
        <v>#N/A</v>
      </c>
    </row>
    <row r="276" spans="1:2" x14ac:dyDescent="0.3">
      <c r="A276" s="25">
        <f>PAVUK!C277</f>
        <v>0</v>
      </c>
      <c r="B276" s="25" t="e">
        <f>VLOOKUP(A276,PAVUK!$AY$5:$AZ$261,2,0)</f>
        <v>#N/A</v>
      </c>
    </row>
    <row r="277" spans="1:2" x14ac:dyDescent="0.3">
      <c r="A277" s="25">
        <f>PAVUK!C278</f>
        <v>0</v>
      </c>
      <c r="B277" s="25" t="e">
        <f>VLOOKUP(A277,PAVUK!$AY$5:$AZ$261,2,0)</f>
        <v>#N/A</v>
      </c>
    </row>
    <row r="278" spans="1:2" x14ac:dyDescent="0.3">
      <c r="A278" s="25">
        <f>PAVUK!C279</f>
        <v>0</v>
      </c>
      <c r="B278" s="25" t="e">
        <f>VLOOKUP(A278,PAVUK!$AY$5:$AZ$261,2,0)</f>
        <v>#N/A</v>
      </c>
    </row>
    <row r="279" spans="1:2" x14ac:dyDescent="0.3">
      <c r="A279" s="25">
        <f>PAVUK!C280</f>
        <v>0</v>
      </c>
      <c r="B279" s="25" t="e">
        <f>VLOOKUP(A279,PAVUK!$AY$5:$AZ$261,2,0)</f>
        <v>#N/A</v>
      </c>
    </row>
    <row r="280" spans="1:2" x14ac:dyDescent="0.3">
      <c r="A280" s="25">
        <f>PAVUK!C281</f>
        <v>0</v>
      </c>
      <c r="B280" s="25" t="e">
        <f>VLOOKUP(A280,PAVUK!$AY$5:$AZ$261,2,0)</f>
        <v>#N/A</v>
      </c>
    </row>
    <row r="281" spans="1:2" x14ac:dyDescent="0.3">
      <c r="A281" s="25">
        <f>PAVUK!C282</f>
        <v>0</v>
      </c>
      <c r="B281" s="25" t="e">
        <f>VLOOKUP(A281,PAVUK!$AY$5:$AZ$261,2,0)</f>
        <v>#N/A</v>
      </c>
    </row>
    <row r="282" spans="1:2" x14ac:dyDescent="0.3">
      <c r="A282" s="25">
        <f>PAVUK!C283</f>
        <v>0</v>
      </c>
      <c r="B282" s="25" t="e">
        <f>VLOOKUP(A282,PAVUK!$AY$5:$AZ$261,2,0)</f>
        <v>#N/A</v>
      </c>
    </row>
    <row r="283" spans="1:2" x14ac:dyDescent="0.3">
      <c r="A283" s="25">
        <f>PAVUK!C284</f>
        <v>0</v>
      </c>
      <c r="B283" s="25" t="e">
        <f>VLOOKUP(A283,PAVUK!$AY$5:$AZ$261,2,0)</f>
        <v>#N/A</v>
      </c>
    </row>
    <row r="284" spans="1:2" x14ac:dyDescent="0.3">
      <c r="A284" s="25">
        <f>PAVUK!C285</f>
        <v>0</v>
      </c>
      <c r="B284" s="25" t="e">
        <f>VLOOKUP(A284,PAVUK!$AY$5:$AZ$261,2,0)</f>
        <v>#N/A</v>
      </c>
    </row>
    <row r="285" spans="1:2" x14ac:dyDescent="0.3">
      <c r="A285" s="25">
        <f>PAVUK!C286</f>
        <v>0</v>
      </c>
      <c r="B285" s="25" t="e">
        <f>VLOOKUP(A285,PAVUK!$AY$5:$AZ$261,2,0)</f>
        <v>#N/A</v>
      </c>
    </row>
    <row r="286" spans="1:2" x14ac:dyDescent="0.3">
      <c r="A286" s="25">
        <f>PAVUK!C287</f>
        <v>0</v>
      </c>
      <c r="B286" s="25" t="e">
        <f>VLOOKUP(A286,PAVUK!$AY$5:$AZ$261,2,0)</f>
        <v>#N/A</v>
      </c>
    </row>
    <row r="287" spans="1:2" x14ac:dyDescent="0.3">
      <c r="A287" s="25">
        <f>PAVUK!C288</f>
        <v>0</v>
      </c>
      <c r="B287" s="25" t="e">
        <f>VLOOKUP(A287,PAVUK!$AY$5:$AZ$261,2,0)</f>
        <v>#N/A</v>
      </c>
    </row>
    <row r="288" spans="1:2" x14ac:dyDescent="0.3">
      <c r="A288" s="25">
        <f>PAVUK!C289</f>
        <v>0</v>
      </c>
      <c r="B288" s="25" t="e">
        <f>VLOOKUP(A288,PAVUK!$AY$5:$AZ$261,2,0)</f>
        <v>#N/A</v>
      </c>
    </row>
    <row r="289" spans="1:2" x14ac:dyDescent="0.3">
      <c r="A289" s="25">
        <f>PAVUK!C290</f>
        <v>0</v>
      </c>
      <c r="B289" s="25" t="e">
        <f>VLOOKUP(A289,PAVUK!$AY$5:$AZ$261,2,0)</f>
        <v>#N/A</v>
      </c>
    </row>
    <row r="290" spans="1:2" x14ac:dyDescent="0.3">
      <c r="A290" s="25">
        <f>PAVUK!C291</f>
        <v>0</v>
      </c>
      <c r="B290" s="25" t="e">
        <f>VLOOKUP(A290,PAVUK!$AY$5:$AZ$261,2,0)</f>
        <v>#N/A</v>
      </c>
    </row>
    <row r="291" spans="1:2" x14ac:dyDescent="0.3">
      <c r="A291" s="25">
        <f>PAVUK!C292</f>
        <v>0</v>
      </c>
      <c r="B291" s="25" t="e">
        <f>VLOOKUP(A291,PAVUK!$AY$5:$AZ$261,2,0)</f>
        <v>#N/A</v>
      </c>
    </row>
    <row r="292" spans="1:2" x14ac:dyDescent="0.3">
      <c r="A292" s="25">
        <f>PAVUK!C293</f>
        <v>0</v>
      </c>
      <c r="B292" s="25" t="e">
        <f>VLOOKUP(A292,PAVUK!$AY$5:$AZ$261,2,0)</f>
        <v>#N/A</v>
      </c>
    </row>
    <row r="293" spans="1:2" x14ac:dyDescent="0.3">
      <c r="A293" s="25">
        <f>PAVUK!C294</f>
        <v>0</v>
      </c>
      <c r="B293" s="25" t="e">
        <f>VLOOKUP(A293,PAVUK!$AY$5:$AZ$261,2,0)</f>
        <v>#N/A</v>
      </c>
    </row>
    <row r="294" spans="1:2" x14ac:dyDescent="0.3">
      <c r="A294" s="25">
        <f>PAVUK!C295</f>
        <v>0</v>
      </c>
      <c r="B294" s="25" t="e">
        <f>VLOOKUP(A294,PAVUK!$AY$5:$AZ$261,2,0)</f>
        <v>#N/A</v>
      </c>
    </row>
    <row r="295" spans="1:2" x14ac:dyDescent="0.3">
      <c r="A295" s="25">
        <f>PAVUK!C296</f>
        <v>0</v>
      </c>
      <c r="B295" s="25" t="e">
        <f>VLOOKUP(A295,PAVUK!$AY$5:$AZ$261,2,0)</f>
        <v>#N/A</v>
      </c>
    </row>
    <row r="296" spans="1:2" x14ac:dyDescent="0.3">
      <c r="A296" s="25">
        <f>PAVUK!C297</f>
        <v>0</v>
      </c>
      <c r="B296" s="25" t="e">
        <f>VLOOKUP(A296,PAVUK!$AY$5:$AZ$261,2,0)</f>
        <v>#N/A</v>
      </c>
    </row>
    <row r="297" spans="1:2" x14ac:dyDescent="0.3">
      <c r="A297" s="25">
        <f>PAVUK!C298</f>
        <v>0</v>
      </c>
      <c r="B297" s="25" t="e">
        <f>VLOOKUP(A297,PAVUK!$AY$5:$AZ$261,2,0)</f>
        <v>#N/A</v>
      </c>
    </row>
    <row r="298" spans="1:2" x14ac:dyDescent="0.3">
      <c r="A298" s="25">
        <f>PAVUK!C299</f>
        <v>0</v>
      </c>
      <c r="B298" s="25" t="e">
        <f>VLOOKUP(A298,PAVUK!$AY$5:$AZ$261,2,0)</f>
        <v>#N/A</v>
      </c>
    </row>
    <row r="299" spans="1:2" x14ac:dyDescent="0.3">
      <c r="A299" s="25">
        <f>PAVUK!C300</f>
        <v>0</v>
      </c>
      <c r="B299" s="25" t="e">
        <f>VLOOKUP(A299,PAVUK!$AY$5:$AZ$261,2,0)</f>
        <v>#N/A</v>
      </c>
    </row>
    <row r="300" spans="1:2" x14ac:dyDescent="0.3">
      <c r="A300" s="25">
        <f>PAVUK!C301</f>
        <v>0</v>
      </c>
      <c r="B300" s="25" t="e">
        <f>VLOOKUP(A300,PAVUK!$AY$5:$AZ$261,2,0)</f>
        <v>#N/A</v>
      </c>
    </row>
    <row r="301" spans="1:2" x14ac:dyDescent="0.3">
      <c r="A301" s="25">
        <f>PAVUK!C302</f>
        <v>0</v>
      </c>
      <c r="B301" s="25" t="e">
        <f>VLOOKUP(A301,PAVUK!$AY$5:$AZ$261,2,0)</f>
        <v>#N/A</v>
      </c>
    </row>
    <row r="302" spans="1:2" x14ac:dyDescent="0.3">
      <c r="A302" s="25">
        <f>PAVUK!C303</f>
        <v>0</v>
      </c>
      <c r="B302" s="25" t="e">
        <f>VLOOKUP(A302,PAVUK!$AY$5:$AZ$261,2,0)</f>
        <v>#N/A</v>
      </c>
    </row>
    <row r="303" spans="1:2" x14ac:dyDescent="0.3">
      <c r="A303" s="25">
        <f>PAVUK!C304</f>
        <v>0</v>
      </c>
      <c r="B303" s="25" t="e">
        <f>VLOOKUP(A303,PAVUK!$AY$5:$AZ$261,2,0)</f>
        <v>#N/A</v>
      </c>
    </row>
    <row r="304" spans="1:2" x14ac:dyDescent="0.3">
      <c r="A304" s="25">
        <f>PAVUK!C305</f>
        <v>0</v>
      </c>
      <c r="B304" s="25" t="e">
        <f>VLOOKUP(A304,PAVUK!$AY$5:$AZ$261,2,0)</f>
        <v>#N/A</v>
      </c>
    </row>
    <row r="305" spans="1:2" x14ac:dyDescent="0.3">
      <c r="A305" s="25">
        <f>PAVUK!C306</f>
        <v>0</v>
      </c>
      <c r="B305" s="25" t="e">
        <f>VLOOKUP(A305,PAVUK!$AY$5:$AZ$261,2,0)</f>
        <v>#N/A</v>
      </c>
    </row>
    <row r="306" spans="1:2" x14ac:dyDescent="0.3">
      <c r="A306" s="25">
        <f>PAVUK!C307</f>
        <v>0</v>
      </c>
      <c r="B306" s="25" t="e">
        <f>VLOOKUP(A306,PAVUK!$AY$5:$AZ$261,2,0)</f>
        <v>#N/A</v>
      </c>
    </row>
    <row r="307" spans="1:2" x14ac:dyDescent="0.3">
      <c r="A307" s="25">
        <f>PAVUK!C308</f>
        <v>0</v>
      </c>
      <c r="B307" s="25" t="e">
        <f>VLOOKUP(A307,PAVUK!$AY$5:$AZ$261,2,0)</f>
        <v>#N/A</v>
      </c>
    </row>
    <row r="308" spans="1:2" x14ac:dyDescent="0.3">
      <c r="A308" s="25">
        <f>PAVUK!C309</f>
        <v>0</v>
      </c>
      <c r="B308" s="25" t="e">
        <f>VLOOKUP(A308,PAVUK!$AY$5:$AZ$261,2,0)</f>
        <v>#N/A</v>
      </c>
    </row>
    <row r="309" spans="1:2" x14ac:dyDescent="0.3">
      <c r="A309" s="25">
        <f>PAVUK!C310</f>
        <v>0</v>
      </c>
      <c r="B309" s="25" t="e">
        <f>VLOOKUP(A309,PAVUK!$AY$5:$AZ$261,2,0)</f>
        <v>#N/A</v>
      </c>
    </row>
    <row r="310" spans="1:2" x14ac:dyDescent="0.3">
      <c r="A310" s="25">
        <f>PAVUK!C311</f>
        <v>0</v>
      </c>
      <c r="B310" s="25" t="e">
        <f>VLOOKUP(A310,PAVUK!$AY$5:$AZ$261,2,0)</f>
        <v>#N/A</v>
      </c>
    </row>
    <row r="311" spans="1:2" x14ac:dyDescent="0.3">
      <c r="A311" s="25">
        <f>PAVUK!C312</f>
        <v>0</v>
      </c>
      <c r="B311" s="25" t="e">
        <f>VLOOKUP(A311,PAVUK!$AY$5:$AZ$261,2,0)</f>
        <v>#N/A</v>
      </c>
    </row>
    <row r="312" spans="1:2" x14ac:dyDescent="0.3">
      <c r="A312" s="25">
        <f>PAVUK!C313</f>
        <v>0</v>
      </c>
      <c r="B312" s="25" t="e">
        <f>VLOOKUP(A312,PAVUK!$AY$5:$AZ$261,2,0)</f>
        <v>#N/A</v>
      </c>
    </row>
    <row r="313" spans="1:2" x14ac:dyDescent="0.3">
      <c r="A313" s="25">
        <f>PAVUK!C314</f>
        <v>0</v>
      </c>
      <c r="B313" s="25" t="e">
        <f>VLOOKUP(A313,PAVUK!$AY$5:$AZ$261,2,0)</f>
        <v>#N/A</v>
      </c>
    </row>
    <row r="314" spans="1:2" x14ac:dyDescent="0.3">
      <c r="A314" s="25">
        <f>PAVUK!C315</f>
        <v>0</v>
      </c>
      <c r="B314" s="25" t="e">
        <f>VLOOKUP(A314,PAVUK!$AY$5:$AZ$261,2,0)</f>
        <v>#N/A</v>
      </c>
    </row>
    <row r="315" spans="1:2" x14ac:dyDescent="0.3">
      <c r="A315" s="25">
        <f>PAVUK!C316</f>
        <v>0</v>
      </c>
      <c r="B315" s="25" t="e">
        <f>VLOOKUP(A315,PAVUK!$AY$5:$AZ$261,2,0)</f>
        <v>#N/A</v>
      </c>
    </row>
    <row r="316" spans="1:2" x14ac:dyDescent="0.3">
      <c r="A316" s="25">
        <f>PAVUK!C317</f>
        <v>0</v>
      </c>
      <c r="B316" s="25" t="e">
        <f>VLOOKUP(A316,PAVUK!$AY$5:$AZ$261,2,0)</f>
        <v>#N/A</v>
      </c>
    </row>
    <row r="317" spans="1:2" x14ac:dyDescent="0.3">
      <c r="A317" s="25">
        <f>PAVUK!C318</f>
        <v>0</v>
      </c>
      <c r="B317" s="25" t="e">
        <f>VLOOKUP(A317,PAVUK!$AY$5:$AZ$261,2,0)</f>
        <v>#N/A</v>
      </c>
    </row>
    <row r="318" spans="1:2" x14ac:dyDescent="0.3">
      <c r="A318" s="25">
        <f>PAVUK!C319</f>
        <v>0</v>
      </c>
      <c r="B318" s="25" t="e">
        <f>VLOOKUP(A318,PAVUK!$AY$5:$AZ$261,2,0)</f>
        <v>#N/A</v>
      </c>
    </row>
    <row r="319" spans="1:2" x14ac:dyDescent="0.3">
      <c r="A319" s="25">
        <f>PAVUK!C320</f>
        <v>0</v>
      </c>
      <c r="B319" s="25" t="e">
        <f>VLOOKUP(A319,PAVUK!$AY$5:$AZ$261,2,0)</f>
        <v>#N/A</v>
      </c>
    </row>
    <row r="320" spans="1:2" x14ac:dyDescent="0.3">
      <c r="A320" s="25">
        <f>PAVUK!C321</f>
        <v>0</v>
      </c>
      <c r="B320" s="25" t="e">
        <f>VLOOKUP(A320,PAVUK!$AY$5:$AZ$261,2,0)</f>
        <v>#N/A</v>
      </c>
    </row>
    <row r="321" spans="1:2" x14ac:dyDescent="0.3">
      <c r="A321" s="25">
        <f>PAVUK!C322</f>
        <v>0</v>
      </c>
      <c r="B321" s="25" t="e">
        <f>VLOOKUP(A321,PAVUK!$AY$5:$AZ$261,2,0)</f>
        <v>#N/A</v>
      </c>
    </row>
    <row r="322" spans="1:2" x14ac:dyDescent="0.3">
      <c r="A322" s="25">
        <f>PAVUK!C323</f>
        <v>0</v>
      </c>
      <c r="B322" s="25" t="e">
        <f>VLOOKUP(A322,PAVUK!$AY$5:$AZ$261,2,0)</f>
        <v>#N/A</v>
      </c>
    </row>
    <row r="323" spans="1:2" x14ac:dyDescent="0.3">
      <c r="A323" s="25">
        <f>PAVUK!C324</f>
        <v>0</v>
      </c>
      <c r="B323" s="25" t="e">
        <f>VLOOKUP(A323,PAVUK!$AY$5:$AZ$261,2,0)</f>
        <v>#N/A</v>
      </c>
    </row>
    <row r="324" spans="1:2" x14ac:dyDescent="0.3">
      <c r="A324" s="25">
        <f>PAVUK!C325</f>
        <v>0</v>
      </c>
      <c r="B324" s="25" t="e">
        <f>VLOOKUP(A324,PAVUK!$AY$5:$AZ$261,2,0)</f>
        <v>#N/A</v>
      </c>
    </row>
    <row r="325" spans="1:2" x14ac:dyDescent="0.3">
      <c r="A325" s="25">
        <f>PAVUK!C326</f>
        <v>0</v>
      </c>
      <c r="B325" s="25" t="e">
        <f>VLOOKUP(A325,PAVUK!$AY$5:$AZ$261,2,0)</f>
        <v>#N/A</v>
      </c>
    </row>
    <row r="326" spans="1:2" x14ac:dyDescent="0.3">
      <c r="A326" s="25">
        <f>PAVUK!C327</f>
        <v>0</v>
      </c>
      <c r="B326" s="25" t="e">
        <f>VLOOKUP(A326,PAVUK!$AY$5:$AZ$261,2,0)</f>
        <v>#N/A</v>
      </c>
    </row>
    <row r="327" spans="1:2" x14ac:dyDescent="0.3">
      <c r="A327" s="25">
        <f>PAVUK!C328</f>
        <v>0</v>
      </c>
      <c r="B327" s="25" t="e">
        <f>VLOOKUP(A327,PAVUK!$AY$5:$AZ$261,2,0)</f>
        <v>#N/A</v>
      </c>
    </row>
    <row r="328" spans="1:2" x14ac:dyDescent="0.3">
      <c r="A328" s="25">
        <f>PAVUK!C329</f>
        <v>0</v>
      </c>
      <c r="B328" s="25" t="e">
        <f>VLOOKUP(A328,PAVUK!$AY$5:$AZ$261,2,0)</f>
        <v>#N/A</v>
      </c>
    </row>
    <row r="329" spans="1:2" x14ac:dyDescent="0.3">
      <c r="A329" s="25">
        <f>PAVUK!C330</f>
        <v>0</v>
      </c>
      <c r="B329" s="25" t="e">
        <f>VLOOKUP(A329,PAVUK!$AY$5:$AZ$261,2,0)</f>
        <v>#N/A</v>
      </c>
    </row>
    <row r="330" spans="1:2" x14ac:dyDescent="0.3">
      <c r="A330" s="25">
        <f>PAVUK!C331</f>
        <v>0</v>
      </c>
      <c r="B330" s="25" t="e">
        <f>VLOOKUP(A330,PAVUK!$AY$5:$AZ$261,2,0)</f>
        <v>#N/A</v>
      </c>
    </row>
    <row r="331" spans="1:2" x14ac:dyDescent="0.3">
      <c r="A331" s="25">
        <f>PAVUK!C332</f>
        <v>0</v>
      </c>
      <c r="B331" s="25" t="e">
        <f>VLOOKUP(A331,PAVUK!$AY$5:$AZ$261,2,0)</f>
        <v>#N/A</v>
      </c>
    </row>
    <row r="332" spans="1:2" x14ac:dyDescent="0.3">
      <c r="A332" s="25">
        <f>PAVUK!C333</f>
        <v>0</v>
      </c>
      <c r="B332" s="25" t="e">
        <f>VLOOKUP(A332,PAVUK!$AY$5:$AZ$261,2,0)</f>
        <v>#N/A</v>
      </c>
    </row>
    <row r="333" spans="1:2" x14ac:dyDescent="0.3">
      <c r="A333" s="25">
        <f>PAVUK!C334</f>
        <v>0</v>
      </c>
      <c r="B333" s="25" t="e">
        <f>VLOOKUP(A333,PAVUK!$AY$5:$AZ$261,2,0)</f>
        <v>#N/A</v>
      </c>
    </row>
    <row r="334" spans="1:2" x14ac:dyDescent="0.3">
      <c r="A334" s="25">
        <f>PAVUK!C335</f>
        <v>0</v>
      </c>
      <c r="B334" s="25" t="e">
        <f>VLOOKUP(A334,PAVUK!$AY$5:$AZ$261,2,0)</f>
        <v>#N/A</v>
      </c>
    </row>
    <row r="335" spans="1:2" x14ac:dyDescent="0.3">
      <c r="A335" s="25">
        <f>PAVUK!C336</f>
        <v>0</v>
      </c>
      <c r="B335" s="25" t="e">
        <f>VLOOKUP(A335,PAVUK!$AY$5:$AZ$261,2,0)</f>
        <v>#N/A</v>
      </c>
    </row>
    <row r="336" spans="1:2" x14ac:dyDescent="0.3">
      <c r="A336" s="25">
        <f>PAVUK!C337</f>
        <v>0</v>
      </c>
      <c r="B336" s="25" t="e">
        <f>VLOOKUP(A336,PAVUK!$AY$5:$AZ$261,2,0)</f>
        <v>#N/A</v>
      </c>
    </row>
    <row r="337" spans="1:2" x14ac:dyDescent="0.3">
      <c r="A337" s="25">
        <f>PAVUK!C338</f>
        <v>0</v>
      </c>
      <c r="B337" s="25" t="e">
        <f>VLOOKUP(A337,PAVUK!$AY$5:$AZ$261,2,0)</f>
        <v>#N/A</v>
      </c>
    </row>
    <row r="338" spans="1:2" x14ac:dyDescent="0.3">
      <c r="A338" s="25">
        <f>PAVUK!C339</f>
        <v>0</v>
      </c>
      <c r="B338" s="25" t="e">
        <f>VLOOKUP(A338,PAVUK!$AY$5:$AZ$261,2,0)</f>
        <v>#N/A</v>
      </c>
    </row>
    <row r="339" spans="1:2" x14ac:dyDescent="0.3">
      <c r="A339" s="25">
        <f>PAVUK!C340</f>
        <v>0</v>
      </c>
      <c r="B339" s="25" t="e">
        <f>VLOOKUP(A339,PAVUK!$AY$5:$AZ$261,2,0)</f>
        <v>#N/A</v>
      </c>
    </row>
    <row r="340" spans="1:2" x14ac:dyDescent="0.3">
      <c r="A340" s="25">
        <f>PAVUK!C341</f>
        <v>0</v>
      </c>
      <c r="B340" s="25" t="e">
        <f>VLOOKUP(A340,PAVUK!$AY$5:$AZ$261,2,0)</f>
        <v>#N/A</v>
      </c>
    </row>
    <row r="341" spans="1:2" x14ac:dyDescent="0.3">
      <c r="A341" s="25">
        <f>PAVUK!C342</f>
        <v>0</v>
      </c>
      <c r="B341" s="25" t="e">
        <f>VLOOKUP(A341,PAVUK!$AY$5:$AZ$261,2,0)</f>
        <v>#N/A</v>
      </c>
    </row>
    <row r="342" spans="1:2" x14ac:dyDescent="0.3">
      <c r="A342" s="25">
        <f>PAVUK!C343</f>
        <v>0</v>
      </c>
      <c r="B342" s="25" t="e">
        <f>VLOOKUP(A342,PAVUK!$AY$5:$AZ$261,2,0)</f>
        <v>#N/A</v>
      </c>
    </row>
    <row r="343" spans="1:2" x14ac:dyDescent="0.3">
      <c r="A343" s="25">
        <f>PAVUK!C344</f>
        <v>0</v>
      </c>
      <c r="B343" s="25" t="e">
        <f>VLOOKUP(A343,PAVUK!$AY$5:$AZ$261,2,0)</f>
        <v>#N/A</v>
      </c>
    </row>
    <row r="344" spans="1:2" x14ac:dyDescent="0.3">
      <c r="A344" s="25">
        <f>PAVUK!C345</f>
        <v>0</v>
      </c>
      <c r="B344" s="25" t="e">
        <f>VLOOKUP(A344,PAVUK!$AY$5:$AZ$261,2,0)</f>
        <v>#N/A</v>
      </c>
    </row>
    <row r="345" spans="1:2" x14ac:dyDescent="0.3">
      <c r="A345" s="25">
        <f>PAVUK!C346</f>
        <v>0</v>
      </c>
      <c r="B345" s="25" t="e">
        <f>VLOOKUP(A345,PAVUK!$AY$5:$AZ$261,2,0)</f>
        <v>#N/A</v>
      </c>
    </row>
    <row r="346" spans="1:2" x14ac:dyDescent="0.3">
      <c r="A346" s="25">
        <f>PAVUK!C347</f>
        <v>0</v>
      </c>
      <c r="B346" s="25" t="e">
        <f>VLOOKUP(A346,PAVUK!$AY$5:$AZ$261,2,0)</f>
        <v>#N/A</v>
      </c>
    </row>
    <row r="347" spans="1:2" x14ac:dyDescent="0.3">
      <c r="A347" s="25">
        <f>PAVUK!C348</f>
        <v>0</v>
      </c>
      <c r="B347" s="25" t="e">
        <f>VLOOKUP(A347,PAVUK!$AY$5:$AZ$261,2,0)</f>
        <v>#N/A</v>
      </c>
    </row>
    <row r="348" spans="1:2" x14ac:dyDescent="0.3">
      <c r="A348" s="25">
        <f>PAVUK!C349</f>
        <v>0</v>
      </c>
      <c r="B348" s="25" t="e">
        <f>VLOOKUP(A348,PAVUK!$AY$5:$AZ$261,2,0)</f>
        <v>#N/A</v>
      </c>
    </row>
    <row r="349" spans="1:2" x14ac:dyDescent="0.3">
      <c r="A349" s="25">
        <f>PAVUK!C350</f>
        <v>0</v>
      </c>
      <c r="B349" s="25" t="e">
        <f>VLOOKUP(A349,PAVUK!$AY$5:$AZ$261,2,0)</f>
        <v>#N/A</v>
      </c>
    </row>
    <row r="350" spans="1:2" x14ac:dyDescent="0.3">
      <c r="A350" s="25">
        <f>PAVUK!C351</f>
        <v>0</v>
      </c>
      <c r="B350" s="25" t="e">
        <f>VLOOKUP(A350,PAVUK!$AY$5:$AZ$261,2,0)</f>
        <v>#N/A</v>
      </c>
    </row>
    <row r="351" spans="1:2" x14ac:dyDescent="0.3">
      <c r="A351" s="25">
        <f>PAVUK!C352</f>
        <v>0</v>
      </c>
      <c r="B351" s="25" t="e">
        <f>VLOOKUP(A351,PAVUK!$AY$5:$AZ$261,2,0)</f>
        <v>#N/A</v>
      </c>
    </row>
    <row r="352" spans="1:2" x14ac:dyDescent="0.3">
      <c r="A352" s="25">
        <f>PAVUK!C353</f>
        <v>0</v>
      </c>
      <c r="B352" s="25" t="e">
        <f>VLOOKUP(A352,PAVUK!$AY$5:$AZ$261,2,0)</f>
        <v>#N/A</v>
      </c>
    </row>
    <row r="353" spans="1:2" x14ac:dyDescent="0.3">
      <c r="A353" s="25">
        <f>PAVUK!C354</f>
        <v>0</v>
      </c>
      <c r="B353" s="25" t="e">
        <f>VLOOKUP(A353,PAVUK!$AY$5:$AZ$261,2,0)</f>
        <v>#N/A</v>
      </c>
    </row>
    <row r="354" spans="1:2" x14ac:dyDescent="0.3">
      <c r="A354" s="25">
        <f>PAVUK!C355</f>
        <v>0</v>
      </c>
      <c r="B354" s="25" t="e">
        <f>VLOOKUP(A354,PAVUK!$AY$5:$AZ$261,2,0)</f>
        <v>#N/A</v>
      </c>
    </row>
    <row r="355" spans="1:2" x14ac:dyDescent="0.3">
      <c r="A355" s="25">
        <f>PAVUK!C356</f>
        <v>0</v>
      </c>
      <c r="B355" s="25" t="e">
        <f>VLOOKUP(A355,PAVUK!$AY$5:$AZ$261,2,0)</f>
        <v>#N/A</v>
      </c>
    </row>
    <row r="356" spans="1:2" x14ac:dyDescent="0.3">
      <c r="A356" s="25">
        <f>PAVUK!C357</f>
        <v>0</v>
      </c>
      <c r="B356" s="25" t="e">
        <f>VLOOKUP(A356,PAVUK!$AY$5:$AZ$261,2,0)</f>
        <v>#N/A</v>
      </c>
    </row>
    <row r="357" spans="1:2" x14ac:dyDescent="0.3">
      <c r="A357" s="25">
        <f>PAVUK!C358</f>
        <v>0</v>
      </c>
      <c r="B357" s="25" t="e">
        <f>VLOOKUP(A357,PAVUK!$AY$5:$AZ$261,2,0)</f>
        <v>#N/A</v>
      </c>
    </row>
    <row r="358" spans="1:2" x14ac:dyDescent="0.3">
      <c r="A358" s="25">
        <f>PAVUK!C359</f>
        <v>0</v>
      </c>
      <c r="B358" s="25" t="e">
        <f>VLOOKUP(A358,PAVUK!$AY$5:$AZ$261,2,0)</f>
        <v>#N/A</v>
      </c>
    </row>
    <row r="359" spans="1:2" x14ac:dyDescent="0.3">
      <c r="A359" s="25">
        <f>PAVUK!C360</f>
        <v>0</v>
      </c>
      <c r="B359" s="25" t="e">
        <f>VLOOKUP(A359,PAVUK!$AY$5:$AZ$261,2,0)</f>
        <v>#N/A</v>
      </c>
    </row>
    <row r="360" spans="1:2" x14ac:dyDescent="0.3">
      <c r="A360" s="25">
        <f>PAVUK!C361</f>
        <v>0</v>
      </c>
      <c r="B360" s="25" t="e">
        <f>VLOOKUP(A360,PAVUK!$AY$5:$AZ$261,2,0)</f>
        <v>#N/A</v>
      </c>
    </row>
    <row r="361" spans="1:2" x14ac:dyDescent="0.3">
      <c r="A361" s="25">
        <f>PAVUK!C362</f>
        <v>0</v>
      </c>
      <c r="B361" s="25" t="e">
        <f>VLOOKUP(A361,PAVUK!$AY$5:$AZ$261,2,0)</f>
        <v>#N/A</v>
      </c>
    </row>
    <row r="362" spans="1:2" x14ac:dyDescent="0.3">
      <c r="A362" s="25">
        <f>PAVUK!C363</f>
        <v>0</v>
      </c>
      <c r="B362" s="25" t="e">
        <f>VLOOKUP(A362,PAVUK!$AY$5:$AZ$261,2,0)</f>
        <v>#N/A</v>
      </c>
    </row>
    <row r="363" spans="1:2" x14ac:dyDescent="0.3">
      <c r="A363" s="25">
        <f>PAVUK!C364</f>
        <v>0</v>
      </c>
      <c r="B363" s="25" t="e">
        <f>VLOOKUP(A363,PAVUK!$AY$5:$AZ$261,2,0)</f>
        <v>#N/A</v>
      </c>
    </row>
    <row r="364" spans="1:2" x14ac:dyDescent="0.3">
      <c r="A364" s="25">
        <f>PAVUK!C365</f>
        <v>0</v>
      </c>
      <c r="B364" s="25" t="e">
        <f>VLOOKUP(A364,PAVUK!$AY$5:$AZ$261,2,0)</f>
        <v>#N/A</v>
      </c>
    </row>
    <row r="365" spans="1:2" x14ac:dyDescent="0.3">
      <c r="A365" s="25">
        <f>PAVUK!C366</f>
        <v>0</v>
      </c>
      <c r="B365" s="25" t="e">
        <f>VLOOKUP(A365,PAVUK!$AY$5:$AZ$261,2,0)</f>
        <v>#N/A</v>
      </c>
    </row>
    <row r="366" spans="1:2" x14ac:dyDescent="0.3">
      <c r="A366" s="25">
        <f>PAVUK!C367</f>
        <v>0</v>
      </c>
      <c r="B366" s="25" t="e">
        <f>VLOOKUP(A366,PAVUK!$AY$5:$AZ$261,2,0)</f>
        <v>#N/A</v>
      </c>
    </row>
    <row r="367" spans="1:2" x14ac:dyDescent="0.3">
      <c r="A367" s="25">
        <f>PAVUK!C368</f>
        <v>0</v>
      </c>
      <c r="B367" s="25" t="e">
        <f>VLOOKUP(A367,PAVUK!$AY$5:$AZ$261,2,0)</f>
        <v>#N/A</v>
      </c>
    </row>
    <row r="368" spans="1:2" x14ac:dyDescent="0.3">
      <c r="A368" s="25">
        <f>PAVUK!C369</f>
        <v>0</v>
      </c>
      <c r="B368" s="25" t="e">
        <f>VLOOKUP(A368,PAVUK!$AY$5:$AZ$261,2,0)</f>
        <v>#N/A</v>
      </c>
    </row>
    <row r="369" spans="1:2" x14ac:dyDescent="0.3">
      <c r="A369" s="25">
        <f>PAVUK!C370</f>
        <v>0</v>
      </c>
      <c r="B369" s="25" t="e">
        <f>VLOOKUP(A369,PAVUK!$AY$5:$AZ$261,2,0)</f>
        <v>#N/A</v>
      </c>
    </row>
    <row r="370" spans="1:2" x14ac:dyDescent="0.3">
      <c r="A370" s="25">
        <f>PAVUK!C371</f>
        <v>0</v>
      </c>
      <c r="B370" s="25" t="e">
        <f>VLOOKUP(A370,PAVUK!$AY$5:$AZ$261,2,0)</f>
        <v>#N/A</v>
      </c>
    </row>
    <row r="371" spans="1:2" x14ac:dyDescent="0.3">
      <c r="A371" s="25">
        <f>PAVUK!C372</f>
        <v>0</v>
      </c>
      <c r="B371" s="25" t="e">
        <f>VLOOKUP(A371,PAVUK!$AY$5:$AZ$261,2,0)</f>
        <v>#N/A</v>
      </c>
    </row>
    <row r="372" spans="1:2" x14ac:dyDescent="0.3">
      <c r="A372" s="25">
        <f>PAVUK!C373</f>
        <v>0</v>
      </c>
      <c r="B372" s="25" t="e">
        <f>VLOOKUP(A372,PAVUK!$AY$5:$AZ$261,2,0)</f>
        <v>#N/A</v>
      </c>
    </row>
    <row r="373" spans="1:2" x14ac:dyDescent="0.3">
      <c r="A373" s="25">
        <f>PAVUK!C374</f>
        <v>0</v>
      </c>
      <c r="B373" s="25" t="e">
        <f>VLOOKUP(A373,PAVUK!$AY$5:$AZ$261,2,0)</f>
        <v>#N/A</v>
      </c>
    </row>
    <row r="374" spans="1:2" x14ac:dyDescent="0.3">
      <c r="A374" s="25">
        <f>PAVUK!C375</f>
        <v>0</v>
      </c>
      <c r="B374" s="25" t="e">
        <f>VLOOKUP(A374,PAVUK!$AY$5:$AZ$261,2,0)</f>
        <v>#N/A</v>
      </c>
    </row>
    <row r="375" spans="1:2" x14ac:dyDescent="0.3">
      <c r="A375" s="25">
        <f>PAVUK!C376</f>
        <v>0</v>
      </c>
      <c r="B375" s="25" t="e">
        <f>VLOOKUP(A375,PAVUK!$AY$5:$AZ$261,2,0)</f>
        <v>#N/A</v>
      </c>
    </row>
    <row r="376" spans="1:2" x14ac:dyDescent="0.3">
      <c r="A376" s="25">
        <f>PAVUK!C377</f>
        <v>0</v>
      </c>
      <c r="B376" s="25" t="e">
        <f>VLOOKUP(A376,PAVUK!$AY$5:$AZ$261,2,0)</f>
        <v>#N/A</v>
      </c>
    </row>
    <row r="377" spans="1:2" x14ac:dyDescent="0.3">
      <c r="A377" s="25">
        <f>PAVUK!C378</f>
        <v>0</v>
      </c>
      <c r="B377" s="25" t="e">
        <f>VLOOKUP(A377,PAVUK!$AY$5:$AZ$261,2,0)</f>
        <v>#N/A</v>
      </c>
    </row>
    <row r="378" spans="1:2" x14ac:dyDescent="0.3">
      <c r="A378" s="25">
        <f>PAVUK!C379</f>
        <v>0</v>
      </c>
      <c r="B378" s="25" t="e">
        <f>VLOOKUP(A378,PAVUK!$AY$5:$AZ$261,2,0)</f>
        <v>#N/A</v>
      </c>
    </row>
    <row r="379" spans="1:2" x14ac:dyDescent="0.3">
      <c r="A379" s="25">
        <f>PAVUK!C380</f>
        <v>0</v>
      </c>
      <c r="B379" s="25" t="e">
        <f>VLOOKUP(A379,PAVUK!$AY$5:$AZ$261,2,0)</f>
        <v>#N/A</v>
      </c>
    </row>
    <row r="380" spans="1:2" x14ac:dyDescent="0.3">
      <c r="A380" s="25">
        <f>PAVUK!C381</f>
        <v>0</v>
      </c>
      <c r="B380" s="25" t="e">
        <f>VLOOKUP(A380,PAVUK!$AY$5:$AZ$261,2,0)</f>
        <v>#N/A</v>
      </c>
    </row>
    <row r="381" spans="1:2" x14ac:dyDescent="0.3">
      <c r="A381" s="25">
        <f>PAVUK!C382</f>
        <v>0</v>
      </c>
      <c r="B381" s="25" t="e">
        <f>VLOOKUP(A381,PAVUK!$AY$5:$AZ$261,2,0)</f>
        <v>#N/A</v>
      </c>
    </row>
    <row r="382" spans="1:2" x14ac:dyDescent="0.3">
      <c r="A382" s="25">
        <f>PAVUK!C383</f>
        <v>0</v>
      </c>
      <c r="B382" s="25" t="e">
        <f>VLOOKUP(A382,PAVUK!$AY$5:$AZ$261,2,0)</f>
        <v>#N/A</v>
      </c>
    </row>
    <row r="383" spans="1:2" x14ac:dyDescent="0.3">
      <c r="A383" s="25">
        <f>PAVUK!C384</f>
        <v>0</v>
      </c>
      <c r="B383" s="25" t="e">
        <f>VLOOKUP(A383,PAVUK!$AY$5:$AZ$261,2,0)</f>
        <v>#N/A</v>
      </c>
    </row>
    <row r="384" spans="1:2" x14ac:dyDescent="0.3">
      <c r="A384" s="25">
        <f>PAVUK!C385</f>
        <v>0</v>
      </c>
      <c r="B384" s="25" t="e">
        <f>VLOOKUP(A384,PAVUK!$AY$5:$AZ$261,2,0)</f>
        <v>#N/A</v>
      </c>
    </row>
    <row r="385" spans="1:2" x14ac:dyDescent="0.3">
      <c r="A385" s="25">
        <f>PAVUK!C386</f>
        <v>0</v>
      </c>
      <c r="B385" s="25" t="e">
        <f>VLOOKUP(A385,PAVUK!$AY$5:$AZ$261,2,0)</f>
        <v>#N/A</v>
      </c>
    </row>
    <row r="386" spans="1:2" x14ac:dyDescent="0.3">
      <c r="A386" s="25">
        <f>PAVUK!C387</f>
        <v>0</v>
      </c>
      <c r="B386" s="25" t="e">
        <f>VLOOKUP(A386,PAVUK!$AY$5:$AZ$261,2,0)</f>
        <v>#N/A</v>
      </c>
    </row>
    <row r="387" spans="1:2" x14ac:dyDescent="0.3">
      <c r="A387" s="25">
        <f>PAVUK!C388</f>
        <v>0</v>
      </c>
      <c r="B387" s="25" t="e">
        <f>VLOOKUP(A387,PAVUK!$AY$5:$AZ$261,2,0)</f>
        <v>#N/A</v>
      </c>
    </row>
    <row r="388" spans="1:2" x14ac:dyDescent="0.3">
      <c r="A388" s="25">
        <f>PAVUK!C389</f>
        <v>0</v>
      </c>
      <c r="B388" s="25" t="e">
        <f>VLOOKUP(A388,PAVUK!$AY$5:$AZ$261,2,0)</f>
        <v>#N/A</v>
      </c>
    </row>
    <row r="389" spans="1:2" x14ac:dyDescent="0.3">
      <c r="A389" s="25">
        <f>PAVUK!C390</f>
        <v>0</v>
      </c>
      <c r="B389" s="25" t="e">
        <f>VLOOKUP(A389,PAVUK!$AY$5:$AZ$261,2,0)</f>
        <v>#N/A</v>
      </c>
    </row>
    <row r="390" spans="1:2" x14ac:dyDescent="0.3">
      <c r="A390" s="25">
        <f>PAVUK!C391</f>
        <v>0</v>
      </c>
      <c r="B390" s="25" t="e">
        <f>VLOOKUP(A390,PAVUK!$AY$5:$AZ$261,2,0)</f>
        <v>#N/A</v>
      </c>
    </row>
    <row r="391" spans="1:2" x14ac:dyDescent="0.3">
      <c r="A391" s="25">
        <f>PAVUK!C392</f>
        <v>0</v>
      </c>
      <c r="B391" s="25" t="e">
        <f>VLOOKUP(A391,PAVUK!$AY$5:$AZ$261,2,0)</f>
        <v>#N/A</v>
      </c>
    </row>
    <row r="392" spans="1:2" x14ac:dyDescent="0.3">
      <c r="A392" s="25">
        <f>PAVUK!C393</f>
        <v>0</v>
      </c>
      <c r="B392" s="25" t="e">
        <f>VLOOKUP(A392,PAVUK!$AY$5:$AZ$261,2,0)</f>
        <v>#N/A</v>
      </c>
    </row>
    <row r="393" spans="1:2" x14ac:dyDescent="0.3">
      <c r="A393" s="25">
        <f>PAVUK!C394</f>
        <v>0</v>
      </c>
      <c r="B393" s="25" t="e">
        <f>VLOOKUP(A393,PAVUK!$AY$5:$AZ$261,2,0)</f>
        <v>#N/A</v>
      </c>
    </row>
    <row r="394" spans="1:2" x14ac:dyDescent="0.3">
      <c r="A394" s="25">
        <f>PAVUK!C395</f>
        <v>0</v>
      </c>
      <c r="B394" s="25" t="e">
        <f>VLOOKUP(A394,PAVUK!$AY$5:$AZ$261,2,0)</f>
        <v>#N/A</v>
      </c>
    </row>
    <row r="395" spans="1:2" x14ac:dyDescent="0.3">
      <c r="A395" s="25">
        <f>PAVUK!C396</f>
        <v>0</v>
      </c>
      <c r="B395" s="25" t="e">
        <f>VLOOKUP(A395,PAVUK!$AY$5:$AZ$261,2,0)</f>
        <v>#N/A</v>
      </c>
    </row>
    <row r="396" spans="1:2" x14ac:dyDescent="0.3">
      <c r="A396" s="25">
        <f>PAVUK!C397</f>
        <v>0</v>
      </c>
      <c r="B396" s="25" t="e">
        <f>VLOOKUP(A396,PAVUK!$AY$5:$AZ$261,2,0)</f>
        <v>#N/A</v>
      </c>
    </row>
    <row r="397" spans="1:2" x14ac:dyDescent="0.3">
      <c r="A397" s="25">
        <f>PAVUK!C398</f>
        <v>0</v>
      </c>
      <c r="B397" s="25" t="e">
        <f>VLOOKUP(A397,PAVUK!$AY$5:$AZ$261,2,0)</f>
        <v>#N/A</v>
      </c>
    </row>
    <row r="398" spans="1:2" x14ac:dyDescent="0.3">
      <c r="A398" s="25">
        <f>PAVUK!C399</f>
        <v>0</v>
      </c>
      <c r="B398" s="25" t="e">
        <f>VLOOKUP(A398,PAVUK!$AY$5:$AZ$261,2,0)</f>
        <v>#N/A</v>
      </c>
    </row>
    <row r="399" spans="1:2" x14ac:dyDescent="0.3">
      <c r="A399" s="25">
        <f>PAVUK!C400</f>
        <v>0</v>
      </c>
      <c r="B399" s="25" t="e">
        <f>VLOOKUP(A399,PAVUK!$AY$5:$AZ$261,2,0)</f>
        <v>#N/A</v>
      </c>
    </row>
    <row r="400" spans="1:2" x14ac:dyDescent="0.3">
      <c r="A400" s="25">
        <f>PAVUK!C401</f>
        <v>0</v>
      </c>
      <c r="B400" s="25" t="e">
        <f>VLOOKUP(A400,PAVUK!$AY$5:$AZ$261,2,0)</f>
        <v>#N/A</v>
      </c>
    </row>
    <row r="401" spans="1:2" x14ac:dyDescent="0.3">
      <c r="A401" s="25">
        <f>PAVUK!C402</f>
        <v>0</v>
      </c>
      <c r="B401" s="25" t="e">
        <f>VLOOKUP(A401,PAVUK!$AY$5:$AZ$261,2,0)</f>
        <v>#N/A</v>
      </c>
    </row>
    <row r="402" spans="1:2" x14ac:dyDescent="0.3">
      <c r="A402" s="25">
        <f>PAVUK!C403</f>
        <v>0</v>
      </c>
      <c r="B402" s="25" t="e">
        <f>VLOOKUP(A402,PAVUK!$AY$5:$AZ$261,2,0)</f>
        <v>#N/A</v>
      </c>
    </row>
    <row r="403" spans="1:2" x14ac:dyDescent="0.3">
      <c r="A403" s="25">
        <f>PAVUK!C404</f>
        <v>0</v>
      </c>
      <c r="B403" s="25" t="e">
        <f>VLOOKUP(A403,PAVUK!$AY$5:$AZ$261,2,0)</f>
        <v>#N/A</v>
      </c>
    </row>
    <row r="404" spans="1:2" x14ac:dyDescent="0.3">
      <c r="A404" s="25">
        <f>PAVUK!C405</f>
        <v>0</v>
      </c>
      <c r="B404" s="25" t="e">
        <f>VLOOKUP(A404,PAVUK!$AY$5:$AZ$261,2,0)</f>
        <v>#N/A</v>
      </c>
    </row>
    <row r="405" spans="1:2" x14ac:dyDescent="0.3">
      <c r="A405" s="25">
        <f>PAVUK!C406</f>
        <v>0</v>
      </c>
      <c r="B405" s="25" t="e">
        <f>VLOOKUP(A405,PAVUK!$AY$5:$AZ$261,2,0)</f>
        <v>#N/A</v>
      </c>
    </row>
    <row r="406" spans="1:2" x14ac:dyDescent="0.3">
      <c r="A406" s="25">
        <f>PAVUK!C407</f>
        <v>0</v>
      </c>
      <c r="B406" s="25" t="e">
        <f>VLOOKUP(A406,PAVUK!$AY$5:$AZ$261,2,0)</f>
        <v>#N/A</v>
      </c>
    </row>
    <row r="407" spans="1:2" x14ac:dyDescent="0.3">
      <c r="A407" s="25">
        <f>PAVUK!C408</f>
        <v>0</v>
      </c>
      <c r="B407" s="25" t="e">
        <f>VLOOKUP(A407,PAVUK!$AY$5:$AZ$261,2,0)</f>
        <v>#N/A</v>
      </c>
    </row>
    <row r="408" spans="1:2" x14ac:dyDescent="0.3">
      <c r="A408" s="25">
        <f>PAVUK!C409</f>
        <v>0</v>
      </c>
      <c r="B408" s="25" t="e">
        <f>VLOOKUP(A408,PAVUK!$AY$5:$AZ$261,2,0)</f>
        <v>#N/A</v>
      </c>
    </row>
    <row r="409" spans="1:2" x14ac:dyDescent="0.3">
      <c r="A409" s="25">
        <f>PAVUK!C410</f>
        <v>0</v>
      </c>
      <c r="B409" s="25" t="e">
        <f>VLOOKUP(A409,PAVUK!$AY$5:$AZ$261,2,0)</f>
        <v>#N/A</v>
      </c>
    </row>
    <row r="410" spans="1:2" x14ac:dyDescent="0.3">
      <c r="A410" s="25">
        <f>PAVUK!C411</f>
        <v>0</v>
      </c>
      <c r="B410" s="25" t="e">
        <f>VLOOKUP(A410,PAVUK!$AY$5:$AZ$261,2,0)</f>
        <v>#N/A</v>
      </c>
    </row>
    <row r="411" spans="1:2" x14ac:dyDescent="0.3">
      <c r="A411" s="25">
        <f>PAVUK!C412</f>
        <v>0</v>
      </c>
      <c r="B411" s="25" t="e">
        <f>VLOOKUP(A411,PAVUK!$AY$5:$AZ$261,2,0)</f>
        <v>#N/A</v>
      </c>
    </row>
    <row r="412" spans="1:2" x14ac:dyDescent="0.3">
      <c r="A412" s="25">
        <f>PAVUK!C413</f>
        <v>0</v>
      </c>
      <c r="B412" s="25" t="e">
        <f>VLOOKUP(A412,PAVUK!$AY$5:$AZ$261,2,0)</f>
        <v>#N/A</v>
      </c>
    </row>
    <row r="413" spans="1:2" x14ac:dyDescent="0.3">
      <c r="A413" s="25">
        <f>PAVUK!C414</f>
        <v>0</v>
      </c>
      <c r="B413" s="25" t="e">
        <f>VLOOKUP(A413,PAVUK!$AY$5:$AZ$261,2,0)</f>
        <v>#N/A</v>
      </c>
    </row>
    <row r="414" spans="1:2" x14ac:dyDescent="0.3">
      <c r="A414" s="25">
        <f>PAVUK!C415</f>
        <v>0</v>
      </c>
      <c r="B414" s="25" t="e">
        <f>VLOOKUP(A414,PAVUK!$AY$5:$AZ$261,2,0)</f>
        <v>#N/A</v>
      </c>
    </row>
    <row r="415" spans="1:2" x14ac:dyDescent="0.3">
      <c r="A415" s="25">
        <f>PAVUK!C416</f>
        <v>0</v>
      </c>
      <c r="B415" s="25" t="e">
        <f>VLOOKUP(A415,PAVUK!$AY$5:$AZ$261,2,0)</f>
        <v>#N/A</v>
      </c>
    </row>
    <row r="416" spans="1:2" x14ac:dyDescent="0.3">
      <c r="A416" s="25">
        <f>PAVUK!C417</f>
        <v>0</v>
      </c>
      <c r="B416" s="25" t="e">
        <f>VLOOKUP(A416,PAVUK!$AY$5:$AZ$261,2,0)</f>
        <v>#N/A</v>
      </c>
    </row>
    <row r="417" spans="1:2" x14ac:dyDescent="0.3">
      <c r="A417" s="25">
        <f>PAVUK!C418</f>
        <v>0</v>
      </c>
      <c r="B417" s="25" t="e">
        <f>VLOOKUP(A417,PAVUK!$AY$5:$AZ$261,2,0)</f>
        <v>#N/A</v>
      </c>
    </row>
    <row r="418" spans="1:2" x14ac:dyDescent="0.3">
      <c r="A418" s="25">
        <f>PAVUK!C419</f>
        <v>0</v>
      </c>
      <c r="B418" s="25" t="e">
        <f>VLOOKUP(A418,PAVUK!$AY$5:$AZ$261,2,0)</f>
        <v>#N/A</v>
      </c>
    </row>
    <row r="419" spans="1:2" x14ac:dyDescent="0.3">
      <c r="A419" s="25">
        <f>PAVUK!C420</f>
        <v>0</v>
      </c>
      <c r="B419" s="25" t="e">
        <f>VLOOKUP(A419,PAVUK!$AY$5:$AZ$261,2,0)</f>
        <v>#N/A</v>
      </c>
    </row>
    <row r="420" spans="1:2" x14ac:dyDescent="0.3">
      <c r="A420" s="25">
        <f>PAVUK!C421</f>
        <v>0</v>
      </c>
      <c r="B420" s="25" t="e">
        <f>VLOOKUP(A420,PAVUK!$AY$5:$AZ$261,2,0)</f>
        <v>#N/A</v>
      </c>
    </row>
    <row r="421" spans="1:2" x14ac:dyDescent="0.3">
      <c r="A421" s="25">
        <f>PAVUK!C422</f>
        <v>0</v>
      </c>
      <c r="B421" s="25" t="e">
        <f>VLOOKUP(A421,PAVUK!$AY$5:$AZ$261,2,0)</f>
        <v>#N/A</v>
      </c>
    </row>
    <row r="422" spans="1:2" x14ac:dyDescent="0.3">
      <c r="A422" s="25">
        <f>PAVUK!C423</f>
        <v>0</v>
      </c>
      <c r="B422" s="25" t="e">
        <f>VLOOKUP(A422,PAVUK!$AY$5:$AZ$261,2,0)</f>
        <v>#N/A</v>
      </c>
    </row>
    <row r="423" spans="1:2" x14ac:dyDescent="0.3">
      <c r="A423" s="25">
        <f>PAVUK!C424</f>
        <v>0</v>
      </c>
      <c r="B423" s="25" t="e">
        <f>VLOOKUP(A423,PAVUK!$AY$5:$AZ$261,2,0)</f>
        <v>#N/A</v>
      </c>
    </row>
    <row r="424" spans="1:2" x14ac:dyDescent="0.3">
      <c r="A424" s="25">
        <f>PAVUK!C425</f>
        <v>0</v>
      </c>
      <c r="B424" s="25" t="e">
        <f>VLOOKUP(A424,PAVUK!$AY$5:$AZ$261,2,0)</f>
        <v>#N/A</v>
      </c>
    </row>
    <row r="425" spans="1:2" x14ac:dyDescent="0.3">
      <c r="A425" s="25">
        <f>PAVUK!C426</f>
        <v>0</v>
      </c>
      <c r="B425" s="25" t="e">
        <f>VLOOKUP(A425,PAVUK!$AY$5:$AZ$261,2,0)</f>
        <v>#N/A</v>
      </c>
    </row>
    <row r="426" spans="1:2" x14ac:dyDescent="0.3">
      <c r="A426" s="25">
        <f>PAVUK!C427</f>
        <v>0</v>
      </c>
      <c r="B426" s="25" t="e">
        <f>VLOOKUP(A426,PAVUK!$AY$5:$AZ$261,2,0)</f>
        <v>#N/A</v>
      </c>
    </row>
    <row r="427" spans="1:2" x14ac:dyDescent="0.3">
      <c r="A427" s="25">
        <f>PAVUK!C428</f>
        <v>0</v>
      </c>
      <c r="B427" s="25" t="e">
        <f>VLOOKUP(A427,PAVUK!$AY$5:$AZ$261,2,0)</f>
        <v>#N/A</v>
      </c>
    </row>
    <row r="428" spans="1:2" x14ac:dyDescent="0.3">
      <c r="A428" s="25">
        <f>PAVUK!C429</f>
        <v>0</v>
      </c>
      <c r="B428" s="25" t="e">
        <f>VLOOKUP(A428,PAVUK!$AY$5:$AZ$261,2,0)</f>
        <v>#N/A</v>
      </c>
    </row>
    <row r="429" spans="1:2" x14ac:dyDescent="0.3">
      <c r="A429" s="25">
        <f>PAVUK!C430</f>
        <v>0</v>
      </c>
      <c r="B429" s="25" t="e">
        <f>VLOOKUP(A429,PAVUK!$AY$5:$AZ$261,2,0)</f>
        <v>#N/A</v>
      </c>
    </row>
    <row r="430" spans="1:2" x14ac:dyDescent="0.3">
      <c r="A430" s="25">
        <f>PAVUK!C431</f>
        <v>0</v>
      </c>
      <c r="B430" s="25" t="e">
        <f>VLOOKUP(A430,PAVUK!$AY$5:$AZ$261,2,0)</f>
        <v>#N/A</v>
      </c>
    </row>
    <row r="431" spans="1:2" x14ac:dyDescent="0.3">
      <c r="A431" s="25">
        <f>PAVUK!C432</f>
        <v>0</v>
      </c>
      <c r="B431" s="25" t="e">
        <f>VLOOKUP(A431,PAVUK!$AY$5:$AZ$261,2,0)</f>
        <v>#N/A</v>
      </c>
    </row>
    <row r="432" spans="1:2" x14ac:dyDescent="0.3">
      <c r="A432" s="25">
        <f>PAVUK!C433</f>
        <v>0</v>
      </c>
      <c r="B432" s="25" t="e">
        <f>VLOOKUP(A432,PAVUK!$AY$5:$AZ$261,2,0)</f>
        <v>#N/A</v>
      </c>
    </row>
    <row r="433" spans="1:2" x14ac:dyDescent="0.3">
      <c r="A433" s="25">
        <f>PAVUK!C434</f>
        <v>0</v>
      </c>
      <c r="B433" s="25" t="e">
        <f>VLOOKUP(A433,PAVUK!$AY$5:$AZ$261,2,0)</f>
        <v>#N/A</v>
      </c>
    </row>
    <row r="434" spans="1:2" x14ac:dyDescent="0.3">
      <c r="A434" s="25">
        <f>PAVUK!C435</f>
        <v>0</v>
      </c>
      <c r="B434" s="25" t="e">
        <f>VLOOKUP(A434,PAVUK!$AY$5:$AZ$261,2,0)</f>
        <v>#N/A</v>
      </c>
    </row>
    <row r="435" spans="1:2" x14ac:dyDescent="0.3">
      <c r="A435" s="25">
        <f>PAVUK!C436</f>
        <v>0</v>
      </c>
      <c r="B435" s="25" t="e">
        <f>VLOOKUP(A435,PAVUK!$AY$5:$AZ$261,2,0)</f>
        <v>#N/A</v>
      </c>
    </row>
    <row r="436" spans="1:2" x14ac:dyDescent="0.3">
      <c r="A436" s="25">
        <f>PAVUK!C437</f>
        <v>0</v>
      </c>
      <c r="B436" s="25" t="e">
        <f>VLOOKUP(A436,PAVUK!$AY$5:$AZ$261,2,0)</f>
        <v>#N/A</v>
      </c>
    </row>
    <row r="437" spans="1:2" x14ac:dyDescent="0.3">
      <c r="A437" s="25">
        <f>PAVUK!C438</f>
        <v>0</v>
      </c>
      <c r="B437" s="25" t="e">
        <f>VLOOKUP(A437,PAVUK!$AY$5:$AZ$261,2,0)</f>
        <v>#N/A</v>
      </c>
    </row>
    <row r="438" spans="1:2" x14ac:dyDescent="0.3">
      <c r="A438" s="25">
        <f>PAVUK!C439</f>
        <v>0</v>
      </c>
      <c r="B438" s="25" t="e">
        <f>VLOOKUP(A438,PAVUK!$AY$5:$AZ$261,2,0)</f>
        <v>#N/A</v>
      </c>
    </row>
    <row r="439" spans="1:2" x14ac:dyDescent="0.3">
      <c r="A439" s="25">
        <f>PAVUK!C440</f>
        <v>0</v>
      </c>
      <c r="B439" s="25" t="e">
        <f>VLOOKUP(A439,PAVUK!$AY$5:$AZ$261,2,0)</f>
        <v>#N/A</v>
      </c>
    </row>
    <row r="440" spans="1:2" x14ac:dyDescent="0.3">
      <c r="A440" s="25">
        <f>PAVUK!C441</f>
        <v>0</v>
      </c>
      <c r="B440" s="25" t="e">
        <f>VLOOKUP(A440,PAVUK!$AY$5:$AZ$261,2,0)</f>
        <v>#N/A</v>
      </c>
    </row>
    <row r="441" spans="1:2" x14ac:dyDescent="0.3">
      <c r="A441" s="25">
        <f>PAVUK!C442</f>
        <v>0</v>
      </c>
      <c r="B441" s="25" t="e">
        <f>VLOOKUP(A441,PAVUK!$AY$5:$AZ$261,2,0)</f>
        <v>#N/A</v>
      </c>
    </row>
    <row r="442" spans="1:2" x14ac:dyDescent="0.3">
      <c r="A442" s="25">
        <f>PAVUK!C443</f>
        <v>0</v>
      </c>
      <c r="B442" s="25" t="e">
        <f>VLOOKUP(A442,PAVUK!$AY$5:$AZ$261,2,0)</f>
        <v>#N/A</v>
      </c>
    </row>
    <row r="443" spans="1:2" x14ac:dyDescent="0.3">
      <c r="A443" s="25">
        <f>PAVUK!C444</f>
        <v>0</v>
      </c>
      <c r="B443" s="25" t="e">
        <f>VLOOKUP(A443,PAVUK!$AY$5:$AZ$261,2,0)</f>
        <v>#N/A</v>
      </c>
    </row>
    <row r="444" spans="1:2" x14ac:dyDescent="0.3">
      <c r="A444" s="25">
        <f>PAVUK!C445</f>
        <v>0</v>
      </c>
      <c r="B444" s="25" t="e">
        <f>VLOOKUP(A444,PAVUK!$AY$5:$AZ$261,2,0)</f>
        <v>#N/A</v>
      </c>
    </row>
    <row r="445" spans="1:2" x14ac:dyDescent="0.3">
      <c r="A445" s="25">
        <f>PAVUK!C446</f>
        <v>0</v>
      </c>
      <c r="B445" s="25" t="e">
        <f>VLOOKUP(A445,PAVUK!$AY$5:$AZ$261,2,0)</f>
        <v>#N/A</v>
      </c>
    </row>
    <row r="446" spans="1:2" x14ac:dyDescent="0.3">
      <c r="A446" s="25">
        <f>PAVUK!C447</f>
        <v>0</v>
      </c>
      <c r="B446" s="25" t="e">
        <f>VLOOKUP(A446,PAVUK!$AY$5:$AZ$261,2,0)</f>
        <v>#N/A</v>
      </c>
    </row>
    <row r="447" spans="1:2" x14ac:dyDescent="0.3">
      <c r="A447" s="25">
        <f>PAVUK!C448</f>
        <v>0</v>
      </c>
      <c r="B447" s="25" t="e">
        <f>VLOOKUP(A447,PAVUK!$AY$5:$AZ$261,2,0)</f>
        <v>#N/A</v>
      </c>
    </row>
    <row r="448" spans="1:2" x14ac:dyDescent="0.3">
      <c r="A448" s="25">
        <f>PAVUK!C449</f>
        <v>0</v>
      </c>
      <c r="B448" s="25" t="e">
        <f>VLOOKUP(A448,PAVUK!$AY$5:$AZ$261,2,0)</f>
        <v>#N/A</v>
      </c>
    </row>
    <row r="449" spans="1:2" x14ac:dyDescent="0.3">
      <c r="A449" s="25">
        <f>PAVUK!C450</f>
        <v>0</v>
      </c>
      <c r="B449" s="25" t="e">
        <f>VLOOKUP(A449,PAVUK!$AY$5:$AZ$261,2,0)</f>
        <v>#N/A</v>
      </c>
    </row>
    <row r="450" spans="1:2" x14ac:dyDescent="0.3">
      <c r="A450" s="25">
        <f>PAVUK!C451</f>
        <v>0</v>
      </c>
      <c r="B450" s="25" t="e">
        <f>VLOOKUP(A450,PAVUK!$AY$5:$AZ$261,2,0)</f>
        <v>#N/A</v>
      </c>
    </row>
    <row r="451" spans="1:2" x14ac:dyDescent="0.3">
      <c r="A451" s="25">
        <f>PAVUK!C452</f>
        <v>0</v>
      </c>
      <c r="B451" s="25" t="e">
        <f>VLOOKUP(A451,PAVUK!$AY$5:$AZ$261,2,0)</f>
        <v>#N/A</v>
      </c>
    </row>
    <row r="452" spans="1:2" x14ac:dyDescent="0.3">
      <c r="A452" s="25">
        <f>PAVUK!C453</f>
        <v>0</v>
      </c>
      <c r="B452" s="25" t="e">
        <f>VLOOKUP(A452,PAVUK!$AY$5:$AZ$261,2,0)</f>
        <v>#N/A</v>
      </c>
    </row>
    <row r="453" spans="1:2" x14ac:dyDescent="0.3">
      <c r="A453" s="25">
        <f>PAVUK!C454</f>
        <v>0</v>
      </c>
      <c r="B453" s="25" t="e">
        <f>VLOOKUP(A453,PAVUK!$AY$5:$AZ$261,2,0)</f>
        <v>#N/A</v>
      </c>
    </row>
    <row r="454" spans="1:2" x14ac:dyDescent="0.3">
      <c r="A454" s="25">
        <f>PAVUK!C455</f>
        <v>0</v>
      </c>
      <c r="B454" s="25" t="e">
        <f>VLOOKUP(A454,PAVUK!$AY$5:$AZ$261,2,0)</f>
        <v>#N/A</v>
      </c>
    </row>
    <row r="455" spans="1:2" x14ac:dyDescent="0.3">
      <c r="A455" s="25">
        <f>PAVUK!C456</f>
        <v>0</v>
      </c>
      <c r="B455" s="25" t="e">
        <f>VLOOKUP(A455,PAVUK!$AY$5:$AZ$261,2,0)</f>
        <v>#N/A</v>
      </c>
    </row>
    <row r="456" spans="1:2" x14ac:dyDescent="0.3">
      <c r="A456" s="25">
        <f>PAVUK!C457</f>
        <v>0</v>
      </c>
      <c r="B456" s="25" t="e">
        <f>VLOOKUP(A456,PAVUK!$AY$5:$AZ$261,2,0)</f>
        <v>#N/A</v>
      </c>
    </row>
    <row r="457" spans="1:2" x14ac:dyDescent="0.3">
      <c r="A457" s="25">
        <f>PAVUK!C458</f>
        <v>0</v>
      </c>
      <c r="B457" s="25" t="e">
        <f>VLOOKUP(A457,PAVUK!$AY$5:$AZ$261,2,0)</f>
        <v>#N/A</v>
      </c>
    </row>
    <row r="458" spans="1:2" x14ac:dyDescent="0.3">
      <c r="A458" s="25">
        <f>PAVUK!C459</f>
        <v>0</v>
      </c>
      <c r="B458" s="25" t="e">
        <f>VLOOKUP(A458,PAVUK!$AY$5:$AZ$261,2,0)</f>
        <v>#N/A</v>
      </c>
    </row>
    <row r="459" spans="1:2" x14ac:dyDescent="0.3">
      <c r="A459" s="25">
        <f>PAVUK!C460</f>
        <v>0</v>
      </c>
      <c r="B459" s="25" t="e">
        <f>VLOOKUP(A459,PAVUK!$AY$5:$AZ$261,2,0)</f>
        <v>#N/A</v>
      </c>
    </row>
    <row r="460" spans="1:2" x14ac:dyDescent="0.3">
      <c r="A460" s="25">
        <f>PAVUK!C461</f>
        <v>0</v>
      </c>
      <c r="B460" s="25" t="e">
        <f>VLOOKUP(A460,PAVUK!$AY$5:$AZ$261,2,0)</f>
        <v>#N/A</v>
      </c>
    </row>
    <row r="461" spans="1:2" x14ac:dyDescent="0.3">
      <c r="A461" s="25">
        <f>PAVUK!C462</f>
        <v>0</v>
      </c>
      <c r="B461" s="25" t="e">
        <f>VLOOKUP(A461,PAVUK!$AY$5:$AZ$261,2,0)</f>
        <v>#N/A</v>
      </c>
    </row>
    <row r="462" spans="1:2" x14ac:dyDescent="0.3">
      <c r="A462" s="25">
        <f>PAVUK!C463</f>
        <v>0</v>
      </c>
      <c r="B462" s="25" t="e">
        <f>VLOOKUP(A462,PAVUK!$AY$5:$AZ$261,2,0)</f>
        <v>#N/A</v>
      </c>
    </row>
    <row r="463" spans="1:2" x14ac:dyDescent="0.3">
      <c r="A463" s="25">
        <f>PAVUK!C464</f>
        <v>0</v>
      </c>
      <c r="B463" s="25" t="e">
        <f>VLOOKUP(A463,PAVUK!$AY$5:$AZ$261,2,0)</f>
        <v>#N/A</v>
      </c>
    </row>
    <row r="464" spans="1:2" x14ac:dyDescent="0.3">
      <c r="A464" s="25">
        <f>PAVUK!C465</f>
        <v>0</v>
      </c>
      <c r="B464" s="25" t="e">
        <f>VLOOKUP(A464,PAVUK!$AY$5:$AZ$261,2,0)</f>
        <v>#N/A</v>
      </c>
    </row>
    <row r="465" spans="1:2" x14ac:dyDescent="0.3">
      <c r="A465" s="25">
        <f>PAVUK!C466</f>
        <v>0</v>
      </c>
      <c r="B465" s="25" t="e">
        <f>VLOOKUP(A465,PAVUK!$AY$5:$AZ$261,2,0)</f>
        <v>#N/A</v>
      </c>
    </row>
    <row r="466" spans="1:2" x14ac:dyDescent="0.3">
      <c r="A466" s="25">
        <f>PAVUK!C467</f>
        <v>0</v>
      </c>
      <c r="B466" s="25" t="e">
        <f>VLOOKUP(A466,PAVUK!$AY$5:$AZ$261,2,0)</f>
        <v>#N/A</v>
      </c>
    </row>
    <row r="467" spans="1:2" x14ac:dyDescent="0.3">
      <c r="A467" s="25">
        <f>PAVUK!C468</f>
        <v>0</v>
      </c>
      <c r="B467" s="25" t="e">
        <f>VLOOKUP(A467,PAVUK!$AY$5:$AZ$261,2,0)</f>
        <v>#N/A</v>
      </c>
    </row>
    <row r="468" spans="1:2" x14ac:dyDescent="0.3">
      <c r="A468" s="25">
        <f>PAVUK!C469</f>
        <v>0</v>
      </c>
      <c r="B468" s="25" t="e">
        <f>VLOOKUP(A468,PAVUK!$AY$5:$AZ$261,2,0)</f>
        <v>#N/A</v>
      </c>
    </row>
    <row r="469" spans="1:2" x14ac:dyDescent="0.3">
      <c r="A469" s="25">
        <f>PAVUK!C470</f>
        <v>0</v>
      </c>
      <c r="B469" s="25" t="e">
        <f>VLOOKUP(A469,PAVUK!$AY$5:$AZ$261,2,0)</f>
        <v>#N/A</v>
      </c>
    </row>
    <row r="470" spans="1:2" x14ac:dyDescent="0.3">
      <c r="A470" s="25">
        <f>PAVUK!C471</f>
        <v>0</v>
      </c>
      <c r="B470" s="25" t="e">
        <f>VLOOKUP(A470,PAVUK!$AY$5:$AZ$261,2,0)</f>
        <v>#N/A</v>
      </c>
    </row>
    <row r="471" spans="1:2" x14ac:dyDescent="0.3">
      <c r="A471" s="25">
        <f>PAVUK!C472</f>
        <v>0</v>
      </c>
      <c r="B471" s="25" t="e">
        <f>VLOOKUP(A471,PAVUK!$AY$5:$AZ$261,2,0)</f>
        <v>#N/A</v>
      </c>
    </row>
    <row r="472" spans="1:2" x14ac:dyDescent="0.3">
      <c r="A472" s="25">
        <f>PAVUK!C473</f>
        <v>0</v>
      </c>
      <c r="B472" s="25" t="e">
        <f>VLOOKUP(A472,PAVUK!$AY$5:$AZ$261,2,0)</f>
        <v>#N/A</v>
      </c>
    </row>
    <row r="473" spans="1:2" x14ac:dyDescent="0.3">
      <c r="A473" s="25">
        <f>PAVUK!C474</f>
        <v>0</v>
      </c>
      <c r="B473" s="25" t="e">
        <f>VLOOKUP(A473,PAVUK!$AY$5:$AZ$261,2,0)</f>
        <v>#N/A</v>
      </c>
    </row>
    <row r="474" spans="1:2" x14ac:dyDescent="0.3">
      <c r="A474" s="25">
        <f>PAVUK!C475</f>
        <v>0</v>
      </c>
      <c r="B474" s="25" t="e">
        <f>VLOOKUP(A474,PAVUK!$AY$5:$AZ$261,2,0)</f>
        <v>#N/A</v>
      </c>
    </row>
    <row r="475" spans="1:2" x14ac:dyDescent="0.3">
      <c r="A475" s="25">
        <f>PAVUK!C476</f>
        <v>0</v>
      </c>
      <c r="B475" s="25" t="e">
        <f>VLOOKUP(A475,PAVUK!$AY$5:$AZ$261,2,0)</f>
        <v>#N/A</v>
      </c>
    </row>
    <row r="476" spans="1:2" x14ac:dyDescent="0.3">
      <c r="A476" s="25">
        <f>PAVUK!C477</f>
        <v>0</v>
      </c>
      <c r="B476" s="25" t="e">
        <f>VLOOKUP(A476,PAVUK!$AY$5:$AZ$261,2,0)</f>
        <v>#N/A</v>
      </c>
    </row>
    <row r="477" spans="1:2" x14ac:dyDescent="0.3">
      <c r="A477" s="25">
        <f>PAVUK!C478</f>
        <v>0</v>
      </c>
      <c r="B477" s="25" t="e">
        <f>VLOOKUP(A477,PAVUK!$AY$5:$AZ$261,2,0)</f>
        <v>#N/A</v>
      </c>
    </row>
    <row r="478" spans="1:2" x14ac:dyDescent="0.3">
      <c r="A478" s="25">
        <f>PAVUK!C479</f>
        <v>0</v>
      </c>
      <c r="B478" s="25" t="e">
        <f>VLOOKUP(A478,PAVUK!$AY$5:$AZ$261,2,0)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0"/>
  <sheetViews>
    <sheetView showGridLines="0" view="pageBreakPreview" zoomScale="90" zoomScaleNormal="70" zoomScaleSheetLayoutView="90" workbookViewId="0">
      <selection activeCell="J3" sqref="J3"/>
    </sheetView>
  </sheetViews>
  <sheetFormatPr defaultRowHeight="14.4" x14ac:dyDescent="0.3"/>
  <cols>
    <col min="1" max="1" width="9.109375" style="26"/>
    <col min="2" max="2" width="29.5546875" customWidth="1"/>
    <col min="3" max="3" width="12" customWidth="1"/>
    <col min="4" max="4" width="38.44140625" customWidth="1"/>
    <col min="5" max="5" width="3" customWidth="1"/>
    <col min="8" max="8" width="9.109375" customWidth="1"/>
  </cols>
  <sheetData>
    <row r="1" spans="1:7" s="28" customFormat="1" ht="38.25" customHeight="1" x14ac:dyDescent="0.5">
      <c r="A1" s="259" t="s">
        <v>498</v>
      </c>
      <c r="B1" s="260"/>
      <c r="C1" s="260"/>
      <c r="D1" s="260"/>
    </row>
    <row r="2" spans="1:7" ht="46.5" customHeight="1" x14ac:dyDescent="0.3">
      <c r="C2" s="139"/>
    </row>
    <row r="3" spans="1:7" ht="30" customHeight="1" thickBot="1" x14ac:dyDescent="0.35">
      <c r="A3" s="140" t="s">
        <v>482</v>
      </c>
      <c r="C3" t="s">
        <v>499</v>
      </c>
    </row>
    <row r="4" spans="1:7" ht="18.600000000000001" thickBot="1" x14ac:dyDescent="0.4">
      <c r="A4" s="34"/>
      <c r="B4" s="35" t="s">
        <v>1</v>
      </c>
      <c r="C4" s="35" t="s">
        <v>2</v>
      </c>
      <c r="D4" s="36" t="s">
        <v>3</v>
      </c>
    </row>
    <row r="5" spans="1:7" ht="18" x14ac:dyDescent="0.35">
      <c r="A5" s="255">
        <f>VLOOKUP(G5,PAVUK!$IG$4:$IJ$315,4,0)</f>
        <v>1</v>
      </c>
      <c r="B5" s="141" t="str">
        <f>IF(ISERROR(VLOOKUP(VLOOKUP(G5,PAVUK!$II$4:$IK$315,3,0),vylosovanie!$N$10:$Q$159,3,0))=TRUE,"",VLOOKUP(VLOOKUP(G5,PAVUK!$II$4:$IK$315,3,0),vylosovanie!$N$10:$Q$159,3,0))</f>
        <v>Guassardo Liliana Alicja</v>
      </c>
      <c r="C5" s="141">
        <f>VLOOKUP(B5,'startova listina'!$E$12:$G$157,2,0)</f>
        <v>2009</v>
      </c>
      <c r="D5" s="142" t="str">
        <f>VLOOKUP(B5,'startova listina'!$E$12:$G$157,3,0)</f>
        <v xml:space="preserve">MŠK - STO Krompachy </v>
      </c>
      <c r="G5" s="265">
        <v>1</v>
      </c>
    </row>
    <row r="6" spans="1:7" ht="18.600000000000001" thickBot="1" x14ac:dyDescent="0.4">
      <c r="A6" s="256"/>
      <c r="B6" s="143" t="str">
        <f>IF(ISERROR(VLOOKUP(VLOOKUP(G5,PAVUK!$II$4:$IK$315,3,0),vylosovanie!$N$10:$Q$159,4,0))=TRUE,"",VLOOKUP(VLOOKUP(G5,PAVUK!$II$4:$IK$315,3,0),vylosovanie!$N$10:$Q$159,4,0))</f>
        <v>Geročová Alexandra</v>
      </c>
      <c r="C6" s="143">
        <f>VLOOKUP(B6,'startova listina'!$E$12:$G$157,2,0)</f>
        <v>2008</v>
      </c>
      <c r="D6" s="144" t="str">
        <f>VLOOKUP(B6,'startova listina'!$E$12:$G$157,3,0)</f>
        <v xml:space="preserve">MŠK - STO Krompachy </v>
      </c>
      <c r="G6" s="265"/>
    </row>
    <row r="7" spans="1:7" ht="18" x14ac:dyDescent="0.35">
      <c r="A7" s="257">
        <f>VLOOKUP(G7,PAVUK!$IG$4:$IJ$315,4,0)</f>
        <v>2</v>
      </c>
      <c r="B7" s="30" t="str">
        <f>IF(ISERROR(VLOOKUP(VLOOKUP(G7,PAVUK!$II$4:$IK$315,3,0),vylosovanie!$N$10:$Q$159,3,0))=TRUE,"",VLOOKUP(VLOOKUP(G7,PAVUK!$II$4:$IK$315,3,0),vylosovanie!$N$10:$Q$159,3,0))</f>
        <v>Kohlerová Sofia</v>
      </c>
      <c r="C7" s="30">
        <f>VLOOKUP(B7,'startova listina'!$E$12:$G$157,2,0)</f>
        <v>2009</v>
      </c>
      <c r="D7" s="31" t="str">
        <f>VLOOKUP(B7,'startova listina'!$E$12:$G$157,3,0)</f>
        <v xml:space="preserve">MŠK - STO Krompachy </v>
      </c>
      <c r="G7" s="265">
        <v>2</v>
      </c>
    </row>
    <row r="8" spans="1:7" ht="18.600000000000001" thickBot="1" x14ac:dyDescent="0.4">
      <c r="A8" s="258"/>
      <c r="B8" s="32" t="str">
        <f>IF(ISERROR(VLOOKUP(VLOOKUP(G7,PAVUK!$II$4:$IK$315,3,0),vylosovanie!$N$10:$Q$159,4,0))=TRUE,"",VLOOKUP(VLOOKUP(G7,PAVUK!$II$4:$IK$315,3,0),vylosovanie!$N$10:$Q$159,4,0))</f>
        <v>Nemčíková Radoslava</v>
      </c>
      <c r="C8" s="32">
        <f>VLOOKUP(B8,'startova listina'!$E$12:$G$157,2,0)</f>
        <v>2004</v>
      </c>
      <c r="D8" s="33" t="str">
        <f>VLOOKUP(B8,'startova listina'!$E$12:$G$157,3,0)</f>
        <v>ŠKST Sp.Vlachy</v>
      </c>
      <c r="G8" s="265"/>
    </row>
    <row r="9" spans="1:7" ht="18" x14ac:dyDescent="0.35">
      <c r="A9" s="261" t="str">
        <f>VLOOKUP(G9,PAVUK!$IG$4:$IJ$315,4,0)</f>
        <v xml:space="preserve"> 3-4</v>
      </c>
      <c r="B9" s="141" t="str">
        <f>IF(ISERROR(VLOOKUP(VLOOKUP(G9,PAVUK!$II$4:$IK$315,3,0),vylosovanie!$N$10:$Q$159,3,0))=TRUE,"",VLOOKUP(VLOOKUP(G9,PAVUK!$II$4:$IK$315,3,0),vylosovanie!$N$10:$Q$159,3,0))</f>
        <v>Zentková Nina</v>
      </c>
      <c r="C9" s="141">
        <f>VLOOKUP(B9,'startova listina'!$E$12:$G$157,2,0)</f>
        <v>2008</v>
      </c>
      <c r="D9" s="142" t="str">
        <f>VLOOKUP(B9,'startova listina'!$E$12:$G$157,3,0)</f>
        <v>OŠK Betlanovce</v>
      </c>
      <c r="G9" s="265">
        <v>3</v>
      </c>
    </row>
    <row r="10" spans="1:7" ht="18.600000000000001" thickBot="1" x14ac:dyDescent="0.4">
      <c r="A10" s="262"/>
      <c r="B10" s="143" t="str">
        <f>IF(ISERROR(VLOOKUP(VLOOKUP(G9,PAVUK!$II$4:$IK$315,3,0),vylosovanie!$N$10:$Q$159,4,0))=TRUE,"",VLOOKUP(VLOOKUP(G9,PAVUK!$II$4:$IK$315,3,0),vylosovanie!$N$10:$Q$159,4,0))</f>
        <v>Lipčáková Lucia</v>
      </c>
      <c r="C10" s="143">
        <f>VLOOKUP(B10,'startova listina'!$E$12:$G$157,2,0)</f>
        <v>2011</v>
      </c>
      <c r="D10" s="144" t="str">
        <f>VLOOKUP(B10,'startova listina'!$E$12:$G$157,3,0)</f>
        <v>STŠK Hrabušice</v>
      </c>
      <c r="G10" s="265"/>
    </row>
    <row r="11" spans="1:7" ht="18" x14ac:dyDescent="0.35">
      <c r="A11" s="257" t="str">
        <f>VLOOKUP(G11,PAVUK!$IG$4:$IJ$315,4,0)</f>
        <v xml:space="preserve"> </v>
      </c>
      <c r="B11" s="30" t="str">
        <f>IF(ISERROR(VLOOKUP(VLOOKUP(G11,PAVUK!$II$4:$IK$315,3,0),vylosovanie!$N$10:$Q$159,3,0))=TRUE,"",VLOOKUP(VLOOKUP(G11,PAVUK!$II$4:$IK$315,3,0),vylosovanie!$N$10:$Q$159,3,0))</f>
        <v>Guassardo Barbora Melisa</v>
      </c>
      <c r="C11" s="29">
        <f>VLOOKUP(B11,'startova listina'!$E$12:$G$157,2,0)</f>
        <v>2012</v>
      </c>
      <c r="D11" s="37" t="str">
        <f>VLOOKUP(B11,'startova listina'!$E$12:$G$157,3,0)</f>
        <v xml:space="preserve">MŠK - STO Krompachy </v>
      </c>
      <c r="G11" s="265">
        <v>4</v>
      </c>
    </row>
    <row r="12" spans="1:7" ht="18.600000000000001" thickBot="1" x14ac:dyDescent="0.4">
      <c r="A12" s="258"/>
      <c r="B12" s="32" t="str">
        <f>IF(ISERROR(VLOOKUP(VLOOKUP(G11,PAVUK!$II$4:$IK$315,3,0),vylosovanie!$N$10:$Q$159,4,0))=TRUE,"",VLOOKUP(VLOOKUP(G11,PAVUK!$II$4:$IK$315,3,0),vylosovanie!$N$10:$Q$159,4,0))</f>
        <v>Koňárová Kristína</v>
      </c>
      <c r="C12" s="27">
        <f>VLOOKUP(B12,'startova listina'!$E$12:$G$157,2,0)</f>
        <v>2012</v>
      </c>
      <c r="D12" s="38" t="str">
        <f>VLOOKUP(B12,'startova listina'!$E$12:$G$157,3,0)</f>
        <v xml:space="preserve">MŠK - STO Krompachy </v>
      </c>
      <c r="G12" s="265"/>
    </row>
    <row r="13" spans="1:7" ht="18" x14ac:dyDescent="0.35">
      <c r="A13" s="255"/>
      <c r="B13" s="141" t="str">
        <f>IF(ISERROR(VLOOKUP(VLOOKUP(G13,PAVUK!$II$4:$IK$315,3,0),vylosovanie!$N$10:$Q$159,3,0))=TRUE,"",VLOOKUP(VLOOKUP(G13,PAVUK!$II$4:$IK$315,3,0),vylosovanie!$N$10:$Q$159,3,0))</f>
        <v/>
      </c>
      <c r="C13" s="141" t="str">
        <f>VLOOKUP(B13,'startova listina'!$E$12:$G$157,2,0)</f>
        <v/>
      </c>
      <c r="D13" s="142" t="str">
        <f>VLOOKUP(B13,'startova listina'!$E$12:$G$157,3,0)</f>
        <v/>
      </c>
      <c r="G13" s="265">
        <v>5</v>
      </c>
    </row>
    <row r="14" spans="1:7" ht="18.600000000000001" thickBot="1" x14ac:dyDescent="0.4">
      <c r="A14" s="256"/>
      <c r="B14" s="143" t="str">
        <f>IF(ISERROR(VLOOKUP(VLOOKUP(G13,PAVUK!$II$4:$IK$315,3,0),vylosovanie!$N$10:$Q$159,4,0))=TRUE,"",VLOOKUP(VLOOKUP(G13,PAVUK!$II$4:$IK$315,3,0),vylosovanie!$N$10:$Q$159,4,0))</f>
        <v/>
      </c>
      <c r="C14" s="143" t="str">
        <f>VLOOKUP(B14,'startova listina'!$E$12:$G$157,2,0)</f>
        <v/>
      </c>
      <c r="D14" s="144" t="str">
        <f>VLOOKUP(B14,'startova listina'!$E$12:$G$157,3,0)</f>
        <v/>
      </c>
      <c r="G14" s="265"/>
    </row>
    <row r="15" spans="1:7" ht="18" x14ac:dyDescent="0.35">
      <c r="A15" s="254" t="str">
        <f>VLOOKUP(G15,PAVUK!$IG$4:$IJ$315,4,0)</f>
        <v xml:space="preserve"> </v>
      </c>
      <c r="B15" s="30" t="str">
        <f>IF(ISERROR(VLOOKUP(VLOOKUP(G15,PAVUK!$II$4:$IK$315,3,0),vylosovanie!$N$10:$Q$159,3,0))=TRUE,"",VLOOKUP(VLOOKUP(G15,PAVUK!$II$4:$IK$315,3,0),vylosovanie!$N$10:$Q$159,3,0))</f>
        <v/>
      </c>
      <c r="C15" s="29" t="str">
        <f>VLOOKUP(B15,'startova listina'!$E$12:$G$157,2,0)</f>
        <v/>
      </c>
      <c r="D15" s="37" t="str">
        <f>VLOOKUP(B15,'startova listina'!$E$12:$G$157,3,0)</f>
        <v/>
      </c>
      <c r="G15" s="265">
        <v>6</v>
      </c>
    </row>
    <row r="16" spans="1:7" ht="18.600000000000001" thickBot="1" x14ac:dyDescent="0.4">
      <c r="A16" s="254"/>
      <c r="B16" s="32" t="str">
        <f>IF(ISERROR(VLOOKUP(VLOOKUP(G15,PAVUK!$II$4:$IK$315,3,0),vylosovanie!$N$10:$Q$159,4,0))=TRUE,"",VLOOKUP(VLOOKUP(G15,PAVUK!$II$4:$IK$315,3,0),vylosovanie!$N$10:$Q$159,4,0))</f>
        <v/>
      </c>
      <c r="C16" s="27" t="str">
        <f>VLOOKUP(B16,'startova listina'!$E$12:$G$157,2,0)</f>
        <v/>
      </c>
      <c r="D16" s="38" t="str">
        <f>VLOOKUP(B16,'startova listina'!$E$12:$G$157,3,0)</f>
        <v/>
      </c>
      <c r="G16" s="265"/>
    </row>
    <row r="17" spans="1:7" ht="18" x14ac:dyDescent="0.35">
      <c r="A17" s="255" t="str">
        <f>VLOOKUP(G17,PAVUK!$IG$4:$IJ$315,4,0)</f>
        <v xml:space="preserve"> </v>
      </c>
      <c r="B17" s="141" t="str">
        <f>IF(ISERROR(VLOOKUP(VLOOKUP(G17,PAVUK!$II$4:$IK$315,3,0),vylosovanie!$N$10:$Q$159,3,0))=TRUE,"",VLOOKUP(VLOOKUP(G17,PAVUK!$II$4:$IK$315,3,0),vylosovanie!$N$10:$Q$159,3,0))</f>
        <v/>
      </c>
      <c r="C17" s="141" t="str">
        <f>VLOOKUP(B17,'startova listina'!$E$12:$G$157,2,0)</f>
        <v/>
      </c>
      <c r="D17" s="142" t="str">
        <f>VLOOKUP(B17,'startova listina'!$E$12:$G$157,3,0)</f>
        <v/>
      </c>
      <c r="G17" s="265">
        <v>7</v>
      </c>
    </row>
    <row r="18" spans="1:7" ht="18.600000000000001" thickBot="1" x14ac:dyDescent="0.4">
      <c r="A18" s="256"/>
      <c r="B18" s="143" t="str">
        <f>IF(ISERROR(VLOOKUP(VLOOKUP(G17,PAVUK!$II$4:$IK$315,3,0),vylosovanie!$N$10:$Q$159,4,0))=TRUE,"",VLOOKUP(VLOOKUP(G17,PAVUK!$II$4:$IK$315,3,0),vylosovanie!$N$10:$Q$159,4,0))</f>
        <v/>
      </c>
      <c r="C18" s="143" t="str">
        <f>VLOOKUP(B18,'startova listina'!$E$12:$G$157,2,0)</f>
        <v/>
      </c>
      <c r="D18" s="144" t="str">
        <f>VLOOKUP(B18,'startova listina'!$E$12:$G$157,3,0)</f>
        <v/>
      </c>
      <c r="G18" s="265"/>
    </row>
    <row r="19" spans="1:7" ht="18" x14ac:dyDescent="0.35">
      <c r="A19" s="254" t="str">
        <f>VLOOKUP(G19,PAVUK!$IG$4:$IJ$315,4,0)</f>
        <v xml:space="preserve"> </v>
      </c>
      <c r="B19" s="30" t="str">
        <f>IF(ISERROR(VLOOKUP(VLOOKUP(G19,PAVUK!$II$4:$IK$315,3,0),vylosovanie!$N$10:$Q$159,3,0))=TRUE,"",VLOOKUP(VLOOKUP(G19,PAVUK!$II$4:$IK$315,3,0),vylosovanie!$N$10:$Q$159,3,0))</f>
        <v/>
      </c>
      <c r="C19" s="29" t="str">
        <f>VLOOKUP(B19,'startova listina'!$E$12:$G$157,2,0)</f>
        <v/>
      </c>
      <c r="D19" s="37" t="str">
        <f>VLOOKUP(B19,'startova listina'!$E$12:$G$157,3,0)</f>
        <v/>
      </c>
      <c r="G19" s="265">
        <v>8</v>
      </c>
    </row>
    <row r="20" spans="1:7" ht="18.600000000000001" thickBot="1" x14ac:dyDescent="0.4">
      <c r="A20" s="254"/>
      <c r="B20" s="32" t="str">
        <f>IF(ISERROR(VLOOKUP(VLOOKUP(G19,PAVUK!$II$4:$IK$315,3,0),vylosovanie!$N$10:$Q$159,4,0))=TRUE,"",VLOOKUP(VLOOKUP(G19,PAVUK!$II$4:$IK$315,3,0),vylosovanie!$N$10:$Q$159,4,0))</f>
        <v/>
      </c>
      <c r="C20" s="27" t="str">
        <f>VLOOKUP(B20,'startova listina'!$E$12:$G$157,2,0)</f>
        <v/>
      </c>
      <c r="D20" s="38" t="str">
        <f>VLOOKUP(B20,'startova listina'!$E$12:$G$157,3,0)</f>
        <v/>
      </c>
      <c r="G20" s="265"/>
    </row>
    <row r="21" spans="1:7" ht="18" x14ac:dyDescent="0.35">
      <c r="A21" s="263" t="str">
        <f>VLOOKUP(G21,PAVUK!$IG$4:$IJ$315,4,0)</f>
        <v xml:space="preserve"> </v>
      </c>
      <c r="B21" s="141" t="str">
        <f>IF(ISERROR(VLOOKUP(VLOOKUP(G21,PAVUK!$II$4:$IK$315,3,0),vylosovanie!$N$10:$Q$159,3,0))=TRUE,"",VLOOKUP(VLOOKUP(G21,PAVUK!$II$4:$IK$315,3,0),vylosovanie!$N$10:$Q$159,3,0))</f>
        <v/>
      </c>
      <c r="C21" s="141" t="str">
        <f>VLOOKUP(B21,'startova listina'!$E$12:$G$157,2,0)</f>
        <v/>
      </c>
      <c r="D21" s="142" t="str">
        <f>VLOOKUP(B21,'startova listina'!$E$12:$G$157,3,0)</f>
        <v/>
      </c>
      <c r="G21" s="265">
        <v>9</v>
      </c>
    </row>
    <row r="22" spans="1:7" ht="18.600000000000001" thickBot="1" x14ac:dyDescent="0.4">
      <c r="A22" s="264"/>
      <c r="B22" s="143" t="str">
        <f>IF(ISERROR(VLOOKUP(VLOOKUP(G21,PAVUK!$II$4:$IK$315,3,0),vylosovanie!$N$10:$Q$159,4,0))=TRUE,"",VLOOKUP(VLOOKUP(G21,PAVUK!$II$4:$IK$315,3,0),vylosovanie!$N$10:$Q$159,4,0))</f>
        <v/>
      </c>
      <c r="C22" s="143" t="str">
        <f>VLOOKUP(B22,'startova listina'!$E$12:$G$157,2,0)</f>
        <v/>
      </c>
      <c r="D22" s="144" t="str">
        <f>VLOOKUP(B22,'startova listina'!$E$12:$G$157,3,0)</f>
        <v/>
      </c>
      <c r="G22" s="265"/>
    </row>
    <row r="23" spans="1:7" ht="18" x14ac:dyDescent="0.35">
      <c r="A23" s="254" t="str">
        <f>VLOOKUP(G23,PAVUK!$IG$4:$IJ$315,4,0)</f>
        <v xml:space="preserve"> </v>
      </c>
      <c r="B23" s="29" t="str">
        <f>IF(ISERROR(VLOOKUP(VLOOKUP(G23,PAVUK!$II$4:$IK$315,3,0),vylosovanie!$N$10:$Q$159,3,0))=TRUE,"",VLOOKUP(VLOOKUP(G23,PAVUK!$II$4:$IK$315,3,0),vylosovanie!$N$10:$Q$159,3,0))</f>
        <v/>
      </c>
      <c r="C23" s="29" t="str">
        <f>VLOOKUP(B23,'startova listina'!$E$12:$G$157,2,0)</f>
        <v/>
      </c>
      <c r="D23" s="37" t="str">
        <f>VLOOKUP(B23,'startova listina'!$E$12:$G$157,3,0)</f>
        <v/>
      </c>
      <c r="G23" s="265">
        <v>10</v>
      </c>
    </row>
    <row r="24" spans="1:7" ht="18.600000000000001" thickBot="1" x14ac:dyDescent="0.4">
      <c r="A24" s="254"/>
      <c r="B24" s="27" t="str">
        <f>IF(ISERROR(VLOOKUP(VLOOKUP(G23,PAVUK!$II$4:$IK$315,3,0),vylosovanie!$N$10:$Q$159,4,0))=TRUE,"",VLOOKUP(VLOOKUP(G23,PAVUK!$II$4:$IK$315,3,0),vylosovanie!$N$10:$Q$159,4,0))</f>
        <v/>
      </c>
      <c r="C24" s="27" t="str">
        <f>VLOOKUP(B24,'startova listina'!$E$12:$G$157,2,0)</f>
        <v/>
      </c>
      <c r="D24" s="38" t="str">
        <f>VLOOKUP(B24,'startova listina'!$E$12:$G$157,3,0)</f>
        <v/>
      </c>
      <c r="G24" s="265"/>
    </row>
    <row r="25" spans="1:7" ht="18" x14ac:dyDescent="0.35">
      <c r="A25" s="255" t="str">
        <f>VLOOKUP(G25,PAVUK!$IG$4:$IJ$315,4,0)</f>
        <v xml:space="preserve"> </v>
      </c>
      <c r="B25" s="141" t="str">
        <f>IF(ISERROR(VLOOKUP(VLOOKUP(G25,PAVUK!$II$4:$IK$315,3,0),vylosovanie!$N$10:$Q$159,3,0))=TRUE,"",VLOOKUP(VLOOKUP(G25,PAVUK!$II$4:$IK$315,3,0),vylosovanie!$N$10:$Q$159,3,0))</f>
        <v/>
      </c>
      <c r="C25" s="141" t="str">
        <f>VLOOKUP(B25,'startova listina'!$E$12:$G$157,2,0)</f>
        <v/>
      </c>
      <c r="D25" s="142" t="str">
        <f>VLOOKUP(B25,'startova listina'!$E$12:$G$157,3,0)</f>
        <v/>
      </c>
      <c r="G25" s="265">
        <v>11</v>
      </c>
    </row>
    <row r="26" spans="1:7" ht="18.600000000000001" thickBot="1" x14ac:dyDescent="0.4">
      <c r="A26" s="256"/>
      <c r="B26" s="143" t="str">
        <f>IF(ISERROR(VLOOKUP(VLOOKUP(G25,PAVUK!$II$4:$IK$315,3,0),vylosovanie!$N$10:$Q$159,4,0))=TRUE,"",VLOOKUP(VLOOKUP(G25,PAVUK!$II$4:$IK$315,3,0),vylosovanie!$N$10:$Q$159,4,0))</f>
        <v/>
      </c>
      <c r="C26" s="143" t="str">
        <f>VLOOKUP(B26,'startova listina'!$E$12:$G$157,2,0)</f>
        <v/>
      </c>
      <c r="D26" s="144" t="str">
        <f>VLOOKUP(B26,'startova listina'!$E$12:$G$157,3,0)</f>
        <v/>
      </c>
      <c r="G26" s="265"/>
    </row>
    <row r="27" spans="1:7" ht="18" x14ac:dyDescent="0.35">
      <c r="A27" s="254" t="str">
        <f>VLOOKUP(G27,PAVUK!$IG$4:$IJ$315,4,0)</f>
        <v xml:space="preserve"> </v>
      </c>
      <c r="B27" s="29" t="str">
        <f>IF(ISERROR(VLOOKUP(VLOOKUP(G27,PAVUK!$II$4:$IK$315,3,0),vylosovanie!$N$10:$Q$159,3,0))=TRUE,"",VLOOKUP(VLOOKUP(G27,PAVUK!$II$4:$IK$315,3,0),vylosovanie!$N$10:$Q$159,3,0))</f>
        <v/>
      </c>
      <c r="C27" s="29" t="str">
        <f>VLOOKUP(B27,'startova listina'!$E$12:$G$157,2,0)</f>
        <v/>
      </c>
      <c r="D27" s="37" t="str">
        <f>VLOOKUP(B27,'startova listina'!$E$12:$G$157,3,0)</f>
        <v/>
      </c>
      <c r="G27" s="265">
        <v>12</v>
      </c>
    </row>
    <row r="28" spans="1:7" ht="18.600000000000001" thickBot="1" x14ac:dyDescent="0.4">
      <c r="A28" s="254"/>
      <c r="B28" s="27" t="str">
        <f>IF(ISERROR(VLOOKUP(VLOOKUP(G27,PAVUK!$II$4:$IK$315,3,0),vylosovanie!$N$10:$Q$159,4,0))=TRUE,"",VLOOKUP(VLOOKUP(G27,PAVUK!$II$4:$IK$315,3,0),vylosovanie!$N$10:$Q$159,4,0))</f>
        <v/>
      </c>
      <c r="C28" s="27" t="str">
        <f>VLOOKUP(B28,'startova listina'!$E$12:$G$157,2,0)</f>
        <v/>
      </c>
      <c r="D28" s="38" t="str">
        <f>VLOOKUP(B28,'startova listina'!$E$12:$G$157,3,0)</f>
        <v/>
      </c>
      <c r="G28" s="265"/>
    </row>
    <row r="29" spans="1:7" ht="18" x14ac:dyDescent="0.35">
      <c r="A29" s="255" t="str">
        <f>VLOOKUP(G29,PAVUK!$IG$4:$IJ$315,4,0)</f>
        <v xml:space="preserve"> </v>
      </c>
      <c r="B29" s="141" t="str">
        <f>IF(ISERROR(VLOOKUP(VLOOKUP(G29,PAVUK!$II$4:$IK$315,3,0),vylosovanie!$N$10:$Q$159,3,0))=TRUE,"",VLOOKUP(VLOOKUP(G29,PAVUK!$II$4:$IK$315,3,0),vylosovanie!$N$10:$Q$159,3,0))</f>
        <v/>
      </c>
      <c r="C29" s="141" t="str">
        <f>VLOOKUP(B29,'startova listina'!$E$12:$G$157,2,0)</f>
        <v/>
      </c>
      <c r="D29" s="142" t="str">
        <f>VLOOKUP(B29,'startova listina'!$E$12:$G$157,3,0)</f>
        <v/>
      </c>
      <c r="G29" s="265">
        <v>13</v>
      </c>
    </row>
    <row r="30" spans="1:7" ht="18.600000000000001" thickBot="1" x14ac:dyDescent="0.4">
      <c r="A30" s="256"/>
      <c r="B30" s="143" t="str">
        <f>IF(ISERROR(VLOOKUP(VLOOKUP(G29,PAVUK!$II$4:$IK$315,3,0),vylosovanie!$N$10:$Q$159,4,0))=TRUE,"",VLOOKUP(VLOOKUP(G29,PAVUK!$II$4:$IK$315,3,0),vylosovanie!$N$10:$Q$159,4,0))</f>
        <v/>
      </c>
      <c r="C30" s="143" t="str">
        <f>VLOOKUP(B30,'startova listina'!$E$12:$G$157,2,0)</f>
        <v/>
      </c>
      <c r="D30" s="144" t="str">
        <f>VLOOKUP(B30,'startova listina'!$E$12:$G$157,3,0)</f>
        <v/>
      </c>
      <c r="G30" s="265"/>
    </row>
    <row r="31" spans="1:7" ht="18" x14ac:dyDescent="0.35">
      <c r="A31" s="254" t="str">
        <f>VLOOKUP(G31,PAVUK!$IG$4:$IJ$315,4,0)</f>
        <v xml:space="preserve"> </v>
      </c>
      <c r="B31" s="29" t="str">
        <f>IF(ISERROR(VLOOKUP(VLOOKUP(G31,PAVUK!$II$4:$IK$315,3,0),vylosovanie!$N$10:$Q$159,3,0))=TRUE,"",VLOOKUP(VLOOKUP(G31,PAVUK!$II$4:$IK$315,3,0),vylosovanie!$N$10:$Q$159,3,0))</f>
        <v/>
      </c>
      <c r="C31" s="29" t="str">
        <f>VLOOKUP(B31,'startova listina'!$E$12:$G$157,2,0)</f>
        <v/>
      </c>
      <c r="D31" s="37" t="str">
        <f>VLOOKUP(B31,'startova listina'!$E$12:$G$157,3,0)</f>
        <v/>
      </c>
      <c r="G31" s="265">
        <v>14</v>
      </c>
    </row>
    <row r="32" spans="1:7" ht="18.600000000000001" thickBot="1" x14ac:dyDescent="0.4">
      <c r="A32" s="254"/>
      <c r="B32" s="27" t="str">
        <f>IF(ISERROR(VLOOKUP(VLOOKUP(G31,PAVUK!$II$4:$IK$315,3,0),vylosovanie!$N$10:$Q$159,4,0))=TRUE,"",VLOOKUP(VLOOKUP(G31,PAVUK!$II$4:$IK$315,3,0),vylosovanie!$N$10:$Q$159,4,0))</f>
        <v/>
      </c>
      <c r="C32" s="27" t="str">
        <f>VLOOKUP(B32,'startova listina'!$E$12:$G$157,2,0)</f>
        <v/>
      </c>
      <c r="D32" s="38" t="str">
        <f>VLOOKUP(B32,'startova listina'!$E$12:$G$157,3,0)</f>
        <v/>
      </c>
      <c r="G32" s="265"/>
    </row>
    <row r="33" spans="1:7" ht="18" x14ac:dyDescent="0.35">
      <c r="A33" s="255" t="str">
        <f>VLOOKUP(G33,PAVUK!$IG$4:$IJ$315,4,0)</f>
        <v xml:space="preserve"> </v>
      </c>
      <c r="B33" s="141" t="str">
        <f>IF(ISERROR(VLOOKUP(VLOOKUP(G33,PAVUK!$II$4:$IK$315,3,0),vylosovanie!$N$10:$Q$159,3,0))=TRUE,"",VLOOKUP(VLOOKUP(G33,PAVUK!$II$4:$IK$315,3,0),vylosovanie!$N$10:$Q$159,3,0))</f>
        <v/>
      </c>
      <c r="C33" s="141" t="str">
        <f>VLOOKUP(B33,'startova listina'!$E$12:$G$157,2,0)</f>
        <v/>
      </c>
      <c r="D33" s="142" t="str">
        <f>VLOOKUP(B33,'startova listina'!$E$12:$G$157,3,0)</f>
        <v/>
      </c>
      <c r="G33" s="265">
        <v>15</v>
      </c>
    </row>
    <row r="34" spans="1:7" ht="18.600000000000001" thickBot="1" x14ac:dyDescent="0.4">
      <c r="A34" s="256"/>
      <c r="B34" s="143" t="str">
        <f>IF(ISERROR(VLOOKUP(VLOOKUP(G33,PAVUK!$II$4:$IK$315,3,0),vylosovanie!$N$10:$Q$159,4,0))=TRUE,"",VLOOKUP(VLOOKUP(G33,PAVUK!$II$4:$IK$315,3,0),vylosovanie!$N$10:$Q$159,4,0))</f>
        <v/>
      </c>
      <c r="C34" s="143" t="str">
        <f>VLOOKUP(B34,'startova listina'!$E$12:$G$157,2,0)</f>
        <v/>
      </c>
      <c r="D34" s="144" t="str">
        <f>VLOOKUP(B34,'startova listina'!$E$12:$G$157,3,0)</f>
        <v/>
      </c>
      <c r="G34" s="265"/>
    </row>
    <row r="35" spans="1:7" ht="18" x14ac:dyDescent="0.35">
      <c r="A35" s="257" t="str">
        <f>VLOOKUP(G35,PAVUK!$IG$4:$IJ$315,4,0)</f>
        <v xml:space="preserve"> </v>
      </c>
      <c r="B35" s="29" t="str">
        <f>IF(ISERROR(VLOOKUP(VLOOKUP(G35,PAVUK!$II$4:$IK$315,3,0),vylosovanie!$N$10:$Q$159,3,0))=TRUE,"",VLOOKUP(VLOOKUP(G35,PAVUK!$II$4:$IK$315,3,0),vylosovanie!$N$10:$Q$159,3,0))</f>
        <v/>
      </c>
      <c r="C35" s="30" t="str">
        <f>VLOOKUP(B35,'startova listina'!$E$12:$G$157,2,0)</f>
        <v/>
      </c>
      <c r="D35" s="31" t="str">
        <f>VLOOKUP(B35,'startova listina'!$E$12:$G$157,3,0)</f>
        <v/>
      </c>
      <c r="G35" s="265">
        <v>16</v>
      </c>
    </row>
    <row r="36" spans="1:7" ht="18.600000000000001" thickBot="1" x14ac:dyDescent="0.4">
      <c r="A36" s="258"/>
      <c r="B36" s="32" t="str">
        <f>IF(ISERROR(VLOOKUP(VLOOKUP(G35,PAVUK!$II$4:$IK$315,3,0),vylosovanie!$N$10:$Q$159,4,0))=TRUE,"",VLOOKUP(VLOOKUP(G35,PAVUK!$II$4:$IK$315,3,0),vylosovanie!$N$10:$Q$159,4,0))</f>
        <v/>
      </c>
      <c r="C36" s="32" t="str">
        <f>VLOOKUP(B36,'startova listina'!$E$12:$G$157,2,0)</f>
        <v/>
      </c>
      <c r="D36" s="33" t="str">
        <f>VLOOKUP(B36,'startova listina'!$E$12:$G$157,3,0)</f>
        <v/>
      </c>
      <c r="G36" s="265"/>
    </row>
    <row r="37" spans="1:7" ht="18" x14ac:dyDescent="0.35">
      <c r="A37" s="255" t="str">
        <f>VLOOKUP(G37,PAVUK!$IG$4:$IJ$315,4,0)</f>
        <v xml:space="preserve"> </v>
      </c>
      <c r="B37" s="141" t="str">
        <f>IF(ISERROR(VLOOKUP(VLOOKUP(G37,PAVUK!$II$4:$IK$315,3,0),vylosovanie!$N$10:$Q$159,3,0))=TRUE,"",VLOOKUP(VLOOKUP(G37,PAVUK!$II$4:$IK$315,3,0),vylosovanie!$N$10:$Q$159,3,0))</f>
        <v/>
      </c>
      <c r="C37" s="141" t="str">
        <f>VLOOKUP(B37,'startova listina'!$E$12:$G$157,2,0)</f>
        <v/>
      </c>
      <c r="D37" s="142" t="str">
        <f>VLOOKUP(B37,'startova listina'!$E$12:$G$157,3,0)</f>
        <v/>
      </c>
      <c r="G37" s="265">
        <v>17</v>
      </c>
    </row>
    <row r="38" spans="1:7" ht="18.600000000000001" thickBot="1" x14ac:dyDescent="0.4">
      <c r="A38" s="256"/>
      <c r="B38" s="143" t="str">
        <f>IF(ISERROR(VLOOKUP(VLOOKUP(G37,PAVUK!$II$4:$IK$315,3,0),vylosovanie!$N$10:$Q$159,4,0))=TRUE,"",VLOOKUP(VLOOKUP(G37,PAVUK!$II$4:$IK$315,3,0),vylosovanie!$N$10:$Q$159,4,0))</f>
        <v/>
      </c>
      <c r="C38" s="143" t="str">
        <f>VLOOKUP(B38,'startova listina'!$E$12:$G$157,2,0)</f>
        <v/>
      </c>
      <c r="D38" s="144" t="str">
        <f>VLOOKUP(B38,'startova listina'!$E$12:$G$157,3,0)</f>
        <v/>
      </c>
      <c r="G38" s="265"/>
    </row>
    <row r="39" spans="1:7" ht="18" x14ac:dyDescent="0.35">
      <c r="A39" s="257">
        <f>VLOOKUP(G39,PAVUK!$IG$4:$IJ$315,4,0)</f>
        <v>0</v>
      </c>
      <c r="B39" s="29" t="str">
        <f>IF(ISERROR(VLOOKUP(VLOOKUP(G39,PAVUK!$II$4:$IK$315,3,0),vylosovanie!$N$10:$Q$159,3,0))=TRUE,"",VLOOKUP(VLOOKUP(G39,PAVUK!$II$4:$IK$315,3,0),vylosovanie!$N$10:$Q$159,3,0))</f>
        <v/>
      </c>
      <c r="C39" s="30" t="str">
        <f>VLOOKUP(B39,'startova listina'!$E$12:$G$157,2,0)</f>
        <v/>
      </c>
      <c r="D39" s="31" t="str">
        <f>VLOOKUP(B39,'startova listina'!$E$12:$G$157,3,0)</f>
        <v/>
      </c>
      <c r="G39" s="265">
        <v>18</v>
      </c>
    </row>
    <row r="40" spans="1:7" ht="18.600000000000001" thickBot="1" x14ac:dyDescent="0.4">
      <c r="A40" s="258"/>
      <c r="B40" s="32" t="str">
        <f>IF(ISERROR(VLOOKUP(VLOOKUP(G39,PAVUK!$II$4:$IK$315,3,0),vylosovanie!$N$10:$Q$159,4,0))=TRUE,"",VLOOKUP(VLOOKUP(G39,PAVUK!$II$4:$IK$315,3,0),vylosovanie!$N$10:$Q$159,4,0))</f>
        <v/>
      </c>
      <c r="C40" s="32" t="str">
        <f>VLOOKUP(B40,'startova listina'!$E$12:$G$157,2,0)</f>
        <v/>
      </c>
      <c r="D40" s="33" t="str">
        <f>VLOOKUP(B40,'startova listina'!$E$12:$G$157,3,0)</f>
        <v/>
      </c>
      <c r="G40" s="265"/>
    </row>
    <row r="41" spans="1:7" ht="18" x14ac:dyDescent="0.35">
      <c r="A41" s="255">
        <f>VLOOKUP(G41,PAVUK!$IG$4:$IJ$315,4,0)</f>
        <v>0</v>
      </c>
      <c r="B41" s="141" t="str">
        <f>IF(ISERROR(VLOOKUP(VLOOKUP(G41,PAVUK!$II$4:$IK$315,3,0),vylosovanie!$N$10:$Q$159,3,0))=TRUE,"",VLOOKUP(VLOOKUP(G41,PAVUK!$II$4:$IK$315,3,0),vylosovanie!$N$10:$Q$159,3,0))</f>
        <v/>
      </c>
      <c r="C41" s="141" t="str">
        <f>VLOOKUP(B41,'startova listina'!$E$12:$G$157,2,0)</f>
        <v/>
      </c>
      <c r="D41" s="142" t="str">
        <f>VLOOKUP(B41,'startova listina'!$E$12:$G$157,3,0)</f>
        <v/>
      </c>
      <c r="G41" s="265">
        <v>19</v>
      </c>
    </row>
    <row r="42" spans="1:7" ht="18.600000000000001" thickBot="1" x14ac:dyDescent="0.4">
      <c r="A42" s="256"/>
      <c r="B42" s="143" t="str">
        <f>IF(ISERROR(VLOOKUP(VLOOKUP(G41,PAVUK!$II$4:$IK$315,3,0),vylosovanie!$N$10:$Q$159,4,0))=TRUE,"",VLOOKUP(VLOOKUP(G41,PAVUK!$II$4:$IK$315,3,0),vylosovanie!$N$10:$Q$159,4,0))</f>
        <v/>
      </c>
      <c r="C42" s="143" t="str">
        <f>VLOOKUP(B42,'startova listina'!$E$12:$G$157,2,0)</f>
        <v/>
      </c>
      <c r="D42" s="144" t="str">
        <f>VLOOKUP(B42,'startova listina'!$E$12:$G$157,3,0)</f>
        <v/>
      </c>
      <c r="G42" s="265"/>
    </row>
    <row r="43" spans="1:7" ht="18" x14ac:dyDescent="0.35">
      <c r="A43" s="257">
        <f>VLOOKUP(G43,PAVUK!$IG$4:$IJ$315,4,0)</f>
        <v>0</v>
      </c>
      <c r="B43" s="29" t="str">
        <f>IF(ISERROR(VLOOKUP(VLOOKUP(G43,PAVUK!$II$4:$IK$315,3,0),vylosovanie!$N$10:$Q$159,3,0))=TRUE,"",VLOOKUP(VLOOKUP(G43,PAVUK!$II$4:$IK$315,3,0),vylosovanie!$N$10:$Q$159,3,0))</f>
        <v/>
      </c>
      <c r="C43" s="30" t="str">
        <f>VLOOKUP(B43,'startova listina'!$E$12:$G$157,2,0)</f>
        <v/>
      </c>
      <c r="D43" s="31" t="str">
        <f>VLOOKUP(B43,'startova listina'!$E$12:$G$157,3,0)</f>
        <v/>
      </c>
      <c r="G43" s="265">
        <v>20</v>
      </c>
    </row>
    <row r="44" spans="1:7" ht="18.600000000000001" thickBot="1" x14ac:dyDescent="0.4">
      <c r="A44" s="258"/>
      <c r="B44" s="32" t="str">
        <f>IF(ISERROR(VLOOKUP(VLOOKUP(G43,PAVUK!$II$4:$IK$315,3,0),vylosovanie!$N$10:$Q$159,4,0))=TRUE,"",VLOOKUP(VLOOKUP(G43,PAVUK!$II$4:$IK$315,3,0),vylosovanie!$N$10:$Q$159,4,0))</f>
        <v/>
      </c>
      <c r="C44" s="32" t="str">
        <f>VLOOKUP(B44,'startova listina'!$E$12:$G$157,2,0)</f>
        <v/>
      </c>
      <c r="D44" s="33" t="str">
        <f>VLOOKUP(B44,'startova listina'!$E$12:$G$157,3,0)</f>
        <v/>
      </c>
      <c r="G44" s="265"/>
    </row>
    <row r="45" spans="1:7" ht="18" x14ac:dyDescent="0.35">
      <c r="A45" s="255">
        <f>VLOOKUP(G45,PAVUK!$IG$4:$IJ$315,4,0)</f>
        <v>0</v>
      </c>
      <c r="B45" s="141" t="str">
        <f>IF(ISERROR(VLOOKUP(VLOOKUP(G45,PAVUK!$II$4:$IK$315,3,0),vylosovanie!$N$10:$Q$159,3,0))=TRUE,"",VLOOKUP(VLOOKUP(G45,PAVUK!$II$4:$IK$315,3,0),vylosovanie!$N$10:$Q$159,3,0))</f>
        <v/>
      </c>
      <c r="C45" s="141" t="str">
        <f>VLOOKUP(B45,'startova listina'!$E$12:$G$157,2,0)</f>
        <v/>
      </c>
      <c r="D45" s="142" t="str">
        <f>VLOOKUP(B45,'startova listina'!$E$12:$G$157,3,0)</f>
        <v/>
      </c>
      <c r="G45" s="265">
        <v>21</v>
      </c>
    </row>
    <row r="46" spans="1:7" ht="18.600000000000001" thickBot="1" x14ac:dyDescent="0.4">
      <c r="A46" s="256"/>
      <c r="B46" s="143" t="str">
        <f>IF(ISERROR(VLOOKUP(VLOOKUP(G45,PAVUK!$II$4:$IK$315,3,0),vylosovanie!$N$10:$Q$159,4,0))=TRUE,"",VLOOKUP(VLOOKUP(G45,PAVUK!$II$4:$IK$315,3,0),vylosovanie!$N$10:$Q$159,4,0))</f>
        <v/>
      </c>
      <c r="C46" s="143" t="str">
        <f>VLOOKUP(B46,'startova listina'!$E$12:$G$157,2,0)</f>
        <v/>
      </c>
      <c r="D46" s="144" t="str">
        <f>VLOOKUP(B46,'startova listina'!$E$12:$G$157,3,0)</f>
        <v/>
      </c>
      <c r="G46" s="265"/>
    </row>
    <row r="47" spans="1:7" ht="18" x14ac:dyDescent="0.35">
      <c r="A47" s="257">
        <f>VLOOKUP(G47,PAVUK!$IG$4:$IJ$315,4,0)</f>
        <v>0</v>
      </c>
      <c r="B47" s="29" t="str">
        <f>IF(ISERROR(VLOOKUP(VLOOKUP(G47,PAVUK!$II$4:$IK$315,3,0),vylosovanie!$N$10:$Q$159,3,0))=TRUE,"",VLOOKUP(VLOOKUP(G47,PAVUK!$II$4:$IK$315,3,0),vylosovanie!$N$10:$Q$159,3,0))</f>
        <v/>
      </c>
      <c r="C47" s="30" t="str">
        <f>VLOOKUP(B47,'startova listina'!$E$12:$G$157,2,0)</f>
        <v/>
      </c>
      <c r="D47" s="31" t="str">
        <f>VLOOKUP(B47,'startova listina'!$E$12:$G$157,3,0)</f>
        <v/>
      </c>
      <c r="G47" s="265">
        <v>22</v>
      </c>
    </row>
    <row r="48" spans="1:7" ht="18.600000000000001" thickBot="1" x14ac:dyDescent="0.4">
      <c r="A48" s="258"/>
      <c r="B48" s="32" t="str">
        <f>IF(ISERROR(VLOOKUP(VLOOKUP(G47,PAVUK!$II$4:$IK$315,3,0),vylosovanie!$N$10:$Q$159,4,0))=TRUE,"",VLOOKUP(VLOOKUP(G47,PAVUK!$II$4:$IK$315,3,0),vylosovanie!$N$10:$Q$159,4,0))</f>
        <v/>
      </c>
      <c r="C48" s="32" t="str">
        <f>VLOOKUP(B48,'startova listina'!$E$12:$G$157,2,0)</f>
        <v/>
      </c>
      <c r="D48" s="33" t="str">
        <f>VLOOKUP(B48,'startova listina'!$E$12:$G$157,3,0)</f>
        <v/>
      </c>
      <c r="G48" s="265"/>
    </row>
    <row r="49" spans="1:7" ht="18" x14ac:dyDescent="0.35">
      <c r="A49" s="255">
        <f>VLOOKUP(G49,PAVUK!$IG$4:$IJ$315,4,0)</f>
        <v>0</v>
      </c>
      <c r="B49" s="141" t="str">
        <f>IF(ISERROR(VLOOKUP(VLOOKUP(G49,PAVUK!$II$4:$IK$315,3,0),vylosovanie!$N$10:$Q$159,3,0))=TRUE,"",VLOOKUP(VLOOKUP(G49,PAVUK!$II$4:$IK$315,3,0),vylosovanie!$N$10:$Q$159,3,0))</f>
        <v/>
      </c>
      <c r="C49" s="141" t="str">
        <f>VLOOKUP(B49,'startova listina'!$E$12:$G$157,2,0)</f>
        <v/>
      </c>
      <c r="D49" s="142" t="str">
        <f>VLOOKUP(B49,'startova listina'!$E$12:$G$157,3,0)</f>
        <v/>
      </c>
      <c r="G49" s="265">
        <v>23</v>
      </c>
    </row>
    <row r="50" spans="1:7" ht="18.600000000000001" thickBot="1" x14ac:dyDescent="0.4">
      <c r="A50" s="256"/>
      <c r="B50" s="143" t="str">
        <f>IF(ISERROR(VLOOKUP(VLOOKUP(G49,PAVUK!$II$4:$IK$315,3,0),vylosovanie!$N$10:$Q$159,4,0))=TRUE,"",VLOOKUP(VLOOKUP(G49,PAVUK!$II$4:$IK$315,3,0),vylosovanie!$N$10:$Q$159,4,0))</f>
        <v/>
      </c>
      <c r="C50" s="143" t="str">
        <f>VLOOKUP(B50,'startova listina'!$E$12:$G$157,2,0)</f>
        <v/>
      </c>
      <c r="D50" s="144" t="str">
        <f>VLOOKUP(B50,'startova listina'!$E$12:$G$157,3,0)</f>
        <v/>
      </c>
      <c r="G50" s="265"/>
    </row>
    <row r="51" spans="1:7" ht="18" x14ac:dyDescent="0.35">
      <c r="A51" s="257">
        <f>VLOOKUP(G51,PAVUK!$IG$4:$IJ$315,4,0)</f>
        <v>0</v>
      </c>
      <c r="B51" s="29" t="str">
        <f>IF(ISERROR(VLOOKUP(VLOOKUP(G51,PAVUK!$II$4:$IK$315,3,0),vylosovanie!$N$10:$Q$159,3,0))=TRUE,"",VLOOKUP(VLOOKUP(G51,PAVUK!$II$4:$IK$315,3,0),vylosovanie!$N$10:$Q$159,3,0))</f>
        <v/>
      </c>
      <c r="C51" s="30" t="str">
        <f>VLOOKUP(B51,'startova listina'!$E$12:$G$157,2,0)</f>
        <v/>
      </c>
      <c r="D51" s="31" t="str">
        <f>VLOOKUP(B51,'startova listina'!$E$12:$G$157,3,0)</f>
        <v/>
      </c>
      <c r="G51" s="265">
        <v>24</v>
      </c>
    </row>
    <row r="52" spans="1:7" ht="18.600000000000001" thickBot="1" x14ac:dyDescent="0.4">
      <c r="A52" s="258"/>
      <c r="B52" s="32" t="str">
        <f>IF(ISERROR(VLOOKUP(VLOOKUP(G51,PAVUK!$II$4:$IK$315,3,0),vylosovanie!$N$10:$Q$159,4,0))=TRUE,"",VLOOKUP(VLOOKUP(G51,PAVUK!$II$4:$IK$315,3,0),vylosovanie!$N$10:$Q$159,4,0))</f>
        <v/>
      </c>
      <c r="C52" s="32" t="str">
        <f>VLOOKUP(B52,'startova listina'!$E$12:$G$157,2,0)</f>
        <v/>
      </c>
      <c r="D52" s="33" t="str">
        <f>VLOOKUP(B52,'startova listina'!$E$12:$G$157,3,0)</f>
        <v/>
      </c>
      <c r="G52" s="265"/>
    </row>
    <row r="53" spans="1:7" ht="18" x14ac:dyDescent="0.35">
      <c r="A53" s="255">
        <f>VLOOKUP(G53,PAVUK!$IG$4:$IJ$315,4,0)</f>
        <v>0</v>
      </c>
      <c r="B53" s="141" t="str">
        <f>IF(ISERROR(VLOOKUP(VLOOKUP(G53,PAVUK!$II$4:$IK$315,3,0),vylosovanie!$N$10:$Q$159,3,0))=TRUE,"",VLOOKUP(VLOOKUP(G53,PAVUK!$II$4:$IK$315,3,0),vylosovanie!$N$10:$Q$159,3,0))</f>
        <v/>
      </c>
      <c r="C53" s="141" t="str">
        <f>VLOOKUP(B53,'startova listina'!$E$12:$G$157,2,0)</f>
        <v/>
      </c>
      <c r="D53" s="142" t="str">
        <f>VLOOKUP(B53,'startova listina'!$E$12:$G$157,3,0)</f>
        <v/>
      </c>
      <c r="G53" s="265">
        <v>25</v>
      </c>
    </row>
    <row r="54" spans="1:7" ht="18.600000000000001" thickBot="1" x14ac:dyDescent="0.4">
      <c r="A54" s="256"/>
      <c r="B54" s="143" t="str">
        <f>IF(ISERROR(VLOOKUP(VLOOKUP(G53,PAVUK!$II$4:$IK$315,3,0),vylosovanie!$N$10:$Q$159,4,0))=TRUE,"",VLOOKUP(VLOOKUP(G53,PAVUK!$II$4:$IK$315,3,0),vylosovanie!$N$10:$Q$159,4,0))</f>
        <v/>
      </c>
      <c r="C54" s="143" t="str">
        <f>VLOOKUP(B54,'startova listina'!$E$12:$G$157,2,0)</f>
        <v/>
      </c>
      <c r="D54" s="144" t="str">
        <f>VLOOKUP(B54,'startova listina'!$E$12:$G$157,3,0)</f>
        <v/>
      </c>
      <c r="G54" s="265"/>
    </row>
    <row r="55" spans="1:7" ht="18" x14ac:dyDescent="0.35">
      <c r="A55" s="257">
        <f>VLOOKUP(G55,PAVUK!$IG$4:$IJ$315,4,0)</f>
        <v>0</v>
      </c>
      <c r="B55" s="29" t="str">
        <f>IF(ISERROR(VLOOKUP(VLOOKUP(G55,PAVUK!$II$4:$IK$315,3,0),vylosovanie!$N$10:$Q$159,3,0))=TRUE,"",VLOOKUP(VLOOKUP(G55,PAVUK!$II$4:$IK$315,3,0),vylosovanie!$N$10:$Q$159,3,0))</f>
        <v/>
      </c>
      <c r="C55" s="30" t="str">
        <f>VLOOKUP(B55,'startova listina'!$E$12:$G$157,2,0)</f>
        <v/>
      </c>
      <c r="D55" s="31" t="str">
        <f>VLOOKUP(B55,'startova listina'!$E$12:$G$157,3,0)</f>
        <v/>
      </c>
      <c r="G55" s="265">
        <v>26</v>
      </c>
    </row>
    <row r="56" spans="1:7" ht="18.600000000000001" thickBot="1" x14ac:dyDescent="0.4">
      <c r="A56" s="258"/>
      <c r="B56" s="32" t="str">
        <f>IF(ISERROR(VLOOKUP(VLOOKUP(G55,PAVUK!$II$4:$IK$315,3,0),vylosovanie!$N$10:$Q$159,4,0))=TRUE,"",VLOOKUP(VLOOKUP(G55,PAVUK!$II$4:$IK$315,3,0),vylosovanie!$N$10:$Q$159,4,0))</f>
        <v/>
      </c>
      <c r="C56" s="32" t="str">
        <f>VLOOKUP(B56,'startova listina'!$E$12:$G$157,2,0)</f>
        <v/>
      </c>
      <c r="D56" s="33" t="str">
        <f>VLOOKUP(B56,'startova listina'!$E$12:$G$157,3,0)</f>
        <v/>
      </c>
      <c r="G56" s="265"/>
    </row>
    <row r="57" spans="1:7" ht="18" x14ac:dyDescent="0.35">
      <c r="A57" s="255">
        <f>VLOOKUP(G57,PAVUK!$IG$4:$IJ$315,4,0)</f>
        <v>0</v>
      </c>
      <c r="B57" s="141" t="str">
        <f>IF(ISERROR(VLOOKUP(VLOOKUP(G57,PAVUK!$II$4:$IK$315,3,0),vylosovanie!$N$10:$Q$159,3,0))=TRUE,"",VLOOKUP(VLOOKUP(G57,PAVUK!$II$4:$IK$315,3,0),vylosovanie!$N$10:$Q$159,3,0))</f>
        <v/>
      </c>
      <c r="C57" s="141" t="str">
        <f>VLOOKUP(B57,'startova listina'!$E$12:$G$157,2,0)</f>
        <v/>
      </c>
      <c r="D57" s="142" t="str">
        <f>VLOOKUP(B57,'startova listina'!$E$12:$G$157,3,0)</f>
        <v/>
      </c>
      <c r="G57" s="265">
        <v>27</v>
      </c>
    </row>
    <row r="58" spans="1:7" ht="18.600000000000001" thickBot="1" x14ac:dyDescent="0.4">
      <c r="A58" s="256"/>
      <c r="B58" s="143" t="str">
        <f>IF(ISERROR(VLOOKUP(VLOOKUP(G57,PAVUK!$II$4:$IK$315,3,0),vylosovanie!$N$10:$Q$159,4,0))=TRUE,"",VLOOKUP(VLOOKUP(G57,PAVUK!$II$4:$IK$315,3,0),vylosovanie!$N$10:$Q$159,4,0))</f>
        <v/>
      </c>
      <c r="C58" s="143" t="str">
        <f>VLOOKUP(B58,'startova listina'!$E$12:$G$157,2,0)</f>
        <v/>
      </c>
      <c r="D58" s="144" t="str">
        <f>VLOOKUP(B58,'startova listina'!$E$12:$G$157,3,0)</f>
        <v/>
      </c>
      <c r="G58" s="265"/>
    </row>
    <row r="59" spans="1:7" ht="18" x14ac:dyDescent="0.35">
      <c r="A59" s="257">
        <f>VLOOKUP(G59,PAVUK!$IG$4:$IJ$315,4,0)</f>
        <v>0</v>
      </c>
      <c r="B59" s="29" t="str">
        <f>IF(ISERROR(VLOOKUP(VLOOKUP(G59,PAVUK!$II$4:$IK$315,3,0),vylosovanie!$N$10:$Q$159,3,0))=TRUE,"",VLOOKUP(VLOOKUP(G59,PAVUK!$II$4:$IK$315,3,0),vylosovanie!$N$10:$Q$159,3,0))</f>
        <v/>
      </c>
      <c r="C59" s="30" t="str">
        <f>VLOOKUP(B59,'startova listina'!$E$12:$G$157,2,0)</f>
        <v/>
      </c>
      <c r="D59" s="31" t="str">
        <f>VLOOKUP(B59,'startova listina'!$E$12:$G$157,3,0)</f>
        <v/>
      </c>
      <c r="G59" s="265">
        <v>28</v>
      </c>
    </row>
    <row r="60" spans="1:7" ht="18.600000000000001" thickBot="1" x14ac:dyDescent="0.4">
      <c r="A60" s="258"/>
      <c r="B60" s="32" t="str">
        <f>IF(ISERROR(VLOOKUP(VLOOKUP(G59,PAVUK!$II$4:$IK$315,3,0),vylosovanie!$N$10:$Q$159,4,0))=TRUE,"",VLOOKUP(VLOOKUP(G59,PAVUK!$II$4:$IK$315,3,0),vylosovanie!$N$10:$Q$159,4,0))</f>
        <v/>
      </c>
      <c r="C60" s="32" t="str">
        <f>VLOOKUP(B60,'startova listina'!$E$12:$G$157,2,0)</f>
        <v/>
      </c>
      <c r="D60" s="33" t="str">
        <f>VLOOKUP(B60,'startova listina'!$E$12:$G$157,3,0)</f>
        <v/>
      </c>
      <c r="G60" s="265"/>
    </row>
    <row r="61" spans="1:7" ht="18" x14ac:dyDescent="0.35">
      <c r="A61" s="255">
        <f>VLOOKUP(G61,PAVUK!$IG$4:$IJ$315,4,0)</f>
        <v>0</v>
      </c>
      <c r="B61" s="141" t="str">
        <f>IF(ISERROR(VLOOKUP(VLOOKUP(G61,PAVUK!$II$4:$IK$315,3,0),vylosovanie!$N$10:$Q$159,3,0))=TRUE,"",VLOOKUP(VLOOKUP(G61,PAVUK!$II$4:$IK$315,3,0),vylosovanie!$N$10:$Q$159,3,0))</f>
        <v/>
      </c>
      <c r="C61" s="141" t="str">
        <f>VLOOKUP(B61,'startova listina'!$E$12:$G$157,2,0)</f>
        <v/>
      </c>
      <c r="D61" s="142" t="str">
        <f>VLOOKUP(B61,'startova listina'!$E$12:$G$157,3,0)</f>
        <v/>
      </c>
      <c r="G61" s="265">
        <v>29</v>
      </c>
    </row>
    <row r="62" spans="1:7" ht="18.600000000000001" thickBot="1" x14ac:dyDescent="0.4">
      <c r="A62" s="256"/>
      <c r="B62" s="143" t="str">
        <f>IF(ISERROR(VLOOKUP(VLOOKUP(G61,PAVUK!$II$4:$IK$315,3,0),vylosovanie!$N$10:$Q$159,4,0))=TRUE,"",VLOOKUP(VLOOKUP(G61,PAVUK!$II$4:$IK$315,3,0),vylosovanie!$N$10:$Q$159,4,0))</f>
        <v/>
      </c>
      <c r="C62" s="143" t="str">
        <f>VLOOKUP(B62,'startova listina'!$E$12:$G$157,2,0)</f>
        <v/>
      </c>
      <c r="D62" s="144" t="str">
        <f>VLOOKUP(B62,'startova listina'!$E$12:$G$157,3,0)</f>
        <v/>
      </c>
      <c r="G62" s="265"/>
    </row>
    <row r="63" spans="1:7" ht="18" x14ac:dyDescent="0.35">
      <c r="A63" s="257">
        <f>VLOOKUP(G63,PAVUK!$IG$4:$IJ$315,4,0)</f>
        <v>0</v>
      </c>
      <c r="B63" s="29" t="str">
        <f>IF(ISERROR(VLOOKUP(VLOOKUP(G63,PAVUK!$II$4:$IK$315,3,0),vylosovanie!$N$10:$Q$159,3,0))=TRUE,"",VLOOKUP(VLOOKUP(G63,PAVUK!$II$4:$IK$315,3,0),vylosovanie!$N$10:$Q$159,3,0))</f>
        <v/>
      </c>
      <c r="C63" s="30" t="str">
        <f>VLOOKUP(B63,'startova listina'!$E$12:$G$157,2,0)</f>
        <v/>
      </c>
      <c r="D63" s="31" t="str">
        <f>VLOOKUP(B63,'startova listina'!$E$12:$G$157,3,0)</f>
        <v/>
      </c>
      <c r="G63" s="265">
        <v>30</v>
      </c>
    </row>
    <row r="64" spans="1:7" ht="18.600000000000001" thickBot="1" x14ac:dyDescent="0.4">
      <c r="A64" s="258"/>
      <c r="B64" s="32" t="str">
        <f>IF(ISERROR(VLOOKUP(VLOOKUP(G63,PAVUK!$II$4:$IK$315,3,0),vylosovanie!$N$10:$Q$159,4,0))=TRUE,"",VLOOKUP(VLOOKUP(G63,PAVUK!$II$4:$IK$315,3,0),vylosovanie!$N$10:$Q$159,4,0))</f>
        <v/>
      </c>
      <c r="C64" s="32" t="str">
        <f>VLOOKUP(B64,'startova listina'!$E$12:$G$157,2,0)</f>
        <v/>
      </c>
      <c r="D64" s="33" t="str">
        <f>VLOOKUP(B64,'startova listina'!$E$12:$G$157,3,0)</f>
        <v/>
      </c>
      <c r="G64" s="265"/>
    </row>
    <row r="65" spans="1:7" ht="18" x14ac:dyDescent="0.35">
      <c r="A65" s="255">
        <f>VLOOKUP(G65,PAVUK!$IG$4:$IJ$315,4,0)</f>
        <v>0</v>
      </c>
      <c r="B65" s="141" t="str">
        <f>IF(ISERROR(VLOOKUP(VLOOKUP(G65,PAVUK!$II$4:$IK$315,3,0),vylosovanie!$N$10:$Q$159,3,0))=TRUE,"",VLOOKUP(VLOOKUP(G65,PAVUK!$II$4:$IK$315,3,0),vylosovanie!$N$10:$Q$159,3,0))</f>
        <v/>
      </c>
      <c r="C65" s="141" t="str">
        <f>VLOOKUP(B65,'startova listina'!$E$12:$G$157,2,0)</f>
        <v/>
      </c>
      <c r="D65" s="142" t="str">
        <f>VLOOKUP(B65,'startova listina'!$E$12:$G$157,3,0)</f>
        <v/>
      </c>
      <c r="G65" s="265">
        <v>31</v>
      </c>
    </row>
    <row r="66" spans="1:7" ht="18.600000000000001" thickBot="1" x14ac:dyDescent="0.4">
      <c r="A66" s="256"/>
      <c r="B66" s="143" t="str">
        <f>IF(ISERROR(VLOOKUP(VLOOKUP(G65,PAVUK!$II$4:$IK$315,3,0),vylosovanie!$N$10:$Q$159,4,0))=TRUE,"",VLOOKUP(VLOOKUP(G65,PAVUK!$II$4:$IK$315,3,0),vylosovanie!$N$10:$Q$159,4,0))</f>
        <v/>
      </c>
      <c r="C66" s="143" t="str">
        <f>VLOOKUP(B66,'startova listina'!$E$12:$G$157,2,0)</f>
        <v/>
      </c>
      <c r="D66" s="144" t="str">
        <f>VLOOKUP(B66,'startova listina'!$E$12:$G$157,3,0)</f>
        <v/>
      </c>
      <c r="G66" s="265"/>
    </row>
    <row r="67" spans="1:7" ht="18" x14ac:dyDescent="0.35">
      <c r="A67" s="257">
        <f>VLOOKUP(G67,PAVUK!$IG$4:$IJ$315,4,0)</f>
        <v>0</v>
      </c>
      <c r="B67" s="29" t="str">
        <f>IF(ISERROR(VLOOKUP(VLOOKUP(G67,PAVUK!$II$4:$IK$315,3,0),vylosovanie!$N$10:$Q$159,3,0))=TRUE,"",VLOOKUP(VLOOKUP(G67,PAVUK!$II$4:$IK$315,3,0),vylosovanie!$N$10:$Q$159,3,0))</f>
        <v/>
      </c>
      <c r="C67" s="30" t="str">
        <f>VLOOKUP(B67,'startova listina'!$E$12:$G$157,2,0)</f>
        <v/>
      </c>
      <c r="D67" s="31" t="str">
        <f>VLOOKUP(B67,'startova listina'!$E$12:$G$157,3,0)</f>
        <v/>
      </c>
      <c r="G67" s="265">
        <v>32</v>
      </c>
    </row>
    <row r="68" spans="1:7" ht="18.600000000000001" thickBot="1" x14ac:dyDescent="0.4">
      <c r="A68" s="258"/>
      <c r="B68" s="32" t="str">
        <f>IF(ISERROR(VLOOKUP(VLOOKUP(G67,PAVUK!$II$4:$IK$315,3,0),vylosovanie!$N$10:$Q$159,4,0))=TRUE,"",VLOOKUP(VLOOKUP(G67,PAVUK!$II$4:$IK$315,3,0),vylosovanie!$N$10:$Q$159,4,0))</f>
        <v/>
      </c>
      <c r="C68" s="32" t="str">
        <f>VLOOKUP(B68,'startova listina'!$E$12:$G$157,2,0)</f>
        <v/>
      </c>
      <c r="D68" s="33" t="str">
        <f>VLOOKUP(B68,'startova listina'!$E$12:$G$157,3,0)</f>
        <v/>
      </c>
      <c r="G68" s="265"/>
    </row>
    <row r="69" spans="1:7" ht="18" x14ac:dyDescent="0.35">
      <c r="A69" s="255">
        <f>VLOOKUP(G69,PAVUK!$IG$4:$IJ$315,4,0)</f>
        <v>0</v>
      </c>
      <c r="B69" s="141" t="str">
        <f>IF(ISERROR(VLOOKUP(VLOOKUP(G69,PAVUK!$II$4:$IK$315,3,0),vylosovanie!$N$10:$Q$159,3,0))=TRUE,"",VLOOKUP(VLOOKUP(G69,PAVUK!$II$4:$IK$315,3,0),vylosovanie!$N$10:$Q$159,3,0))</f>
        <v/>
      </c>
      <c r="C69" s="141" t="str">
        <f>VLOOKUP(B69,'startova listina'!$E$12:$G$157,2,0)</f>
        <v/>
      </c>
      <c r="D69" s="142" t="str">
        <f>VLOOKUP(B69,'startova listina'!$E$12:$G$157,3,0)</f>
        <v/>
      </c>
      <c r="G69" s="265">
        <v>33</v>
      </c>
    </row>
    <row r="70" spans="1:7" ht="18.600000000000001" thickBot="1" x14ac:dyDescent="0.4">
      <c r="A70" s="256"/>
      <c r="B70" s="143" t="str">
        <f>IF(ISERROR(VLOOKUP(VLOOKUP(G69,PAVUK!$II$4:$IK$315,3,0),vylosovanie!$N$10:$Q$159,4,0))=TRUE,"",VLOOKUP(VLOOKUP(G69,PAVUK!$II$4:$IK$315,3,0),vylosovanie!$N$10:$Q$159,4,0))</f>
        <v/>
      </c>
      <c r="C70" s="143" t="str">
        <f>VLOOKUP(B70,'startova listina'!$E$12:$G$157,2,0)</f>
        <v/>
      </c>
      <c r="D70" s="144" t="str">
        <f>VLOOKUP(B70,'startova listina'!$E$12:$G$157,3,0)</f>
        <v/>
      </c>
      <c r="G70" s="265"/>
    </row>
    <row r="71" spans="1:7" ht="18" x14ac:dyDescent="0.35">
      <c r="A71" s="257">
        <f>VLOOKUP(G71,PAVUK!$IG$4:$IJ$315,4,0)</f>
        <v>0</v>
      </c>
      <c r="B71" s="29" t="str">
        <f>IF(ISERROR(VLOOKUP(VLOOKUP(G71,PAVUK!$II$4:$IK$315,3,0),vylosovanie!$N$10:$Q$159,3,0))=TRUE,"",VLOOKUP(VLOOKUP(G71,PAVUK!$II$4:$IK$315,3,0),vylosovanie!$N$10:$Q$159,3,0))</f>
        <v/>
      </c>
      <c r="C71" s="30" t="str">
        <f>VLOOKUP(B71,'startova listina'!$E$12:$G$157,2,0)</f>
        <v/>
      </c>
      <c r="D71" s="31" t="str">
        <f>VLOOKUP(B71,'startova listina'!$E$12:$G$157,3,0)</f>
        <v/>
      </c>
      <c r="G71" s="265">
        <v>34</v>
      </c>
    </row>
    <row r="72" spans="1:7" ht="18.600000000000001" thickBot="1" x14ac:dyDescent="0.4">
      <c r="A72" s="258"/>
      <c r="B72" s="32" t="str">
        <f>IF(ISERROR(VLOOKUP(VLOOKUP(G71,PAVUK!$II$4:$IK$315,3,0),vylosovanie!$N$10:$Q$159,4,0))=TRUE,"",VLOOKUP(VLOOKUP(G71,PAVUK!$II$4:$IK$315,3,0),vylosovanie!$N$10:$Q$159,4,0))</f>
        <v/>
      </c>
      <c r="C72" s="32" t="str">
        <f>VLOOKUP(B72,'startova listina'!$E$12:$G$157,2,0)</f>
        <v/>
      </c>
      <c r="D72" s="33" t="str">
        <f>VLOOKUP(B72,'startova listina'!$E$12:$G$157,3,0)</f>
        <v/>
      </c>
      <c r="G72" s="265"/>
    </row>
    <row r="73" spans="1:7" ht="18" x14ac:dyDescent="0.35">
      <c r="A73" s="255">
        <f>VLOOKUP(G73,PAVUK!$IG$4:$IJ$315,4,0)</f>
        <v>0</v>
      </c>
      <c r="B73" s="141" t="str">
        <f>IF(ISERROR(VLOOKUP(VLOOKUP(G73,PAVUK!$II$4:$IK$315,3,0),vylosovanie!$N$10:$Q$159,3,0))=TRUE,"",VLOOKUP(VLOOKUP(G73,PAVUK!$II$4:$IK$315,3,0),vylosovanie!$N$10:$Q$159,3,0))</f>
        <v/>
      </c>
      <c r="C73" s="141" t="str">
        <f>VLOOKUP(B73,'startova listina'!$E$12:$G$157,2,0)</f>
        <v/>
      </c>
      <c r="D73" s="142" t="str">
        <f>VLOOKUP(B73,'startova listina'!$E$12:$G$157,3,0)</f>
        <v/>
      </c>
      <c r="G73" s="265">
        <v>35</v>
      </c>
    </row>
    <row r="74" spans="1:7" ht="18.600000000000001" thickBot="1" x14ac:dyDescent="0.4">
      <c r="A74" s="256"/>
      <c r="B74" s="143" t="str">
        <f>IF(ISERROR(VLOOKUP(VLOOKUP(G73,PAVUK!$II$4:$IK$315,3,0),vylosovanie!$N$10:$Q$159,4,0))=TRUE,"",VLOOKUP(VLOOKUP(G73,PAVUK!$II$4:$IK$315,3,0),vylosovanie!$N$10:$Q$159,4,0))</f>
        <v/>
      </c>
      <c r="C74" s="143" t="str">
        <f>VLOOKUP(B74,'startova listina'!$E$12:$G$157,2,0)</f>
        <v/>
      </c>
      <c r="D74" s="144" t="str">
        <f>VLOOKUP(B74,'startova listina'!$E$12:$G$157,3,0)</f>
        <v/>
      </c>
      <c r="G74" s="265"/>
    </row>
    <row r="75" spans="1:7" ht="18" x14ac:dyDescent="0.35">
      <c r="A75" s="257">
        <f>VLOOKUP(G75,PAVUK!$IG$4:$IJ$315,4,0)</f>
        <v>0</v>
      </c>
      <c r="B75" s="29" t="str">
        <f>IF(ISERROR(VLOOKUP(VLOOKUP(G75,PAVUK!$II$4:$IK$315,3,0),vylosovanie!$N$10:$Q$159,3,0))=TRUE,"",VLOOKUP(VLOOKUP(G75,PAVUK!$II$4:$IK$315,3,0),vylosovanie!$N$10:$Q$159,3,0))</f>
        <v/>
      </c>
      <c r="C75" s="30" t="str">
        <f>VLOOKUP(B75,'startova listina'!$E$12:$G$157,2,0)</f>
        <v/>
      </c>
      <c r="D75" s="31" t="str">
        <f>VLOOKUP(B75,'startova listina'!$E$12:$G$157,3,0)</f>
        <v/>
      </c>
      <c r="G75" s="265">
        <v>36</v>
      </c>
    </row>
    <row r="76" spans="1:7" ht="18.600000000000001" thickBot="1" x14ac:dyDescent="0.4">
      <c r="A76" s="258"/>
      <c r="B76" s="32" t="str">
        <f>IF(ISERROR(VLOOKUP(VLOOKUP(G75,PAVUK!$II$4:$IK$315,3,0),vylosovanie!$N$10:$Q$159,4,0))=TRUE,"",VLOOKUP(VLOOKUP(G75,PAVUK!$II$4:$IK$315,3,0),vylosovanie!$N$10:$Q$159,4,0))</f>
        <v/>
      </c>
      <c r="C76" s="32" t="str">
        <f>VLOOKUP(B76,'startova listina'!$E$12:$G$157,2,0)</f>
        <v/>
      </c>
      <c r="D76" s="33" t="str">
        <f>VLOOKUP(B76,'startova listina'!$E$12:$G$157,3,0)</f>
        <v/>
      </c>
      <c r="G76" s="265"/>
    </row>
    <row r="77" spans="1:7" ht="18" x14ac:dyDescent="0.35">
      <c r="A77" s="255">
        <f>VLOOKUP(G77,PAVUK!$IG$4:$IJ$315,4,0)</f>
        <v>0</v>
      </c>
      <c r="B77" s="141" t="str">
        <f>IF(ISERROR(VLOOKUP(VLOOKUP(G77,PAVUK!$II$4:$IK$315,3,0),vylosovanie!$N$10:$Q$159,3,0))=TRUE,"",VLOOKUP(VLOOKUP(G77,PAVUK!$II$4:$IK$315,3,0),vylosovanie!$N$10:$Q$159,3,0))</f>
        <v/>
      </c>
      <c r="C77" s="141" t="str">
        <f>VLOOKUP(B77,'startova listina'!$E$12:$G$157,2,0)</f>
        <v/>
      </c>
      <c r="D77" s="142" t="str">
        <f>VLOOKUP(B77,'startova listina'!$E$12:$G$157,3,0)</f>
        <v/>
      </c>
      <c r="G77" s="265">
        <v>37</v>
      </c>
    </row>
    <row r="78" spans="1:7" ht="18.600000000000001" thickBot="1" x14ac:dyDescent="0.4">
      <c r="A78" s="256"/>
      <c r="B78" s="143" t="str">
        <f>IF(ISERROR(VLOOKUP(VLOOKUP(G77,PAVUK!$II$4:$IK$315,3,0),vylosovanie!$N$10:$Q$159,4,0))=TRUE,"",VLOOKUP(VLOOKUP(G77,PAVUK!$II$4:$IK$315,3,0),vylosovanie!$N$10:$Q$159,4,0))</f>
        <v/>
      </c>
      <c r="C78" s="143" t="str">
        <f>VLOOKUP(B78,'startova listina'!$E$12:$G$157,2,0)</f>
        <v/>
      </c>
      <c r="D78" s="144" t="str">
        <f>VLOOKUP(B78,'startova listina'!$E$12:$G$157,3,0)</f>
        <v/>
      </c>
      <c r="G78" s="265"/>
    </row>
    <row r="79" spans="1:7" ht="18" x14ac:dyDescent="0.35">
      <c r="A79" s="257">
        <f>VLOOKUP(G79,PAVUK!$IG$4:$IJ$315,4,0)</f>
        <v>0</v>
      </c>
      <c r="B79" s="29" t="str">
        <f>IF(ISERROR(VLOOKUP(VLOOKUP(G79,PAVUK!$II$4:$IK$315,3,0),vylosovanie!$N$10:$Q$159,3,0))=TRUE,"",VLOOKUP(VLOOKUP(G79,PAVUK!$II$4:$IK$315,3,0),vylosovanie!$N$10:$Q$159,3,0))</f>
        <v/>
      </c>
      <c r="C79" s="30" t="str">
        <f>VLOOKUP(B79,'startova listina'!$E$12:$G$157,2,0)</f>
        <v/>
      </c>
      <c r="D79" s="31" t="str">
        <f>VLOOKUP(B79,'startova listina'!$E$12:$G$157,3,0)</f>
        <v/>
      </c>
      <c r="G79" s="265">
        <v>38</v>
      </c>
    </row>
    <row r="80" spans="1:7" ht="18.600000000000001" thickBot="1" x14ac:dyDescent="0.4">
      <c r="A80" s="258"/>
      <c r="B80" s="32" t="str">
        <f>IF(ISERROR(VLOOKUP(VLOOKUP(G79,PAVUK!$II$4:$IK$315,3,0),vylosovanie!$N$10:$Q$159,4,0))=TRUE,"",VLOOKUP(VLOOKUP(G79,PAVUK!$II$4:$IK$315,3,0),vylosovanie!$N$10:$Q$159,4,0))</f>
        <v/>
      </c>
      <c r="C80" s="32" t="str">
        <f>VLOOKUP(B80,'startova listina'!$E$12:$G$157,2,0)</f>
        <v/>
      </c>
      <c r="D80" s="33" t="str">
        <f>VLOOKUP(B80,'startova listina'!$E$12:$G$157,3,0)</f>
        <v/>
      </c>
      <c r="G80" s="265"/>
    </row>
    <row r="81" spans="1:7" ht="18" x14ac:dyDescent="0.35">
      <c r="A81" s="255">
        <f>VLOOKUP(G81,PAVUK!$IG$4:$IJ$315,4,0)</f>
        <v>0</v>
      </c>
      <c r="B81" s="141" t="str">
        <f>IF(ISERROR(VLOOKUP(VLOOKUP(G81,PAVUK!$II$4:$IK$315,3,0),vylosovanie!$N$10:$Q$159,3,0))=TRUE,"",VLOOKUP(VLOOKUP(G81,PAVUK!$II$4:$IK$315,3,0),vylosovanie!$N$10:$Q$159,3,0))</f>
        <v/>
      </c>
      <c r="C81" s="141" t="str">
        <f>VLOOKUP(B81,'startova listina'!$E$12:$G$157,2,0)</f>
        <v/>
      </c>
      <c r="D81" s="142" t="str">
        <f>VLOOKUP(B81,'startova listina'!$E$12:$G$157,3,0)</f>
        <v/>
      </c>
      <c r="G81" s="265">
        <v>39</v>
      </c>
    </row>
    <row r="82" spans="1:7" ht="18.600000000000001" thickBot="1" x14ac:dyDescent="0.4">
      <c r="A82" s="256"/>
      <c r="B82" s="143" t="str">
        <f>IF(ISERROR(VLOOKUP(VLOOKUP(G81,PAVUK!$II$4:$IK$315,3,0),vylosovanie!$N$10:$Q$159,4,0))=TRUE,"",VLOOKUP(VLOOKUP(G81,PAVUK!$II$4:$IK$315,3,0),vylosovanie!$N$10:$Q$159,4,0))</f>
        <v/>
      </c>
      <c r="C82" s="143" t="str">
        <f>VLOOKUP(B82,'startova listina'!$E$12:$G$157,2,0)</f>
        <v/>
      </c>
      <c r="D82" s="144" t="str">
        <f>VLOOKUP(B82,'startova listina'!$E$12:$G$157,3,0)</f>
        <v/>
      </c>
      <c r="G82" s="265"/>
    </row>
    <row r="83" spans="1:7" ht="18" x14ac:dyDescent="0.35">
      <c r="A83" s="257">
        <f>VLOOKUP(G83,PAVUK!$IG$4:$IJ$315,4,0)</f>
        <v>0</v>
      </c>
      <c r="B83" s="29" t="str">
        <f>IF(ISERROR(VLOOKUP(VLOOKUP(G83,PAVUK!$II$4:$IK$315,3,0),vylosovanie!$N$10:$Q$159,3,0))=TRUE,"",VLOOKUP(VLOOKUP(G83,PAVUK!$II$4:$IK$315,3,0),vylosovanie!$N$10:$Q$159,3,0))</f>
        <v/>
      </c>
      <c r="C83" s="30" t="str">
        <f>VLOOKUP(B83,'startova listina'!$E$12:$G$157,2,0)</f>
        <v/>
      </c>
      <c r="D83" s="31" t="str">
        <f>VLOOKUP(B83,'startova listina'!$E$12:$G$157,3,0)</f>
        <v/>
      </c>
      <c r="G83" s="265">
        <v>40</v>
      </c>
    </row>
    <row r="84" spans="1:7" ht="18.600000000000001" thickBot="1" x14ac:dyDescent="0.4">
      <c r="A84" s="258"/>
      <c r="B84" s="32" t="str">
        <f>IF(ISERROR(VLOOKUP(VLOOKUP(G83,PAVUK!$II$4:$IK$315,3,0),vylosovanie!$N$10:$Q$159,4,0))=TRUE,"",VLOOKUP(VLOOKUP(G83,PAVUK!$II$4:$IK$315,3,0),vylosovanie!$N$10:$Q$159,4,0))</f>
        <v/>
      </c>
      <c r="C84" s="32" t="str">
        <f>VLOOKUP(B84,'startova listina'!$E$12:$G$157,2,0)</f>
        <v/>
      </c>
      <c r="D84" s="33" t="str">
        <f>VLOOKUP(B84,'startova listina'!$E$12:$G$157,3,0)</f>
        <v/>
      </c>
      <c r="G84" s="265"/>
    </row>
    <row r="85" spans="1:7" ht="18" x14ac:dyDescent="0.35">
      <c r="A85" s="255">
        <f>VLOOKUP(G85,PAVUK!$IG$4:$IJ$315,4,0)</f>
        <v>0</v>
      </c>
      <c r="B85" s="141" t="str">
        <f>IF(ISERROR(VLOOKUP(VLOOKUP(G85,PAVUK!$II$4:$IK$315,3,0),vylosovanie!$N$10:$Q$159,3,0))=TRUE,"",VLOOKUP(VLOOKUP(G85,PAVUK!$II$4:$IK$315,3,0),vylosovanie!$N$10:$Q$159,3,0))</f>
        <v/>
      </c>
      <c r="C85" s="141" t="str">
        <f>VLOOKUP(B85,'startova listina'!$E$12:$G$157,2,0)</f>
        <v/>
      </c>
      <c r="D85" s="142" t="str">
        <f>VLOOKUP(B85,'startova listina'!$E$12:$G$157,3,0)</f>
        <v/>
      </c>
      <c r="G85" s="265">
        <v>41</v>
      </c>
    </row>
    <row r="86" spans="1:7" ht="18.600000000000001" thickBot="1" x14ac:dyDescent="0.4">
      <c r="A86" s="256"/>
      <c r="B86" s="143" t="str">
        <f>IF(ISERROR(VLOOKUP(VLOOKUP(G85,PAVUK!$II$4:$IK$315,3,0),vylosovanie!$N$10:$Q$159,4,0))=TRUE,"",VLOOKUP(VLOOKUP(G85,PAVUK!$II$4:$IK$315,3,0),vylosovanie!$N$10:$Q$159,4,0))</f>
        <v/>
      </c>
      <c r="C86" s="143" t="str">
        <f>VLOOKUP(B86,'startova listina'!$E$12:$G$157,2,0)</f>
        <v/>
      </c>
      <c r="D86" s="144" t="str">
        <f>VLOOKUP(B86,'startova listina'!$E$12:$G$157,3,0)</f>
        <v/>
      </c>
      <c r="G86" s="265"/>
    </row>
    <row r="87" spans="1:7" ht="18" x14ac:dyDescent="0.35">
      <c r="A87" s="257">
        <f>VLOOKUP(G87,PAVUK!$IG$4:$IJ$315,4,0)</f>
        <v>0</v>
      </c>
      <c r="B87" s="29" t="str">
        <f>IF(ISERROR(VLOOKUP(VLOOKUP(G87,PAVUK!$II$4:$IK$315,3,0),vylosovanie!$N$10:$Q$159,3,0))=TRUE,"",VLOOKUP(VLOOKUP(G87,PAVUK!$II$4:$IK$315,3,0),vylosovanie!$N$10:$Q$159,3,0))</f>
        <v/>
      </c>
      <c r="C87" s="30" t="str">
        <f>VLOOKUP(B87,'startova listina'!$E$12:$G$157,2,0)</f>
        <v/>
      </c>
      <c r="D87" s="31" t="str">
        <f>VLOOKUP(B87,'startova listina'!$E$12:$G$157,3,0)</f>
        <v/>
      </c>
      <c r="G87" s="265">
        <v>42</v>
      </c>
    </row>
    <row r="88" spans="1:7" ht="18.600000000000001" thickBot="1" x14ac:dyDescent="0.4">
      <c r="A88" s="258"/>
      <c r="B88" s="32" t="str">
        <f>IF(ISERROR(VLOOKUP(VLOOKUP(G87,PAVUK!$II$4:$IK$315,3,0),vylosovanie!$N$10:$Q$159,4,0))=TRUE,"",VLOOKUP(VLOOKUP(G87,PAVUK!$II$4:$IK$315,3,0),vylosovanie!$N$10:$Q$159,4,0))</f>
        <v/>
      </c>
      <c r="C88" s="32" t="str">
        <f>VLOOKUP(B88,'startova listina'!$E$12:$G$157,2,0)</f>
        <v/>
      </c>
      <c r="D88" s="33" t="str">
        <f>VLOOKUP(B88,'startova listina'!$E$12:$G$157,3,0)</f>
        <v/>
      </c>
      <c r="G88" s="265"/>
    </row>
    <row r="89" spans="1:7" ht="18" x14ac:dyDescent="0.35">
      <c r="A89" s="255">
        <f>VLOOKUP(G89,PAVUK!$IG$4:$IJ$315,4,0)</f>
        <v>0</v>
      </c>
      <c r="B89" s="141" t="str">
        <f>IF(ISERROR(VLOOKUP(VLOOKUP(G89,PAVUK!$II$4:$IK$315,3,0),vylosovanie!$N$10:$Q$159,3,0))=TRUE,"",VLOOKUP(VLOOKUP(G89,PAVUK!$II$4:$IK$315,3,0),vylosovanie!$N$10:$Q$159,3,0))</f>
        <v/>
      </c>
      <c r="C89" s="141" t="str">
        <f>VLOOKUP(B89,'startova listina'!$E$12:$G$157,2,0)</f>
        <v/>
      </c>
      <c r="D89" s="142" t="str">
        <f>VLOOKUP(B89,'startova listina'!$E$12:$G$157,3,0)</f>
        <v/>
      </c>
      <c r="G89" s="265">
        <v>43</v>
      </c>
    </row>
    <row r="90" spans="1:7" ht="18.600000000000001" thickBot="1" x14ac:dyDescent="0.4">
      <c r="A90" s="256"/>
      <c r="B90" s="143" t="str">
        <f>IF(ISERROR(VLOOKUP(VLOOKUP(G89,PAVUK!$II$4:$IK$315,3,0),vylosovanie!$N$10:$Q$159,4,0))=TRUE,"",VLOOKUP(VLOOKUP(G89,PAVUK!$II$4:$IK$315,3,0),vylosovanie!$N$10:$Q$159,4,0))</f>
        <v/>
      </c>
      <c r="C90" s="143" t="str">
        <f>VLOOKUP(B90,'startova listina'!$E$12:$G$157,2,0)</f>
        <v/>
      </c>
      <c r="D90" s="144" t="str">
        <f>VLOOKUP(B90,'startova listina'!$E$12:$G$157,3,0)</f>
        <v/>
      </c>
      <c r="G90" s="265"/>
    </row>
    <row r="91" spans="1:7" ht="18" x14ac:dyDescent="0.35">
      <c r="A91" s="257">
        <f>VLOOKUP(G91,PAVUK!$IG$4:$IJ$315,4,0)</f>
        <v>0</v>
      </c>
      <c r="B91" s="29" t="str">
        <f>IF(ISERROR(VLOOKUP(VLOOKUP(G91,PAVUK!$II$4:$IK$315,3,0),vylosovanie!$N$10:$Q$159,3,0))=TRUE,"",VLOOKUP(VLOOKUP(G91,PAVUK!$II$4:$IK$315,3,0),vylosovanie!$N$10:$Q$159,3,0))</f>
        <v/>
      </c>
      <c r="C91" s="30" t="str">
        <f>VLOOKUP(B91,'startova listina'!$E$12:$G$157,2,0)</f>
        <v/>
      </c>
      <c r="D91" s="31" t="str">
        <f>VLOOKUP(B91,'startova listina'!$E$12:$G$157,3,0)</f>
        <v/>
      </c>
      <c r="G91" s="265">
        <v>44</v>
      </c>
    </row>
    <row r="92" spans="1:7" ht="18.600000000000001" thickBot="1" x14ac:dyDescent="0.4">
      <c r="A92" s="258"/>
      <c r="B92" s="32" t="str">
        <f>IF(ISERROR(VLOOKUP(VLOOKUP(G91,PAVUK!$II$4:$IK$315,3,0),vylosovanie!$N$10:$Q$159,4,0))=TRUE,"",VLOOKUP(VLOOKUP(G91,PAVUK!$II$4:$IK$315,3,0),vylosovanie!$N$10:$Q$159,4,0))</f>
        <v/>
      </c>
      <c r="C92" s="32" t="str">
        <f>VLOOKUP(B92,'startova listina'!$E$12:$G$157,2,0)</f>
        <v/>
      </c>
      <c r="D92" s="33" t="str">
        <f>VLOOKUP(B92,'startova listina'!$E$12:$G$157,3,0)</f>
        <v/>
      </c>
      <c r="G92" s="265"/>
    </row>
    <row r="93" spans="1:7" ht="18" x14ac:dyDescent="0.35">
      <c r="A93" s="255">
        <f>VLOOKUP(G93,PAVUK!$IG$4:$IJ$315,4,0)</f>
        <v>0</v>
      </c>
      <c r="B93" s="141" t="str">
        <f>IF(ISERROR(VLOOKUP(VLOOKUP(G93,PAVUK!$II$4:$IK$315,3,0),vylosovanie!$N$10:$Q$159,3,0))=TRUE,"",VLOOKUP(VLOOKUP(G93,PAVUK!$II$4:$IK$315,3,0),vylosovanie!$N$10:$Q$159,3,0))</f>
        <v/>
      </c>
      <c r="C93" s="141" t="str">
        <f>VLOOKUP(B93,'startova listina'!$E$12:$G$157,2,0)</f>
        <v/>
      </c>
      <c r="D93" s="142" t="str">
        <f>VLOOKUP(B93,'startova listina'!$E$12:$G$157,3,0)</f>
        <v/>
      </c>
      <c r="G93" s="265">
        <v>45</v>
      </c>
    </row>
    <row r="94" spans="1:7" ht="18.600000000000001" thickBot="1" x14ac:dyDescent="0.4">
      <c r="A94" s="256"/>
      <c r="B94" s="143" t="str">
        <f>IF(ISERROR(VLOOKUP(VLOOKUP(G93,PAVUK!$II$4:$IK$315,3,0),vylosovanie!$N$10:$Q$159,4,0))=TRUE,"",VLOOKUP(VLOOKUP(G93,PAVUK!$II$4:$IK$315,3,0),vylosovanie!$N$10:$Q$159,4,0))</f>
        <v/>
      </c>
      <c r="C94" s="143" t="str">
        <f>VLOOKUP(B94,'startova listina'!$E$12:$G$157,2,0)</f>
        <v/>
      </c>
      <c r="D94" s="144" t="str">
        <f>VLOOKUP(B94,'startova listina'!$E$12:$G$157,3,0)</f>
        <v/>
      </c>
      <c r="G94" s="265"/>
    </row>
    <row r="95" spans="1:7" ht="18" x14ac:dyDescent="0.35">
      <c r="A95" s="257">
        <f>VLOOKUP(G95,PAVUK!$IG$4:$IJ$315,4,0)</f>
        <v>0</v>
      </c>
      <c r="B95" s="29" t="str">
        <f>IF(ISERROR(VLOOKUP(VLOOKUP(G95,PAVUK!$II$4:$IK$315,3,0),vylosovanie!$N$10:$Q$159,3,0))=TRUE,"",VLOOKUP(VLOOKUP(G95,PAVUK!$II$4:$IK$315,3,0),vylosovanie!$N$10:$Q$159,3,0))</f>
        <v/>
      </c>
      <c r="C95" s="30" t="str">
        <f>VLOOKUP(B95,'startova listina'!$E$12:$G$157,2,0)</f>
        <v/>
      </c>
      <c r="D95" s="31" t="str">
        <f>VLOOKUP(B95,'startova listina'!$E$12:$G$157,3,0)</f>
        <v/>
      </c>
      <c r="G95" s="265">
        <v>46</v>
      </c>
    </row>
    <row r="96" spans="1:7" ht="18.600000000000001" thickBot="1" x14ac:dyDescent="0.4">
      <c r="A96" s="258"/>
      <c r="B96" s="32" t="str">
        <f>IF(ISERROR(VLOOKUP(VLOOKUP(G95,PAVUK!$II$4:$IK$315,3,0),vylosovanie!$N$10:$Q$159,4,0))=TRUE,"",VLOOKUP(VLOOKUP(G95,PAVUK!$II$4:$IK$315,3,0),vylosovanie!$N$10:$Q$159,4,0))</f>
        <v/>
      </c>
      <c r="C96" s="32" t="str">
        <f>VLOOKUP(B96,'startova listina'!$E$12:$G$157,2,0)</f>
        <v/>
      </c>
      <c r="D96" s="33" t="str">
        <f>VLOOKUP(B96,'startova listina'!$E$12:$G$157,3,0)</f>
        <v/>
      </c>
      <c r="G96" s="265"/>
    </row>
    <row r="97" spans="1:7" ht="18" x14ac:dyDescent="0.35">
      <c r="A97" s="255">
        <f>VLOOKUP(G97,PAVUK!$IG$4:$IJ$315,4,0)</f>
        <v>0</v>
      </c>
      <c r="B97" s="141" t="str">
        <f>IF(ISERROR(VLOOKUP(VLOOKUP(G97,PAVUK!$II$4:$IK$315,3,0),vylosovanie!$N$10:$Q$159,3,0))=TRUE,"",VLOOKUP(VLOOKUP(G97,PAVUK!$II$4:$IK$315,3,0),vylosovanie!$N$10:$Q$159,3,0))</f>
        <v/>
      </c>
      <c r="C97" s="141" t="str">
        <f>VLOOKUP(B97,'startova listina'!$E$12:$G$157,2,0)</f>
        <v/>
      </c>
      <c r="D97" s="142" t="str">
        <f>VLOOKUP(B97,'startova listina'!$E$12:$G$157,3,0)</f>
        <v/>
      </c>
      <c r="G97" s="265">
        <v>47</v>
      </c>
    </row>
    <row r="98" spans="1:7" ht="18.600000000000001" thickBot="1" x14ac:dyDescent="0.4">
      <c r="A98" s="256"/>
      <c r="B98" s="143" t="str">
        <f>IF(ISERROR(VLOOKUP(VLOOKUP(G97,PAVUK!$II$4:$IK$315,3,0),vylosovanie!$N$10:$Q$159,4,0))=TRUE,"",VLOOKUP(VLOOKUP(G97,PAVUK!$II$4:$IK$315,3,0),vylosovanie!$N$10:$Q$159,4,0))</f>
        <v/>
      </c>
      <c r="C98" s="143" t="str">
        <f>VLOOKUP(B98,'startova listina'!$E$12:$G$157,2,0)</f>
        <v/>
      </c>
      <c r="D98" s="144" t="str">
        <f>VLOOKUP(B98,'startova listina'!$E$12:$G$157,3,0)</f>
        <v/>
      </c>
      <c r="G98" s="265"/>
    </row>
    <row r="99" spans="1:7" ht="18" x14ac:dyDescent="0.35">
      <c r="A99" s="257">
        <f>VLOOKUP(G99,PAVUK!$IG$4:$IJ$315,4,0)</f>
        <v>0</v>
      </c>
      <c r="B99" s="29" t="str">
        <f>IF(ISERROR(VLOOKUP(VLOOKUP(G99,PAVUK!$II$4:$IK$315,3,0),vylosovanie!$N$10:$Q$159,3,0))=TRUE,"",VLOOKUP(VLOOKUP(G99,PAVUK!$II$4:$IK$315,3,0),vylosovanie!$N$10:$Q$159,3,0))</f>
        <v/>
      </c>
      <c r="C99" s="30" t="str">
        <f>VLOOKUP(B99,'startova listina'!$E$12:$G$157,2,0)</f>
        <v/>
      </c>
      <c r="D99" s="31" t="str">
        <f>VLOOKUP(B99,'startova listina'!$E$12:$G$157,3,0)</f>
        <v/>
      </c>
      <c r="G99" s="265">
        <v>48</v>
      </c>
    </row>
    <row r="100" spans="1:7" ht="18.600000000000001" thickBot="1" x14ac:dyDescent="0.4">
      <c r="A100" s="258"/>
      <c r="B100" s="32" t="str">
        <f>IF(ISERROR(VLOOKUP(VLOOKUP(G99,PAVUK!$II$4:$IK$315,3,0),vylosovanie!$N$10:$Q$159,4,0))=TRUE,"",VLOOKUP(VLOOKUP(G99,PAVUK!$II$4:$IK$315,3,0),vylosovanie!$N$10:$Q$159,4,0))</f>
        <v/>
      </c>
      <c r="C100" s="32" t="str">
        <f>VLOOKUP(B100,'startova listina'!$E$12:$G$157,2,0)</f>
        <v/>
      </c>
      <c r="D100" s="33" t="str">
        <f>VLOOKUP(B100,'startova listina'!$E$12:$G$157,3,0)</f>
        <v/>
      </c>
      <c r="G100" s="265"/>
    </row>
    <row r="101" spans="1:7" ht="18" x14ac:dyDescent="0.35">
      <c r="A101" s="255">
        <f>VLOOKUP(G101,PAVUK!$IG$4:$IJ$315,4,0)</f>
        <v>0</v>
      </c>
      <c r="B101" s="141" t="str">
        <f>IF(ISERROR(VLOOKUP(VLOOKUP(G101,PAVUK!$II$4:$IK$315,3,0),vylosovanie!$N$10:$Q$159,3,0))=TRUE,"",VLOOKUP(VLOOKUP(G101,PAVUK!$II$4:$IK$315,3,0),vylosovanie!$N$10:$Q$159,3,0))</f>
        <v/>
      </c>
      <c r="C101" s="141" t="str">
        <f>VLOOKUP(B101,'startova listina'!$E$12:$G$157,2,0)</f>
        <v/>
      </c>
      <c r="D101" s="142" t="str">
        <f>VLOOKUP(B101,'startova listina'!$E$12:$G$157,3,0)</f>
        <v/>
      </c>
      <c r="G101" s="265">
        <v>49</v>
      </c>
    </row>
    <row r="102" spans="1:7" ht="18.600000000000001" thickBot="1" x14ac:dyDescent="0.4">
      <c r="A102" s="256"/>
      <c r="B102" s="143" t="str">
        <f>IF(ISERROR(VLOOKUP(VLOOKUP(G101,PAVUK!$II$4:$IK$315,3,0),vylosovanie!$N$10:$Q$159,4,0))=TRUE,"",VLOOKUP(VLOOKUP(G101,PAVUK!$II$4:$IK$315,3,0),vylosovanie!$N$10:$Q$159,4,0))</f>
        <v/>
      </c>
      <c r="C102" s="143" t="str">
        <f>VLOOKUP(B102,'startova listina'!$E$12:$G$157,2,0)</f>
        <v/>
      </c>
      <c r="D102" s="144" t="str">
        <f>VLOOKUP(B102,'startova listina'!$E$12:$G$157,3,0)</f>
        <v/>
      </c>
      <c r="G102" s="265"/>
    </row>
    <row r="103" spans="1:7" ht="18" x14ac:dyDescent="0.35">
      <c r="A103" s="257">
        <f>VLOOKUP(G103,PAVUK!$IG$4:$IJ$315,4,0)</f>
        <v>0</v>
      </c>
      <c r="B103" s="29" t="str">
        <f>IF(ISERROR(VLOOKUP(VLOOKUP(G103,PAVUK!$II$4:$IK$315,3,0),vylosovanie!$N$10:$Q$159,3,0))=TRUE,"",VLOOKUP(VLOOKUP(G103,PAVUK!$II$4:$IK$315,3,0),vylosovanie!$N$10:$Q$159,3,0))</f>
        <v/>
      </c>
      <c r="C103" s="30" t="str">
        <f>VLOOKUP(B103,'startova listina'!$E$12:$G$157,2,0)</f>
        <v/>
      </c>
      <c r="D103" s="31" t="str">
        <f>VLOOKUP(B103,'startova listina'!$E$12:$G$157,3,0)</f>
        <v/>
      </c>
      <c r="G103" s="265">
        <v>50</v>
      </c>
    </row>
    <row r="104" spans="1:7" ht="18.600000000000001" thickBot="1" x14ac:dyDescent="0.4">
      <c r="A104" s="258"/>
      <c r="B104" s="32" t="str">
        <f>IF(ISERROR(VLOOKUP(VLOOKUP(G103,PAVUK!$II$4:$IK$315,3,0),vylosovanie!$N$10:$Q$159,4,0))=TRUE,"",VLOOKUP(VLOOKUP(G103,PAVUK!$II$4:$IK$315,3,0),vylosovanie!$N$10:$Q$159,4,0))</f>
        <v/>
      </c>
      <c r="C104" s="32" t="str">
        <f>VLOOKUP(B104,'startova listina'!$E$12:$G$157,2,0)</f>
        <v/>
      </c>
      <c r="D104" s="33" t="str">
        <f>VLOOKUP(B104,'startova listina'!$E$12:$G$157,3,0)</f>
        <v/>
      </c>
      <c r="G104" s="265"/>
    </row>
    <row r="105" spans="1:7" ht="18" x14ac:dyDescent="0.35">
      <c r="A105" s="255">
        <f>VLOOKUP(G105,PAVUK!$IG$4:$IJ$315,4,0)</f>
        <v>0</v>
      </c>
      <c r="B105" s="141" t="str">
        <f>IF(ISERROR(VLOOKUP(VLOOKUP(G105,PAVUK!$II$4:$IK$315,3,0),vylosovanie!$N$10:$Q$159,3,0))=TRUE,"",VLOOKUP(VLOOKUP(G105,PAVUK!$II$4:$IK$315,3,0),vylosovanie!$N$10:$Q$159,3,0))</f>
        <v/>
      </c>
      <c r="C105" s="141" t="str">
        <f>VLOOKUP(B105,'startova listina'!$E$12:$G$157,2,0)</f>
        <v/>
      </c>
      <c r="D105" s="142" t="str">
        <f>VLOOKUP(B105,'startova listina'!$E$12:$G$157,3,0)</f>
        <v/>
      </c>
      <c r="G105" s="265">
        <v>51</v>
      </c>
    </row>
    <row r="106" spans="1:7" ht="18.600000000000001" thickBot="1" x14ac:dyDescent="0.4">
      <c r="A106" s="256"/>
      <c r="B106" s="143" t="str">
        <f>IF(ISERROR(VLOOKUP(VLOOKUP(G105,PAVUK!$II$4:$IK$315,3,0),vylosovanie!$N$10:$Q$159,4,0))=TRUE,"",VLOOKUP(VLOOKUP(G105,PAVUK!$II$4:$IK$315,3,0),vylosovanie!$N$10:$Q$159,4,0))</f>
        <v/>
      </c>
      <c r="C106" s="143" t="str">
        <f>VLOOKUP(B106,'startova listina'!$E$12:$G$157,2,0)</f>
        <v/>
      </c>
      <c r="D106" s="144" t="str">
        <f>VLOOKUP(B106,'startova listina'!$E$12:$G$157,3,0)</f>
        <v/>
      </c>
      <c r="G106" s="265"/>
    </row>
    <row r="107" spans="1:7" ht="18" x14ac:dyDescent="0.35">
      <c r="A107" s="257">
        <f>VLOOKUP(G107,PAVUK!$IG$4:$IJ$315,4,0)</f>
        <v>0</v>
      </c>
      <c r="B107" s="29" t="str">
        <f>IF(ISERROR(VLOOKUP(VLOOKUP(G107,PAVUK!$II$4:$IK$315,3,0),vylosovanie!$N$10:$Q$159,3,0))=TRUE,"",VLOOKUP(VLOOKUP(G107,PAVUK!$II$4:$IK$315,3,0),vylosovanie!$N$10:$Q$159,3,0))</f>
        <v/>
      </c>
      <c r="C107" s="30" t="str">
        <f>VLOOKUP(B107,'startova listina'!$E$12:$G$157,2,0)</f>
        <v/>
      </c>
      <c r="D107" s="31" t="str">
        <f>VLOOKUP(B107,'startova listina'!$E$12:$G$157,3,0)</f>
        <v/>
      </c>
      <c r="G107" s="265">
        <v>52</v>
      </c>
    </row>
    <row r="108" spans="1:7" ht="18.600000000000001" thickBot="1" x14ac:dyDescent="0.4">
      <c r="A108" s="258"/>
      <c r="B108" s="32" t="str">
        <f>IF(ISERROR(VLOOKUP(VLOOKUP(G107,PAVUK!$II$4:$IK$315,3,0),vylosovanie!$N$10:$Q$159,4,0))=TRUE,"",VLOOKUP(VLOOKUP(G107,PAVUK!$II$4:$IK$315,3,0),vylosovanie!$N$10:$Q$159,4,0))</f>
        <v/>
      </c>
      <c r="C108" s="32" t="str">
        <f>VLOOKUP(B108,'startova listina'!$E$12:$G$157,2,0)</f>
        <v/>
      </c>
      <c r="D108" s="33" t="str">
        <f>VLOOKUP(B108,'startova listina'!$E$12:$G$157,3,0)</f>
        <v/>
      </c>
      <c r="G108" s="265"/>
    </row>
    <row r="109" spans="1:7" ht="18" x14ac:dyDescent="0.35">
      <c r="A109" s="255">
        <f>VLOOKUP(G109,PAVUK!$IG$4:$IJ$315,4,0)</f>
        <v>0</v>
      </c>
      <c r="B109" s="141" t="str">
        <f>IF(ISERROR(VLOOKUP(VLOOKUP(G109,PAVUK!$II$4:$IK$315,3,0),vylosovanie!$N$10:$Q$159,3,0))=TRUE,"",VLOOKUP(VLOOKUP(G109,PAVUK!$II$4:$IK$315,3,0),vylosovanie!$N$10:$Q$159,3,0))</f>
        <v/>
      </c>
      <c r="C109" s="141" t="str">
        <f>VLOOKUP(B109,'startova listina'!$E$12:$G$157,2,0)</f>
        <v/>
      </c>
      <c r="D109" s="142" t="str">
        <f>VLOOKUP(B109,'startova listina'!$E$12:$G$157,3,0)</f>
        <v/>
      </c>
      <c r="G109" s="265">
        <v>53</v>
      </c>
    </row>
    <row r="110" spans="1:7" ht="18.600000000000001" thickBot="1" x14ac:dyDescent="0.4">
      <c r="A110" s="256"/>
      <c r="B110" s="143" t="str">
        <f>IF(ISERROR(VLOOKUP(VLOOKUP(G109,PAVUK!$II$4:$IK$315,3,0),vylosovanie!$N$10:$Q$159,4,0))=TRUE,"",VLOOKUP(VLOOKUP(G109,PAVUK!$II$4:$IK$315,3,0),vylosovanie!$N$10:$Q$159,4,0))</f>
        <v/>
      </c>
      <c r="C110" s="143" t="str">
        <f>VLOOKUP(B110,'startova listina'!$E$12:$G$157,2,0)</f>
        <v/>
      </c>
      <c r="D110" s="144" t="str">
        <f>VLOOKUP(B110,'startova listina'!$E$12:$G$157,3,0)</f>
        <v/>
      </c>
      <c r="G110" s="265"/>
    </row>
    <row r="111" spans="1:7" ht="18" x14ac:dyDescent="0.35">
      <c r="A111" s="257">
        <f>VLOOKUP(G111,PAVUK!$IG$4:$IJ$315,4,0)</f>
        <v>0</v>
      </c>
      <c r="B111" s="29" t="str">
        <f>IF(ISERROR(VLOOKUP(VLOOKUP(G111,PAVUK!$II$4:$IK$315,3,0),vylosovanie!$N$10:$Q$159,3,0))=TRUE,"",VLOOKUP(VLOOKUP(G111,PAVUK!$II$4:$IK$315,3,0),vylosovanie!$N$10:$Q$159,3,0))</f>
        <v/>
      </c>
      <c r="C111" s="30" t="str">
        <f>VLOOKUP(B111,'startova listina'!$E$12:$G$157,2,0)</f>
        <v/>
      </c>
      <c r="D111" s="31" t="str">
        <f>VLOOKUP(B111,'startova listina'!$E$12:$G$157,3,0)</f>
        <v/>
      </c>
      <c r="G111" s="265">
        <v>54</v>
      </c>
    </row>
    <row r="112" spans="1:7" ht="18.600000000000001" thickBot="1" x14ac:dyDescent="0.4">
      <c r="A112" s="258"/>
      <c r="B112" s="32" t="str">
        <f>IF(ISERROR(VLOOKUP(VLOOKUP(G111,PAVUK!$II$4:$IK$315,3,0),vylosovanie!$N$10:$Q$159,4,0))=TRUE,"",VLOOKUP(VLOOKUP(G111,PAVUK!$II$4:$IK$315,3,0),vylosovanie!$N$10:$Q$159,4,0))</f>
        <v/>
      </c>
      <c r="C112" s="32" t="str">
        <f>VLOOKUP(B112,'startova listina'!$E$12:$G$157,2,0)</f>
        <v/>
      </c>
      <c r="D112" s="33" t="str">
        <f>VLOOKUP(B112,'startova listina'!$E$12:$G$157,3,0)</f>
        <v/>
      </c>
      <c r="G112" s="265"/>
    </row>
    <row r="113" spans="1:7" ht="18" x14ac:dyDescent="0.35">
      <c r="A113" s="255">
        <f>VLOOKUP(G113,PAVUK!$IG$4:$IJ$315,4,0)</f>
        <v>0</v>
      </c>
      <c r="B113" s="141" t="str">
        <f>IF(ISERROR(VLOOKUP(VLOOKUP(G113,PAVUK!$II$4:$IK$315,3,0),vylosovanie!$N$10:$Q$159,3,0))=TRUE,"",VLOOKUP(VLOOKUP(G113,PAVUK!$II$4:$IK$315,3,0),vylosovanie!$N$10:$Q$159,3,0))</f>
        <v/>
      </c>
      <c r="C113" s="141" t="str">
        <f>VLOOKUP(B113,'startova listina'!$E$12:$G$157,2,0)</f>
        <v/>
      </c>
      <c r="D113" s="142" t="str">
        <f>VLOOKUP(B113,'startova listina'!$E$12:$G$157,3,0)</f>
        <v/>
      </c>
      <c r="G113" s="265">
        <v>55</v>
      </c>
    </row>
    <row r="114" spans="1:7" ht="18.600000000000001" thickBot="1" x14ac:dyDescent="0.4">
      <c r="A114" s="256"/>
      <c r="B114" s="143" t="str">
        <f>IF(ISERROR(VLOOKUP(VLOOKUP(G113,PAVUK!$II$4:$IK$315,3,0),vylosovanie!$N$10:$Q$159,4,0))=TRUE,"",VLOOKUP(VLOOKUP(G113,PAVUK!$II$4:$IK$315,3,0),vylosovanie!$N$10:$Q$159,4,0))</f>
        <v/>
      </c>
      <c r="C114" s="143" t="str">
        <f>VLOOKUP(B114,'startova listina'!$E$12:$G$157,2,0)</f>
        <v/>
      </c>
      <c r="D114" s="144" t="str">
        <f>VLOOKUP(B114,'startova listina'!$E$12:$G$157,3,0)</f>
        <v/>
      </c>
      <c r="G114" s="265"/>
    </row>
    <row r="115" spans="1:7" ht="18" x14ac:dyDescent="0.35">
      <c r="A115" s="257">
        <f>VLOOKUP(G115,PAVUK!$IG$4:$IJ$315,4,0)</f>
        <v>0</v>
      </c>
      <c r="B115" s="29" t="str">
        <f>IF(ISERROR(VLOOKUP(VLOOKUP(G115,PAVUK!$II$4:$IK$315,3,0),vylosovanie!$N$10:$Q$159,3,0))=TRUE,"",VLOOKUP(VLOOKUP(G115,PAVUK!$II$4:$IK$315,3,0),vylosovanie!$N$10:$Q$159,3,0))</f>
        <v/>
      </c>
      <c r="C115" s="30" t="str">
        <f>VLOOKUP(B115,'startova listina'!$E$12:$G$157,2,0)</f>
        <v/>
      </c>
      <c r="D115" s="31" t="str">
        <f>VLOOKUP(B115,'startova listina'!$E$12:$G$157,3,0)</f>
        <v/>
      </c>
      <c r="G115" s="265">
        <v>56</v>
      </c>
    </row>
    <row r="116" spans="1:7" ht="18.600000000000001" thickBot="1" x14ac:dyDescent="0.4">
      <c r="A116" s="258"/>
      <c r="B116" s="32" t="str">
        <f>IF(ISERROR(VLOOKUP(VLOOKUP(G115,PAVUK!$II$4:$IK$315,3,0),vylosovanie!$N$10:$Q$159,4,0))=TRUE,"",VLOOKUP(VLOOKUP(G115,PAVUK!$II$4:$IK$315,3,0),vylosovanie!$N$10:$Q$159,4,0))</f>
        <v/>
      </c>
      <c r="C116" s="32" t="str">
        <f>VLOOKUP(B116,'startova listina'!$E$12:$G$157,2,0)</f>
        <v/>
      </c>
      <c r="D116" s="33" t="str">
        <f>VLOOKUP(B116,'startova listina'!$E$12:$G$157,3,0)</f>
        <v/>
      </c>
      <c r="G116" s="265"/>
    </row>
    <row r="117" spans="1:7" ht="18" x14ac:dyDescent="0.35">
      <c r="A117" s="255">
        <f>VLOOKUP(G117,PAVUK!$IG$4:$IJ$315,4,0)</f>
        <v>0</v>
      </c>
      <c r="B117" s="141" t="str">
        <f>IF(ISERROR(VLOOKUP(VLOOKUP(G117,PAVUK!$II$4:$IK$315,3,0),vylosovanie!$N$10:$Q$159,3,0))=TRUE,"",VLOOKUP(VLOOKUP(G117,PAVUK!$II$4:$IK$315,3,0),vylosovanie!$N$10:$Q$159,3,0))</f>
        <v/>
      </c>
      <c r="C117" s="141" t="str">
        <f>VLOOKUP(B117,'startova listina'!$E$12:$G$157,2,0)</f>
        <v/>
      </c>
      <c r="D117" s="142" t="str">
        <f>VLOOKUP(B117,'startova listina'!$E$12:$G$157,3,0)</f>
        <v/>
      </c>
      <c r="G117" s="265">
        <v>57</v>
      </c>
    </row>
    <row r="118" spans="1:7" ht="18.600000000000001" thickBot="1" x14ac:dyDescent="0.4">
      <c r="A118" s="256"/>
      <c r="B118" s="143" t="str">
        <f>IF(ISERROR(VLOOKUP(VLOOKUP(G117,PAVUK!$II$4:$IK$315,3,0),vylosovanie!$N$10:$Q$159,4,0))=TRUE,"",VLOOKUP(VLOOKUP(G117,PAVUK!$II$4:$IK$315,3,0),vylosovanie!$N$10:$Q$159,4,0))</f>
        <v/>
      </c>
      <c r="C118" s="143" t="str">
        <f>VLOOKUP(B118,'startova listina'!$E$12:$G$157,2,0)</f>
        <v/>
      </c>
      <c r="D118" s="144" t="str">
        <f>VLOOKUP(B118,'startova listina'!$E$12:$G$157,3,0)</f>
        <v/>
      </c>
      <c r="G118" s="265"/>
    </row>
    <row r="119" spans="1:7" ht="18" x14ac:dyDescent="0.35">
      <c r="A119" s="257">
        <f>VLOOKUP(G119,PAVUK!$IG$4:$IJ$315,4,0)</f>
        <v>0</v>
      </c>
      <c r="B119" s="29" t="str">
        <f>IF(ISERROR(VLOOKUP(VLOOKUP(G119,PAVUK!$II$4:$IK$315,3,0),vylosovanie!$N$10:$Q$159,3,0))=TRUE,"",VLOOKUP(VLOOKUP(G119,PAVUK!$II$4:$IK$315,3,0),vylosovanie!$N$10:$Q$159,3,0))</f>
        <v/>
      </c>
      <c r="C119" s="30" t="str">
        <f>VLOOKUP(B119,'startova listina'!$E$12:$G$157,2,0)</f>
        <v/>
      </c>
      <c r="D119" s="31" t="str">
        <f>VLOOKUP(B119,'startova listina'!$E$12:$G$157,3,0)</f>
        <v/>
      </c>
      <c r="G119" s="265">
        <v>58</v>
      </c>
    </row>
    <row r="120" spans="1:7" ht="18.600000000000001" thickBot="1" x14ac:dyDescent="0.4">
      <c r="A120" s="258"/>
      <c r="B120" s="32" t="str">
        <f>IF(ISERROR(VLOOKUP(VLOOKUP(G119,PAVUK!$II$4:$IK$315,3,0),vylosovanie!$N$10:$Q$159,4,0))=TRUE,"",VLOOKUP(VLOOKUP(G119,PAVUK!$II$4:$IK$315,3,0),vylosovanie!$N$10:$Q$159,4,0))</f>
        <v/>
      </c>
      <c r="C120" s="32" t="str">
        <f>VLOOKUP(B120,'startova listina'!$E$12:$G$157,2,0)</f>
        <v/>
      </c>
      <c r="D120" s="33" t="str">
        <f>VLOOKUP(B120,'startova listina'!$E$12:$G$157,3,0)</f>
        <v/>
      </c>
      <c r="G120" s="265"/>
    </row>
    <row r="121" spans="1:7" ht="18" x14ac:dyDescent="0.35">
      <c r="A121" s="255">
        <f>VLOOKUP(G121,PAVUK!$IG$4:$IJ$315,4,0)</f>
        <v>0</v>
      </c>
      <c r="B121" s="141" t="str">
        <f>IF(ISERROR(VLOOKUP(VLOOKUP(G121,PAVUK!$II$4:$IK$315,3,0),vylosovanie!$N$10:$Q$159,3,0))=TRUE,"",VLOOKUP(VLOOKUP(G121,PAVUK!$II$4:$IK$315,3,0),vylosovanie!$N$10:$Q$159,3,0))</f>
        <v/>
      </c>
      <c r="C121" s="141" t="str">
        <f>VLOOKUP(B121,'startova listina'!$E$12:$G$157,2,0)</f>
        <v/>
      </c>
      <c r="D121" s="142" t="str">
        <f>VLOOKUP(B121,'startova listina'!$E$12:$G$157,3,0)</f>
        <v/>
      </c>
      <c r="G121" s="265">
        <v>59</v>
      </c>
    </row>
    <row r="122" spans="1:7" ht="18.600000000000001" thickBot="1" x14ac:dyDescent="0.4">
      <c r="A122" s="256"/>
      <c r="B122" s="143" t="str">
        <f>IF(ISERROR(VLOOKUP(VLOOKUP(G121,PAVUK!$II$4:$IK$315,3,0),vylosovanie!$N$10:$Q$159,4,0))=TRUE,"",VLOOKUP(VLOOKUP(G121,PAVUK!$II$4:$IK$315,3,0),vylosovanie!$N$10:$Q$159,4,0))</f>
        <v/>
      </c>
      <c r="C122" s="143" t="str">
        <f>VLOOKUP(B122,'startova listina'!$E$12:$G$157,2,0)</f>
        <v/>
      </c>
      <c r="D122" s="144" t="str">
        <f>VLOOKUP(B122,'startova listina'!$E$12:$G$157,3,0)</f>
        <v/>
      </c>
      <c r="G122" s="265"/>
    </row>
    <row r="123" spans="1:7" ht="18" x14ac:dyDescent="0.35">
      <c r="A123" s="257">
        <f>VLOOKUP(G123,PAVUK!$IG$4:$IJ$315,4,0)</f>
        <v>0</v>
      </c>
      <c r="B123" s="29" t="str">
        <f>IF(ISERROR(VLOOKUP(VLOOKUP(G123,PAVUK!$II$4:$IK$315,3,0),vylosovanie!$N$10:$Q$159,3,0))=TRUE,"",VLOOKUP(VLOOKUP(G123,PAVUK!$II$4:$IK$315,3,0),vylosovanie!$N$10:$Q$159,3,0))</f>
        <v/>
      </c>
      <c r="C123" s="30" t="str">
        <f>VLOOKUP(B123,'startova listina'!$E$12:$G$157,2,0)</f>
        <v/>
      </c>
      <c r="D123" s="31" t="str">
        <f>VLOOKUP(B123,'startova listina'!$E$12:$G$157,3,0)</f>
        <v/>
      </c>
      <c r="G123" s="265">
        <v>60</v>
      </c>
    </row>
    <row r="124" spans="1:7" ht="18.600000000000001" thickBot="1" x14ac:dyDescent="0.4">
      <c r="A124" s="258"/>
      <c r="B124" s="32" t="str">
        <f>IF(ISERROR(VLOOKUP(VLOOKUP(G123,PAVUK!$II$4:$IK$315,3,0),vylosovanie!$N$10:$Q$159,4,0))=TRUE,"",VLOOKUP(VLOOKUP(G123,PAVUK!$II$4:$IK$315,3,0),vylosovanie!$N$10:$Q$159,4,0))</f>
        <v/>
      </c>
      <c r="C124" s="32" t="str">
        <f>VLOOKUP(B124,'startova listina'!$E$12:$G$157,2,0)</f>
        <v/>
      </c>
      <c r="D124" s="33" t="str">
        <f>VLOOKUP(B124,'startova listina'!$E$12:$G$157,3,0)</f>
        <v/>
      </c>
      <c r="G124" s="265"/>
    </row>
    <row r="125" spans="1:7" ht="18" x14ac:dyDescent="0.35">
      <c r="A125" s="255">
        <f>VLOOKUP(G125,PAVUK!$IG$4:$IJ$315,4,0)</f>
        <v>0</v>
      </c>
      <c r="B125" s="141" t="str">
        <f>IF(ISERROR(VLOOKUP(VLOOKUP(G125,PAVUK!$II$4:$IK$315,3,0),vylosovanie!$N$10:$Q$159,3,0))=TRUE,"",VLOOKUP(VLOOKUP(G125,PAVUK!$II$4:$IK$315,3,0),vylosovanie!$N$10:$Q$159,3,0))</f>
        <v/>
      </c>
      <c r="C125" s="141" t="str">
        <f>VLOOKUP(B125,'startova listina'!$E$12:$G$157,2,0)</f>
        <v/>
      </c>
      <c r="D125" s="142" t="str">
        <f>VLOOKUP(B125,'startova listina'!$E$12:$G$157,3,0)</f>
        <v/>
      </c>
      <c r="G125" s="265">
        <v>61</v>
      </c>
    </row>
    <row r="126" spans="1:7" ht="18.600000000000001" thickBot="1" x14ac:dyDescent="0.4">
      <c r="A126" s="256"/>
      <c r="B126" s="143" t="str">
        <f>IF(ISERROR(VLOOKUP(VLOOKUP(G125,PAVUK!$II$4:$IK$315,3,0),vylosovanie!$N$10:$Q$159,4,0))=TRUE,"",VLOOKUP(VLOOKUP(G125,PAVUK!$II$4:$IK$315,3,0),vylosovanie!$N$10:$Q$159,4,0))</f>
        <v/>
      </c>
      <c r="C126" s="143" t="str">
        <f>VLOOKUP(B126,'startova listina'!$E$12:$G$157,2,0)</f>
        <v/>
      </c>
      <c r="D126" s="144" t="str">
        <f>VLOOKUP(B126,'startova listina'!$E$12:$G$157,3,0)</f>
        <v/>
      </c>
      <c r="G126" s="265"/>
    </row>
    <row r="127" spans="1:7" ht="18" x14ac:dyDescent="0.35">
      <c r="A127" s="257">
        <f>VLOOKUP(G127,PAVUK!$IG$4:$IJ$315,4,0)</f>
        <v>0</v>
      </c>
      <c r="B127" s="29" t="str">
        <f>IF(ISERROR(VLOOKUP(VLOOKUP(G127,PAVUK!$II$4:$IK$315,3,0),vylosovanie!$N$10:$Q$159,3,0))=TRUE,"",VLOOKUP(VLOOKUP(G127,PAVUK!$II$4:$IK$315,3,0),vylosovanie!$N$10:$Q$159,3,0))</f>
        <v/>
      </c>
      <c r="C127" s="30" t="str">
        <f>VLOOKUP(B127,'startova listina'!$E$12:$G$157,2,0)</f>
        <v/>
      </c>
      <c r="D127" s="31" t="str">
        <f>VLOOKUP(B127,'startova listina'!$E$12:$G$157,3,0)</f>
        <v/>
      </c>
      <c r="G127" s="265">
        <v>62</v>
      </c>
    </row>
    <row r="128" spans="1:7" ht="18.600000000000001" thickBot="1" x14ac:dyDescent="0.4">
      <c r="A128" s="258"/>
      <c r="B128" s="32" t="str">
        <f>IF(ISERROR(VLOOKUP(VLOOKUP(G127,PAVUK!$II$4:$IK$315,3,0),vylosovanie!$N$10:$Q$159,4,0))=TRUE,"",VLOOKUP(VLOOKUP(G127,PAVUK!$II$4:$IK$315,3,0),vylosovanie!$N$10:$Q$159,4,0))</f>
        <v/>
      </c>
      <c r="C128" s="32" t="str">
        <f>VLOOKUP(B128,'startova listina'!$E$12:$G$157,2,0)</f>
        <v/>
      </c>
      <c r="D128" s="33" t="str">
        <f>VLOOKUP(B128,'startova listina'!$E$12:$G$157,3,0)</f>
        <v/>
      </c>
      <c r="G128" s="265"/>
    </row>
    <row r="129" spans="1:7" ht="18" x14ac:dyDescent="0.35">
      <c r="A129" s="255">
        <f>VLOOKUP(G129,PAVUK!$IG$4:$IJ$315,4,0)</f>
        <v>0</v>
      </c>
      <c r="B129" s="141" t="str">
        <f>IF(ISERROR(VLOOKUP(VLOOKUP(G129,PAVUK!$II$4:$IK$315,3,0),vylosovanie!$N$10:$Q$159,3,0))=TRUE,"",VLOOKUP(VLOOKUP(G129,PAVUK!$II$4:$IK$315,3,0),vylosovanie!$N$10:$Q$159,3,0))</f>
        <v/>
      </c>
      <c r="C129" s="141" t="str">
        <f>VLOOKUP(B129,'startova listina'!$E$12:$G$157,2,0)</f>
        <v/>
      </c>
      <c r="D129" s="142" t="str">
        <f>VLOOKUP(B129,'startova listina'!$E$12:$G$157,3,0)</f>
        <v/>
      </c>
      <c r="G129" s="265">
        <v>63</v>
      </c>
    </row>
    <row r="130" spans="1:7" ht="18.600000000000001" thickBot="1" x14ac:dyDescent="0.4">
      <c r="A130" s="256"/>
      <c r="B130" s="143" t="str">
        <f>IF(ISERROR(VLOOKUP(VLOOKUP(G129,PAVUK!$II$4:$IK$315,3,0),vylosovanie!$N$10:$Q$159,4,0))=TRUE,"",VLOOKUP(VLOOKUP(G129,PAVUK!$II$4:$IK$315,3,0),vylosovanie!$N$10:$Q$159,4,0))</f>
        <v/>
      </c>
      <c r="C130" s="143" t="str">
        <f>VLOOKUP(B130,'startova listina'!$E$12:$G$157,2,0)</f>
        <v/>
      </c>
      <c r="D130" s="144" t="str">
        <f>VLOOKUP(B130,'startova listina'!$E$12:$G$157,3,0)</f>
        <v/>
      </c>
      <c r="G130" s="265"/>
    </row>
    <row r="131" spans="1:7" ht="18" x14ac:dyDescent="0.35">
      <c r="A131" s="257">
        <f>VLOOKUP(G131,PAVUK!$IG$4:$IJ$315,4,0)</f>
        <v>0</v>
      </c>
      <c r="B131" s="29" t="str">
        <f>IF(ISERROR(VLOOKUP(VLOOKUP(G131,PAVUK!$II$4:$IK$315,3,0),vylosovanie!$N$10:$Q$159,3,0))=TRUE,"",VLOOKUP(VLOOKUP(G131,PAVUK!$II$4:$IK$315,3,0),vylosovanie!$N$10:$Q$159,3,0))</f>
        <v/>
      </c>
      <c r="C131" s="30" t="str">
        <f>VLOOKUP(B131,'startova listina'!$E$12:$G$157,2,0)</f>
        <v/>
      </c>
      <c r="D131" s="31" t="str">
        <f>VLOOKUP(B131,'startova listina'!$E$12:$G$157,3,0)</f>
        <v/>
      </c>
      <c r="G131" s="265">
        <v>64</v>
      </c>
    </row>
    <row r="132" spans="1:7" ht="18.600000000000001" thickBot="1" x14ac:dyDescent="0.4">
      <c r="A132" s="258"/>
      <c r="B132" s="32" t="str">
        <f>IF(ISERROR(VLOOKUP(VLOOKUP(G131,PAVUK!$II$4:$IK$315,3,0),vylosovanie!$N$10:$Q$159,4,0))=TRUE,"",VLOOKUP(VLOOKUP(G131,PAVUK!$II$4:$IK$315,3,0),vylosovanie!$N$10:$Q$159,4,0))</f>
        <v/>
      </c>
      <c r="C132" s="32" t="str">
        <f>VLOOKUP(B132,'startova listina'!$E$12:$G$157,2,0)</f>
        <v/>
      </c>
      <c r="D132" s="33" t="str">
        <f>VLOOKUP(B132,'startova listina'!$E$12:$G$157,3,0)</f>
        <v/>
      </c>
      <c r="G132" s="265"/>
    </row>
    <row r="133" spans="1:7" ht="18" x14ac:dyDescent="0.35">
      <c r="A133" s="255">
        <f>VLOOKUP(G133,PAVUK!$IG$4:$IJ$315,4,0)</f>
        <v>0</v>
      </c>
      <c r="B133" s="141" t="str">
        <f>IF(ISERROR(VLOOKUP(VLOOKUP(G133,PAVUK!$II$4:$IK$315,3,0),vylosovanie!$N$10:$Q$159,3,0))=TRUE,"",VLOOKUP(VLOOKUP(G133,PAVUK!$II$4:$IK$315,3,0),vylosovanie!$N$10:$Q$159,3,0))</f>
        <v/>
      </c>
      <c r="C133" s="141" t="str">
        <f>VLOOKUP(B133,'startova listina'!$E$12:$G$157,2,0)</f>
        <v/>
      </c>
      <c r="D133" s="142" t="str">
        <f>VLOOKUP(B133,'startova listina'!$E$12:$G$157,3,0)</f>
        <v/>
      </c>
      <c r="G133" s="265">
        <v>65</v>
      </c>
    </row>
    <row r="134" spans="1:7" ht="18.600000000000001" thickBot="1" x14ac:dyDescent="0.4">
      <c r="A134" s="256"/>
      <c r="B134" s="143" t="str">
        <f>IF(ISERROR(VLOOKUP(VLOOKUP(G133,PAVUK!$II$4:$IK$315,3,0),vylosovanie!$N$10:$Q$159,4,0))=TRUE,"",VLOOKUP(VLOOKUP(G133,PAVUK!$II$4:$IK$315,3,0),vylosovanie!$N$10:$Q$159,4,0))</f>
        <v/>
      </c>
      <c r="C134" s="143" t="str">
        <f>VLOOKUP(B134,'startova listina'!$E$12:$G$157,2,0)</f>
        <v/>
      </c>
      <c r="D134" s="144" t="str">
        <f>VLOOKUP(B134,'startova listina'!$E$12:$G$157,3,0)</f>
        <v/>
      </c>
      <c r="G134" s="265"/>
    </row>
    <row r="135" spans="1:7" ht="18" x14ac:dyDescent="0.35">
      <c r="A135" s="257">
        <f>VLOOKUP(G135,PAVUK!$IG$4:$IJ$315,4,0)</f>
        <v>0</v>
      </c>
      <c r="B135" s="29" t="str">
        <f>IF(ISERROR(VLOOKUP(VLOOKUP(G135,PAVUK!$II$4:$IK$315,3,0),vylosovanie!$N$10:$Q$159,3,0))=TRUE,"",VLOOKUP(VLOOKUP(G135,PAVUK!$II$4:$IK$315,3,0),vylosovanie!$N$10:$Q$159,3,0))</f>
        <v/>
      </c>
      <c r="C135" s="30" t="str">
        <f>VLOOKUP(B135,'startova listina'!$E$12:$G$157,2,0)</f>
        <v/>
      </c>
      <c r="D135" s="31" t="str">
        <f>VLOOKUP(B135,'startova listina'!$E$12:$G$157,3,0)</f>
        <v/>
      </c>
      <c r="G135" s="265">
        <v>66</v>
      </c>
    </row>
    <row r="136" spans="1:7" ht="18.600000000000001" thickBot="1" x14ac:dyDescent="0.4">
      <c r="A136" s="258"/>
      <c r="B136" s="32" t="str">
        <f>IF(ISERROR(VLOOKUP(VLOOKUP(G135,PAVUK!$II$4:$IK$315,3,0),vylosovanie!$N$10:$Q$159,4,0))=TRUE,"",VLOOKUP(VLOOKUP(G135,PAVUK!$II$4:$IK$315,3,0),vylosovanie!$N$10:$Q$159,4,0))</f>
        <v/>
      </c>
      <c r="C136" s="32" t="str">
        <f>VLOOKUP(B136,'startova listina'!$E$12:$G$157,2,0)</f>
        <v/>
      </c>
      <c r="D136" s="33" t="str">
        <f>VLOOKUP(B136,'startova listina'!$E$12:$G$157,3,0)</f>
        <v/>
      </c>
      <c r="G136" s="265"/>
    </row>
    <row r="137" spans="1:7" ht="18" x14ac:dyDescent="0.35">
      <c r="A137" s="255">
        <f>VLOOKUP(G137,PAVUK!$IG$4:$IJ$315,4,0)</f>
        <v>0</v>
      </c>
      <c r="B137" s="141" t="str">
        <f>IF(ISERROR(VLOOKUP(VLOOKUP(G137,PAVUK!$II$4:$IK$315,3,0),vylosovanie!$N$10:$Q$159,3,0))=TRUE,"",VLOOKUP(VLOOKUP(G137,PAVUK!$II$4:$IK$315,3,0),vylosovanie!$N$10:$Q$159,3,0))</f>
        <v/>
      </c>
      <c r="C137" s="141" t="str">
        <f>VLOOKUP(B137,'startova listina'!$E$12:$G$157,2,0)</f>
        <v/>
      </c>
      <c r="D137" s="142" t="str">
        <f>VLOOKUP(B137,'startova listina'!$E$12:$G$157,3,0)</f>
        <v/>
      </c>
      <c r="G137" s="265">
        <v>67</v>
      </c>
    </row>
    <row r="138" spans="1:7" ht="18.600000000000001" thickBot="1" x14ac:dyDescent="0.4">
      <c r="A138" s="256"/>
      <c r="B138" s="143" t="str">
        <f>IF(ISERROR(VLOOKUP(VLOOKUP(G137,PAVUK!$II$4:$IK$315,3,0),vylosovanie!$N$10:$Q$159,4,0))=TRUE,"",VLOOKUP(VLOOKUP(G137,PAVUK!$II$4:$IK$315,3,0),vylosovanie!$N$10:$Q$159,4,0))</f>
        <v/>
      </c>
      <c r="C138" s="143" t="str">
        <f>VLOOKUP(B138,'startova listina'!$E$12:$G$157,2,0)</f>
        <v/>
      </c>
      <c r="D138" s="144" t="str">
        <f>VLOOKUP(B138,'startova listina'!$E$12:$G$157,3,0)</f>
        <v/>
      </c>
      <c r="G138" s="265"/>
    </row>
    <row r="139" spans="1:7" ht="18" x14ac:dyDescent="0.35">
      <c r="A139" s="257">
        <f>VLOOKUP(G139,PAVUK!$IG$4:$IJ$315,4,0)</f>
        <v>0</v>
      </c>
      <c r="B139" s="29" t="str">
        <f>IF(ISERROR(VLOOKUP(VLOOKUP(G139,PAVUK!$II$4:$IK$315,3,0),vylosovanie!$N$10:$Q$159,3,0))=TRUE,"",VLOOKUP(VLOOKUP(G139,PAVUK!$II$4:$IK$315,3,0),vylosovanie!$N$10:$Q$159,3,0))</f>
        <v/>
      </c>
      <c r="C139" s="30" t="str">
        <f>VLOOKUP(B139,'startova listina'!$E$12:$G$157,2,0)</f>
        <v/>
      </c>
      <c r="D139" s="31" t="str">
        <f>VLOOKUP(B139,'startova listina'!$E$12:$G$157,3,0)</f>
        <v/>
      </c>
      <c r="G139" s="265">
        <v>68</v>
      </c>
    </row>
    <row r="140" spans="1:7" ht="18.600000000000001" thickBot="1" x14ac:dyDescent="0.4">
      <c r="A140" s="258"/>
      <c r="B140" s="32" t="str">
        <f>IF(ISERROR(VLOOKUP(VLOOKUP(G139,PAVUK!$II$4:$IK$315,3,0),vylosovanie!$N$10:$Q$159,4,0))=TRUE,"",VLOOKUP(VLOOKUP(G139,PAVUK!$II$4:$IK$315,3,0),vylosovanie!$N$10:$Q$159,4,0))</f>
        <v/>
      </c>
      <c r="C140" s="32" t="str">
        <f>VLOOKUP(B140,'startova listina'!$E$12:$G$157,2,0)</f>
        <v/>
      </c>
      <c r="D140" s="33" t="str">
        <f>VLOOKUP(B140,'startova listina'!$E$12:$G$157,3,0)</f>
        <v/>
      </c>
      <c r="G140" s="265"/>
    </row>
    <row r="141" spans="1:7" ht="18" x14ac:dyDescent="0.35">
      <c r="A141" s="255">
        <f>VLOOKUP(G141,PAVUK!$IG$4:$IJ$315,4,0)</f>
        <v>0</v>
      </c>
      <c r="B141" s="141" t="str">
        <f>IF(ISERROR(VLOOKUP(VLOOKUP(G141,PAVUK!$II$4:$IK$315,3,0),vylosovanie!$N$10:$Q$159,3,0))=TRUE,"",VLOOKUP(VLOOKUP(G141,PAVUK!$II$4:$IK$315,3,0),vylosovanie!$N$10:$Q$159,3,0))</f>
        <v/>
      </c>
      <c r="C141" s="141" t="str">
        <f>VLOOKUP(B141,'startova listina'!$E$12:$G$157,2,0)</f>
        <v/>
      </c>
      <c r="D141" s="142" t="str">
        <f>VLOOKUP(B141,'startova listina'!$E$12:$G$157,3,0)</f>
        <v/>
      </c>
      <c r="G141" s="265">
        <v>69</v>
      </c>
    </row>
    <row r="142" spans="1:7" ht="18.600000000000001" thickBot="1" x14ac:dyDescent="0.4">
      <c r="A142" s="256"/>
      <c r="B142" s="143" t="str">
        <f>IF(ISERROR(VLOOKUP(VLOOKUP(G141,PAVUK!$II$4:$IK$315,3,0),vylosovanie!$N$10:$Q$159,4,0))=TRUE,"",VLOOKUP(VLOOKUP(G141,PAVUK!$II$4:$IK$315,3,0),vylosovanie!$N$10:$Q$159,4,0))</f>
        <v/>
      </c>
      <c r="C142" s="143" t="str">
        <f>VLOOKUP(B142,'startova listina'!$E$12:$G$157,2,0)</f>
        <v/>
      </c>
      <c r="D142" s="144" t="str">
        <f>VLOOKUP(B142,'startova listina'!$E$12:$G$157,3,0)</f>
        <v/>
      </c>
      <c r="G142" s="265"/>
    </row>
    <row r="143" spans="1:7" ht="18" x14ac:dyDescent="0.35">
      <c r="A143" s="257">
        <f>VLOOKUP(G143,PAVUK!$IG$4:$IJ$315,4,0)</f>
        <v>0</v>
      </c>
      <c r="B143" s="29" t="str">
        <f>IF(ISERROR(VLOOKUP(VLOOKUP(G143,PAVUK!$II$4:$IK$315,3,0),vylosovanie!$N$10:$Q$159,3,0))=TRUE,"",VLOOKUP(VLOOKUP(G143,PAVUK!$II$4:$IK$315,3,0),vylosovanie!$N$10:$Q$159,3,0))</f>
        <v/>
      </c>
      <c r="C143" s="30" t="str">
        <f>VLOOKUP(B143,'startova listina'!$E$12:$G$157,2,0)</f>
        <v/>
      </c>
      <c r="D143" s="31" t="str">
        <f>VLOOKUP(B143,'startova listina'!$E$12:$G$157,3,0)</f>
        <v/>
      </c>
      <c r="G143" s="265">
        <v>70</v>
      </c>
    </row>
    <row r="144" spans="1:7" ht="18.600000000000001" thickBot="1" x14ac:dyDescent="0.4">
      <c r="A144" s="258"/>
      <c r="B144" s="32" t="str">
        <f>IF(ISERROR(VLOOKUP(VLOOKUP(G143,PAVUK!$II$4:$IK$315,3,0),vylosovanie!$N$10:$Q$159,4,0))=TRUE,"",VLOOKUP(VLOOKUP(G143,PAVUK!$II$4:$IK$315,3,0),vylosovanie!$N$10:$Q$159,4,0))</f>
        <v/>
      </c>
      <c r="C144" s="32" t="str">
        <f>VLOOKUP(B144,'startova listina'!$E$12:$G$157,2,0)</f>
        <v/>
      </c>
      <c r="D144" s="33" t="str">
        <f>VLOOKUP(B144,'startova listina'!$E$12:$G$157,3,0)</f>
        <v/>
      </c>
      <c r="G144" s="265"/>
    </row>
    <row r="145" spans="1:7" ht="18" x14ac:dyDescent="0.35">
      <c r="A145" s="255">
        <f>VLOOKUP(G145,PAVUK!$IG$4:$IJ$315,4,0)</f>
        <v>0</v>
      </c>
      <c r="B145" s="141" t="str">
        <f>IF(ISERROR(VLOOKUP(VLOOKUP(G145,PAVUK!$II$4:$IK$315,3,0),vylosovanie!$N$10:$Q$159,3,0))=TRUE,"",VLOOKUP(VLOOKUP(G145,PAVUK!$II$4:$IK$315,3,0),vylosovanie!$N$10:$Q$159,3,0))</f>
        <v/>
      </c>
      <c r="C145" s="141" t="str">
        <f>VLOOKUP(B145,'startova listina'!$E$12:$G$157,2,0)</f>
        <v/>
      </c>
      <c r="D145" s="142" t="str">
        <f>VLOOKUP(B145,'startova listina'!$E$12:$G$157,3,0)</f>
        <v/>
      </c>
      <c r="G145" s="265">
        <v>71</v>
      </c>
    </row>
    <row r="146" spans="1:7" ht="18.600000000000001" thickBot="1" x14ac:dyDescent="0.4">
      <c r="A146" s="256"/>
      <c r="B146" s="143" t="str">
        <f>IF(ISERROR(VLOOKUP(VLOOKUP(G145,PAVUK!$II$4:$IK$315,3,0),vylosovanie!$N$10:$Q$159,4,0))=TRUE,"",VLOOKUP(VLOOKUP(G145,PAVUK!$II$4:$IK$315,3,0),vylosovanie!$N$10:$Q$159,4,0))</f>
        <v/>
      </c>
      <c r="C146" s="143" t="str">
        <f>VLOOKUP(B146,'startova listina'!$E$12:$G$157,2,0)</f>
        <v/>
      </c>
      <c r="D146" s="144" t="str">
        <f>VLOOKUP(B146,'startova listina'!$E$12:$G$157,3,0)</f>
        <v/>
      </c>
      <c r="G146" s="265"/>
    </row>
    <row r="147" spans="1:7" ht="18" x14ac:dyDescent="0.35">
      <c r="A147" s="257">
        <f>VLOOKUP(G147,PAVUK!$IG$4:$IJ$315,4,0)</f>
        <v>0</v>
      </c>
      <c r="B147" s="29" t="str">
        <f>IF(ISERROR(VLOOKUP(VLOOKUP(G147,PAVUK!$II$4:$IK$315,3,0),vylosovanie!$N$10:$Q$159,3,0))=TRUE,"",VLOOKUP(VLOOKUP(G147,PAVUK!$II$4:$IK$315,3,0),vylosovanie!$N$10:$Q$159,3,0))</f>
        <v/>
      </c>
      <c r="C147" s="30" t="str">
        <f>VLOOKUP(B147,'startova listina'!$E$12:$G$157,2,0)</f>
        <v/>
      </c>
      <c r="D147" s="31" t="str">
        <f>VLOOKUP(B147,'startova listina'!$E$12:$G$157,3,0)</f>
        <v/>
      </c>
      <c r="G147" s="265">
        <v>72</v>
      </c>
    </row>
    <row r="148" spans="1:7" ht="18.600000000000001" thickBot="1" x14ac:dyDescent="0.4">
      <c r="A148" s="258"/>
      <c r="B148" s="32" t="str">
        <f>IF(ISERROR(VLOOKUP(VLOOKUP(G147,PAVUK!$II$4:$IK$315,3,0),vylosovanie!$N$10:$Q$159,4,0))=TRUE,"",VLOOKUP(VLOOKUP(G147,PAVUK!$II$4:$IK$315,3,0),vylosovanie!$N$10:$Q$159,4,0))</f>
        <v/>
      </c>
      <c r="C148" s="32" t="str">
        <f>VLOOKUP(B148,'startova listina'!$E$12:$G$157,2,0)</f>
        <v/>
      </c>
      <c r="D148" s="33" t="str">
        <f>VLOOKUP(B148,'startova listina'!$E$12:$G$157,3,0)</f>
        <v/>
      </c>
      <c r="G148" s="265"/>
    </row>
    <row r="149" spans="1:7" ht="18" x14ac:dyDescent="0.35">
      <c r="A149" s="255">
        <f>VLOOKUP(G149,PAVUK!$IG$4:$IJ$315,4,0)</f>
        <v>0</v>
      </c>
      <c r="B149" s="141" t="str">
        <f>IF(ISERROR(VLOOKUP(VLOOKUP(G149,PAVUK!$II$4:$IK$315,3,0),vylosovanie!$N$10:$Q$159,3,0))=TRUE,"",VLOOKUP(VLOOKUP(G149,PAVUK!$II$4:$IK$315,3,0),vylosovanie!$N$10:$Q$159,3,0))</f>
        <v/>
      </c>
      <c r="C149" s="141" t="str">
        <f>VLOOKUP(B149,'startova listina'!$E$12:$G$157,2,0)</f>
        <v/>
      </c>
      <c r="D149" s="142" t="str">
        <f>VLOOKUP(B149,'startova listina'!$E$12:$G$157,3,0)</f>
        <v/>
      </c>
      <c r="G149" s="265">
        <v>73</v>
      </c>
    </row>
    <row r="150" spans="1:7" ht="18.600000000000001" thickBot="1" x14ac:dyDescent="0.4">
      <c r="A150" s="256"/>
      <c r="B150" s="143" t="str">
        <f>IF(ISERROR(VLOOKUP(VLOOKUP(G149,PAVUK!$II$4:$IK$315,3,0),vylosovanie!$N$10:$Q$159,4,0))=TRUE,"",VLOOKUP(VLOOKUP(G149,PAVUK!$II$4:$IK$315,3,0),vylosovanie!$N$10:$Q$159,4,0))</f>
        <v/>
      </c>
      <c r="C150" s="143" t="str">
        <f>VLOOKUP(B150,'startova listina'!$E$12:$G$157,2,0)</f>
        <v/>
      </c>
      <c r="D150" s="144" t="str">
        <f>VLOOKUP(B150,'startova listina'!$E$12:$G$157,3,0)</f>
        <v/>
      </c>
      <c r="G150" s="265"/>
    </row>
    <row r="151" spans="1:7" ht="18" x14ac:dyDescent="0.35">
      <c r="A151" s="257">
        <f>VLOOKUP(G151,PAVUK!$IG$4:$IJ$315,4,0)</f>
        <v>0</v>
      </c>
      <c r="B151" s="29" t="str">
        <f>IF(ISERROR(VLOOKUP(VLOOKUP(G151,PAVUK!$II$4:$IK$315,3,0),vylosovanie!$N$10:$Q$159,3,0))=TRUE,"",VLOOKUP(VLOOKUP(G151,PAVUK!$II$4:$IK$315,3,0),vylosovanie!$N$10:$Q$159,3,0))</f>
        <v/>
      </c>
      <c r="C151" s="30" t="str">
        <f>VLOOKUP(B151,'startova listina'!$E$12:$G$157,2,0)</f>
        <v/>
      </c>
      <c r="D151" s="31" t="str">
        <f>VLOOKUP(B151,'startova listina'!$E$12:$G$157,3,0)</f>
        <v/>
      </c>
      <c r="G151" s="265">
        <v>74</v>
      </c>
    </row>
    <row r="152" spans="1:7" ht="18.600000000000001" thickBot="1" x14ac:dyDescent="0.4">
      <c r="A152" s="258"/>
      <c r="B152" s="32" t="str">
        <f>IF(ISERROR(VLOOKUP(VLOOKUP(G151,PAVUK!$II$4:$IK$315,3,0),vylosovanie!$N$10:$Q$159,4,0))=TRUE,"",VLOOKUP(VLOOKUP(G151,PAVUK!$II$4:$IK$315,3,0),vylosovanie!$N$10:$Q$159,4,0))</f>
        <v/>
      </c>
      <c r="C152" s="32" t="str">
        <f>VLOOKUP(B152,'startova listina'!$E$12:$G$157,2,0)</f>
        <v/>
      </c>
      <c r="D152" s="33" t="str">
        <f>VLOOKUP(B152,'startova listina'!$E$12:$G$157,3,0)</f>
        <v/>
      </c>
      <c r="G152" s="265"/>
    </row>
    <row r="153" spans="1:7" ht="18" x14ac:dyDescent="0.35">
      <c r="A153" s="255">
        <f>VLOOKUP(G153,PAVUK!$IG$4:$IJ$315,4,0)</f>
        <v>0</v>
      </c>
      <c r="B153" s="141" t="str">
        <f>IF(ISERROR(VLOOKUP(VLOOKUP(G153,PAVUK!$II$4:$IK$315,3,0),vylosovanie!$N$10:$Q$159,3,0))=TRUE,"",VLOOKUP(VLOOKUP(G153,PAVUK!$II$4:$IK$315,3,0),vylosovanie!$N$10:$Q$159,3,0))</f>
        <v/>
      </c>
      <c r="C153" s="141" t="str">
        <f>VLOOKUP(B153,'startova listina'!$E$12:$G$157,2,0)</f>
        <v/>
      </c>
      <c r="D153" s="142" t="str">
        <f>VLOOKUP(B153,'startova listina'!$E$12:$G$157,3,0)</f>
        <v/>
      </c>
      <c r="G153" s="265">
        <v>75</v>
      </c>
    </row>
    <row r="154" spans="1:7" ht="18.600000000000001" thickBot="1" x14ac:dyDescent="0.4">
      <c r="A154" s="256"/>
      <c r="B154" s="143" t="str">
        <f>IF(ISERROR(VLOOKUP(VLOOKUP(G153,PAVUK!$II$4:$IK$315,3,0),vylosovanie!$N$10:$Q$159,4,0))=TRUE,"",VLOOKUP(VLOOKUP(G153,PAVUK!$II$4:$IK$315,3,0),vylosovanie!$N$10:$Q$159,4,0))</f>
        <v/>
      </c>
      <c r="C154" s="143" t="str">
        <f>VLOOKUP(B154,'startova listina'!$E$12:$G$157,2,0)</f>
        <v/>
      </c>
      <c r="D154" s="144" t="str">
        <f>VLOOKUP(B154,'startova listina'!$E$12:$G$157,3,0)</f>
        <v/>
      </c>
      <c r="G154" s="265"/>
    </row>
    <row r="155" spans="1:7" ht="18" x14ac:dyDescent="0.35">
      <c r="A155" s="257">
        <f>VLOOKUP(G155,PAVUK!$IG$4:$IJ$315,4,0)</f>
        <v>0</v>
      </c>
      <c r="B155" s="29" t="str">
        <f>IF(ISERROR(VLOOKUP(VLOOKUP(G155,PAVUK!$II$4:$IK$315,3,0),vylosovanie!$N$10:$Q$159,3,0))=TRUE,"",VLOOKUP(VLOOKUP(G155,PAVUK!$II$4:$IK$315,3,0),vylosovanie!$N$10:$Q$159,3,0))</f>
        <v/>
      </c>
      <c r="C155" s="30" t="str">
        <f>VLOOKUP(B155,'startova listina'!$E$12:$G$157,2,0)</f>
        <v/>
      </c>
      <c r="D155" s="31" t="str">
        <f>VLOOKUP(B155,'startova listina'!$E$12:$G$157,3,0)</f>
        <v/>
      </c>
      <c r="G155" s="265">
        <v>76</v>
      </c>
    </row>
    <row r="156" spans="1:7" ht="18.600000000000001" thickBot="1" x14ac:dyDescent="0.4">
      <c r="A156" s="258"/>
      <c r="B156" s="32" t="str">
        <f>IF(ISERROR(VLOOKUP(VLOOKUP(G155,PAVUK!$II$4:$IK$315,3,0),vylosovanie!$N$10:$Q$159,4,0))=TRUE,"",VLOOKUP(VLOOKUP(G155,PAVUK!$II$4:$IK$315,3,0),vylosovanie!$N$10:$Q$159,4,0))</f>
        <v/>
      </c>
      <c r="C156" s="32" t="str">
        <f>VLOOKUP(B156,'startova listina'!$E$12:$G$157,2,0)</f>
        <v/>
      </c>
      <c r="D156" s="33" t="str">
        <f>VLOOKUP(B156,'startova listina'!$E$12:$G$157,3,0)</f>
        <v/>
      </c>
      <c r="G156" s="265"/>
    </row>
    <row r="157" spans="1:7" ht="18" x14ac:dyDescent="0.35">
      <c r="A157" s="255">
        <f>VLOOKUP(G157,PAVUK!$IG$4:$IJ$315,4,0)</f>
        <v>0</v>
      </c>
      <c r="B157" s="141" t="str">
        <f>IF(ISERROR(VLOOKUP(VLOOKUP(G157,PAVUK!$II$4:$IK$315,3,0),vylosovanie!$N$10:$Q$159,3,0))=TRUE,"",VLOOKUP(VLOOKUP(G157,PAVUK!$II$4:$IK$315,3,0),vylosovanie!$N$10:$Q$159,3,0))</f>
        <v/>
      </c>
      <c r="C157" s="141" t="str">
        <f>VLOOKUP(B157,'startova listina'!$E$12:$G$157,2,0)</f>
        <v/>
      </c>
      <c r="D157" s="142" t="str">
        <f>VLOOKUP(B157,'startova listina'!$E$12:$G$157,3,0)</f>
        <v/>
      </c>
      <c r="G157" s="265">
        <v>77</v>
      </c>
    </row>
    <row r="158" spans="1:7" ht="18.600000000000001" thickBot="1" x14ac:dyDescent="0.4">
      <c r="A158" s="256"/>
      <c r="B158" s="143" t="str">
        <f>IF(ISERROR(VLOOKUP(VLOOKUP(G157,PAVUK!$II$4:$IK$315,3,0),vylosovanie!$N$10:$Q$159,4,0))=TRUE,"",VLOOKUP(VLOOKUP(G157,PAVUK!$II$4:$IK$315,3,0),vylosovanie!$N$10:$Q$159,4,0))</f>
        <v/>
      </c>
      <c r="C158" s="143" t="str">
        <f>VLOOKUP(B158,'startova listina'!$E$12:$G$157,2,0)</f>
        <v/>
      </c>
      <c r="D158" s="144" t="str">
        <f>VLOOKUP(B158,'startova listina'!$E$12:$G$157,3,0)</f>
        <v/>
      </c>
      <c r="G158" s="265"/>
    </row>
    <row r="159" spans="1:7" ht="18" x14ac:dyDescent="0.35">
      <c r="A159" s="257">
        <f>VLOOKUP(G159,PAVUK!$IG$4:$IJ$315,4,0)</f>
        <v>0</v>
      </c>
      <c r="B159" s="29" t="str">
        <f>IF(ISERROR(VLOOKUP(VLOOKUP(G159,PAVUK!$II$4:$IK$315,3,0),vylosovanie!$N$10:$Q$159,3,0))=TRUE,"",VLOOKUP(VLOOKUP(G159,PAVUK!$II$4:$IK$315,3,0),vylosovanie!$N$10:$Q$159,3,0))</f>
        <v/>
      </c>
      <c r="C159" s="30" t="str">
        <f>VLOOKUP(B159,'startova listina'!$E$12:$G$157,2,0)</f>
        <v/>
      </c>
      <c r="D159" s="31" t="str">
        <f>VLOOKUP(B159,'startova listina'!$E$12:$G$157,3,0)</f>
        <v/>
      </c>
      <c r="G159" s="265">
        <v>78</v>
      </c>
    </row>
    <row r="160" spans="1:7" ht="18.600000000000001" thickBot="1" x14ac:dyDescent="0.4">
      <c r="A160" s="258"/>
      <c r="B160" s="32" t="str">
        <f>IF(ISERROR(VLOOKUP(VLOOKUP(G159,PAVUK!$II$4:$IK$315,3,0),vylosovanie!$N$10:$Q$159,4,0))=TRUE,"",VLOOKUP(VLOOKUP(G159,PAVUK!$II$4:$IK$315,3,0),vylosovanie!$N$10:$Q$159,4,0))</f>
        <v/>
      </c>
      <c r="C160" s="32" t="str">
        <f>VLOOKUP(B160,'startova listina'!$E$12:$G$157,2,0)</f>
        <v/>
      </c>
      <c r="D160" s="33" t="str">
        <f>VLOOKUP(B160,'startova listina'!$E$12:$G$157,3,0)</f>
        <v/>
      </c>
      <c r="G160" s="265"/>
    </row>
    <row r="161" spans="1:7" ht="18" x14ac:dyDescent="0.35">
      <c r="A161" s="255">
        <f>VLOOKUP(G161,PAVUK!$IG$4:$IJ$315,4,0)</f>
        <v>0</v>
      </c>
      <c r="B161" s="141" t="str">
        <f>IF(ISERROR(VLOOKUP(VLOOKUP(G161,PAVUK!$II$4:$IK$315,3,0),vylosovanie!$N$10:$Q$159,3,0))=TRUE,"",VLOOKUP(VLOOKUP(G161,PAVUK!$II$4:$IK$315,3,0),vylosovanie!$N$10:$Q$159,3,0))</f>
        <v/>
      </c>
      <c r="C161" s="141" t="str">
        <f>VLOOKUP(B161,'startova listina'!$E$12:$G$157,2,0)</f>
        <v/>
      </c>
      <c r="D161" s="142" t="str">
        <f>VLOOKUP(B161,'startova listina'!$E$12:$G$157,3,0)</f>
        <v/>
      </c>
      <c r="G161" s="265">
        <v>79</v>
      </c>
    </row>
    <row r="162" spans="1:7" ht="18.600000000000001" thickBot="1" x14ac:dyDescent="0.4">
      <c r="A162" s="256"/>
      <c r="B162" s="143" t="str">
        <f>IF(ISERROR(VLOOKUP(VLOOKUP(G161,PAVUK!$II$4:$IK$315,3,0),vylosovanie!$N$10:$Q$159,4,0))=TRUE,"",VLOOKUP(VLOOKUP(G161,PAVUK!$II$4:$IK$315,3,0),vylosovanie!$N$10:$Q$159,4,0))</f>
        <v/>
      </c>
      <c r="C162" s="143" t="str">
        <f>VLOOKUP(B162,'startova listina'!$E$12:$G$157,2,0)</f>
        <v/>
      </c>
      <c r="D162" s="144" t="str">
        <f>VLOOKUP(B162,'startova listina'!$E$12:$G$157,3,0)</f>
        <v/>
      </c>
      <c r="G162" s="265"/>
    </row>
    <row r="163" spans="1:7" ht="18" x14ac:dyDescent="0.35">
      <c r="A163" s="257">
        <f>VLOOKUP(G163,PAVUK!$IG$4:$IJ$315,4,0)</f>
        <v>0</v>
      </c>
      <c r="B163" s="29" t="str">
        <f>IF(ISERROR(VLOOKUP(VLOOKUP(G163,PAVUK!$II$4:$IK$315,3,0),vylosovanie!$N$10:$Q$159,3,0))=TRUE,"",VLOOKUP(VLOOKUP(G163,PAVUK!$II$4:$IK$315,3,0),vylosovanie!$N$10:$Q$159,3,0))</f>
        <v/>
      </c>
      <c r="C163" s="30" t="str">
        <f>VLOOKUP(B163,'startova listina'!$E$12:$G$157,2,0)</f>
        <v/>
      </c>
      <c r="D163" s="31" t="str">
        <f>VLOOKUP(B163,'startova listina'!$E$12:$G$157,3,0)</f>
        <v/>
      </c>
      <c r="G163" s="265">
        <v>80</v>
      </c>
    </row>
    <row r="164" spans="1:7" ht="18.600000000000001" thickBot="1" x14ac:dyDescent="0.4">
      <c r="A164" s="258"/>
      <c r="B164" s="32" t="str">
        <f>IF(ISERROR(VLOOKUP(VLOOKUP(G163,PAVUK!$II$4:$IK$315,3,0),vylosovanie!$N$10:$Q$159,4,0))=TRUE,"",VLOOKUP(VLOOKUP(G163,PAVUK!$II$4:$IK$315,3,0),vylosovanie!$N$10:$Q$159,4,0))</f>
        <v/>
      </c>
      <c r="C164" s="32" t="str">
        <f>VLOOKUP(B164,'startova listina'!$E$12:$G$157,2,0)</f>
        <v/>
      </c>
      <c r="D164" s="33" t="str">
        <f>VLOOKUP(B164,'startova listina'!$E$12:$G$157,3,0)</f>
        <v/>
      </c>
      <c r="G164" s="265"/>
    </row>
    <row r="165" spans="1:7" ht="18" x14ac:dyDescent="0.35">
      <c r="A165" s="255">
        <f>VLOOKUP(G165,PAVUK!$IG$4:$IJ$315,4,0)</f>
        <v>0</v>
      </c>
      <c r="B165" s="141" t="str">
        <f>IF(ISERROR(VLOOKUP(VLOOKUP(G165,PAVUK!$II$4:$IK$315,3,0),vylosovanie!$N$10:$Q$159,3,0))=TRUE,"",VLOOKUP(VLOOKUP(G165,PAVUK!$II$4:$IK$315,3,0),vylosovanie!$N$10:$Q$159,3,0))</f>
        <v/>
      </c>
      <c r="C165" s="141" t="str">
        <f>VLOOKUP(B165,'startova listina'!$E$12:$G$157,2,0)</f>
        <v/>
      </c>
      <c r="D165" s="142" t="str">
        <f>VLOOKUP(B165,'startova listina'!$E$12:$G$157,3,0)</f>
        <v/>
      </c>
      <c r="G165" s="265">
        <v>81</v>
      </c>
    </row>
    <row r="166" spans="1:7" ht="18.600000000000001" thickBot="1" x14ac:dyDescent="0.4">
      <c r="A166" s="256"/>
      <c r="B166" s="143" t="str">
        <f>IF(ISERROR(VLOOKUP(VLOOKUP(G165,PAVUK!$II$4:$IK$315,3,0),vylosovanie!$N$10:$Q$159,4,0))=TRUE,"",VLOOKUP(VLOOKUP(G165,PAVUK!$II$4:$IK$315,3,0),vylosovanie!$N$10:$Q$159,4,0))</f>
        <v/>
      </c>
      <c r="C166" s="143" t="str">
        <f>VLOOKUP(B166,'startova listina'!$E$12:$G$157,2,0)</f>
        <v/>
      </c>
      <c r="D166" s="144" t="str">
        <f>VLOOKUP(B166,'startova listina'!$E$12:$G$157,3,0)</f>
        <v/>
      </c>
      <c r="G166" s="265"/>
    </row>
    <row r="167" spans="1:7" ht="18" x14ac:dyDescent="0.35">
      <c r="A167" s="257">
        <f>VLOOKUP(G167,PAVUK!$IG$4:$IJ$315,4,0)</f>
        <v>0</v>
      </c>
      <c r="B167" s="29" t="str">
        <f>IF(ISERROR(VLOOKUP(VLOOKUP(G167,PAVUK!$II$4:$IK$315,3,0),vylosovanie!$N$10:$Q$159,3,0))=TRUE,"",VLOOKUP(VLOOKUP(G167,PAVUK!$II$4:$IK$315,3,0),vylosovanie!$N$10:$Q$159,3,0))</f>
        <v/>
      </c>
      <c r="C167" s="30" t="str">
        <f>VLOOKUP(B167,'startova listina'!$E$12:$G$157,2,0)</f>
        <v/>
      </c>
      <c r="D167" s="31" t="str">
        <f>VLOOKUP(B167,'startova listina'!$E$12:$G$157,3,0)</f>
        <v/>
      </c>
      <c r="G167" s="265">
        <v>82</v>
      </c>
    </row>
    <row r="168" spans="1:7" ht="18.600000000000001" thickBot="1" x14ac:dyDescent="0.4">
      <c r="A168" s="258"/>
      <c r="B168" s="32" t="str">
        <f>IF(ISERROR(VLOOKUP(VLOOKUP(G167,PAVUK!$II$4:$IK$315,3,0),vylosovanie!$N$10:$Q$159,4,0))=TRUE,"",VLOOKUP(VLOOKUP(G167,PAVUK!$II$4:$IK$315,3,0),vylosovanie!$N$10:$Q$159,4,0))</f>
        <v/>
      </c>
      <c r="C168" s="32" t="str">
        <f>VLOOKUP(B168,'startova listina'!$E$12:$G$157,2,0)</f>
        <v/>
      </c>
      <c r="D168" s="33" t="str">
        <f>VLOOKUP(B168,'startova listina'!$E$12:$G$157,3,0)</f>
        <v/>
      </c>
      <c r="G168" s="265"/>
    </row>
    <row r="169" spans="1:7" ht="18" x14ac:dyDescent="0.35">
      <c r="A169" s="255">
        <f>VLOOKUP(G169,PAVUK!$IG$4:$IJ$315,4,0)</f>
        <v>0</v>
      </c>
      <c r="B169" s="141" t="str">
        <f>IF(ISERROR(VLOOKUP(VLOOKUP(G169,PAVUK!$II$4:$IK$315,3,0),vylosovanie!$N$10:$Q$159,3,0))=TRUE,"",VLOOKUP(VLOOKUP(G169,PAVUK!$II$4:$IK$315,3,0),vylosovanie!$N$10:$Q$159,3,0))</f>
        <v/>
      </c>
      <c r="C169" s="141" t="str">
        <f>VLOOKUP(B169,'startova listina'!$E$12:$G$157,2,0)</f>
        <v/>
      </c>
      <c r="D169" s="142" t="str">
        <f>VLOOKUP(B169,'startova listina'!$E$12:$G$157,3,0)</f>
        <v/>
      </c>
      <c r="G169" s="265">
        <v>83</v>
      </c>
    </row>
    <row r="170" spans="1:7" ht="18.600000000000001" thickBot="1" x14ac:dyDescent="0.4">
      <c r="A170" s="256"/>
      <c r="B170" s="143" t="str">
        <f>IF(ISERROR(VLOOKUP(VLOOKUP(G169,PAVUK!$II$4:$IK$315,3,0),vylosovanie!$N$10:$Q$159,4,0))=TRUE,"",VLOOKUP(VLOOKUP(G169,PAVUK!$II$4:$IK$315,3,0),vylosovanie!$N$10:$Q$159,4,0))</f>
        <v/>
      </c>
      <c r="C170" s="143" t="str">
        <f>VLOOKUP(B170,'startova listina'!$E$12:$G$157,2,0)</f>
        <v/>
      </c>
      <c r="D170" s="144" t="str">
        <f>VLOOKUP(B170,'startova listina'!$E$12:$G$157,3,0)</f>
        <v/>
      </c>
      <c r="G170" s="265"/>
    </row>
    <row r="171" spans="1:7" ht="18" x14ac:dyDescent="0.35">
      <c r="A171" s="257">
        <f>VLOOKUP(G171,PAVUK!$IG$4:$IJ$315,4,0)</f>
        <v>0</v>
      </c>
      <c r="B171" s="29" t="str">
        <f>IF(ISERROR(VLOOKUP(VLOOKUP(G171,PAVUK!$II$4:$IK$315,3,0),vylosovanie!$N$10:$Q$159,3,0))=TRUE,"",VLOOKUP(VLOOKUP(G171,PAVUK!$II$4:$IK$315,3,0),vylosovanie!$N$10:$Q$159,3,0))</f>
        <v/>
      </c>
      <c r="C171" s="30" t="str">
        <f>VLOOKUP(B171,'startova listina'!$E$12:$G$157,2,0)</f>
        <v/>
      </c>
      <c r="D171" s="31" t="str">
        <f>VLOOKUP(B171,'startova listina'!$E$12:$G$157,3,0)</f>
        <v/>
      </c>
      <c r="G171" s="265">
        <v>84</v>
      </c>
    </row>
    <row r="172" spans="1:7" ht="18.600000000000001" thickBot="1" x14ac:dyDescent="0.4">
      <c r="A172" s="258"/>
      <c r="B172" s="32" t="str">
        <f>IF(ISERROR(VLOOKUP(VLOOKUP(G171,PAVUK!$II$4:$IK$315,3,0),vylosovanie!$N$10:$Q$159,4,0))=TRUE,"",VLOOKUP(VLOOKUP(G171,PAVUK!$II$4:$IK$315,3,0),vylosovanie!$N$10:$Q$159,4,0))</f>
        <v/>
      </c>
      <c r="C172" s="32" t="str">
        <f>VLOOKUP(B172,'startova listina'!$E$12:$G$157,2,0)</f>
        <v/>
      </c>
      <c r="D172" s="33" t="str">
        <f>VLOOKUP(B172,'startova listina'!$E$12:$G$157,3,0)</f>
        <v/>
      </c>
      <c r="G172" s="265"/>
    </row>
    <row r="173" spans="1:7" ht="18" x14ac:dyDescent="0.35">
      <c r="A173" s="255">
        <f>VLOOKUP(G173,PAVUK!$IG$4:$IJ$315,4,0)</f>
        <v>0</v>
      </c>
      <c r="B173" s="141" t="str">
        <f>IF(ISERROR(VLOOKUP(VLOOKUP(G173,PAVUK!$II$4:$IK$315,3,0),vylosovanie!$N$10:$Q$159,3,0))=TRUE,"",VLOOKUP(VLOOKUP(G173,PAVUK!$II$4:$IK$315,3,0),vylosovanie!$N$10:$Q$159,3,0))</f>
        <v/>
      </c>
      <c r="C173" s="141" t="str">
        <f>VLOOKUP(B173,'startova listina'!$E$12:$G$157,2,0)</f>
        <v/>
      </c>
      <c r="D173" s="142" t="str">
        <f>VLOOKUP(B173,'startova listina'!$E$12:$G$157,3,0)</f>
        <v/>
      </c>
      <c r="G173" s="265">
        <v>85</v>
      </c>
    </row>
    <row r="174" spans="1:7" ht="18.600000000000001" thickBot="1" x14ac:dyDescent="0.4">
      <c r="A174" s="256"/>
      <c r="B174" s="143" t="str">
        <f>IF(ISERROR(VLOOKUP(VLOOKUP(G173,PAVUK!$II$4:$IK$315,3,0),vylosovanie!$N$10:$Q$159,4,0))=TRUE,"",VLOOKUP(VLOOKUP(G173,PAVUK!$II$4:$IK$315,3,0),vylosovanie!$N$10:$Q$159,4,0))</f>
        <v/>
      </c>
      <c r="C174" s="143" t="str">
        <f>VLOOKUP(B174,'startova listina'!$E$12:$G$157,2,0)</f>
        <v/>
      </c>
      <c r="D174" s="144" t="str">
        <f>VLOOKUP(B174,'startova listina'!$E$12:$G$157,3,0)</f>
        <v/>
      </c>
      <c r="G174" s="265"/>
    </row>
    <row r="175" spans="1:7" ht="18" x14ac:dyDescent="0.35">
      <c r="A175" s="257">
        <f>VLOOKUP(G175,PAVUK!$IG$4:$IJ$315,4,0)</f>
        <v>0</v>
      </c>
      <c r="B175" s="29" t="str">
        <f>IF(ISERROR(VLOOKUP(VLOOKUP(G175,PAVUK!$II$4:$IK$315,3,0),vylosovanie!$N$10:$Q$159,3,0))=TRUE,"",VLOOKUP(VLOOKUP(G175,PAVUK!$II$4:$IK$315,3,0),vylosovanie!$N$10:$Q$159,3,0))</f>
        <v/>
      </c>
      <c r="C175" s="30" t="str">
        <f>VLOOKUP(B175,'startova listina'!$E$12:$G$157,2,0)</f>
        <v/>
      </c>
      <c r="D175" s="31" t="str">
        <f>VLOOKUP(B175,'startova listina'!$E$12:$G$157,3,0)</f>
        <v/>
      </c>
      <c r="G175" s="265">
        <v>86</v>
      </c>
    </row>
    <row r="176" spans="1:7" ht="18.600000000000001" thickBot="1" x14ac:dyDescent="0.4">
      <c r="A176" s="258"/>
      <c r="B176" s="32" t="str">
        <f>IF(ISERROR(VLOOKUP(VLOOKUP(G175,PAVUK!$II$4:$IK$315,3,0),vylosovanie!$N$10:$Q$159,4,0))=TRUE,"",VLOOKUP(VLOOKUP(G175,PAVUK!$II$4:$IK$315,3,0),vylosovanie!$N$10:$Q$159,4,0))</f>
        <v/>
      </c>
      <c r="C176" s="32" t="str">
        <f>VLOOKUP(B176,'startova listina'!$E$12:$G$157,2,0)</f>
        <v/>
      </c>
      <c r="D176" s="33" t="str">
        <f>VLOOKUP(B176,'startova listina'!$E$12:$G$157,3,0)</f>
        <v/>
      </c>
      <c r="G176" s="265"/>
    </row>
    <row r="177" spans="1:7" ht="18" x14ac:dyDescent="0.35">
      <c r="A177" s="255">
        <f>VLOOKUP(G177,PAVUK!$IG$4:$IJ$315,4,0)</f>
        <v>0</v>
      </c>
      <c r="B177" s="141" t="str">
        <f>IF(ISERROR(VLOOKUP(VLOOKUP(G177,PAVUK!$II$4:$IK$315,3,0),vylosovanie!$N$10:$Q$159,3,0))=TRUE,"",VLOOKUP(VLOOKUP(G177,PAVUK!$II$4:$IK$315,3,0),vylosovanie!$N$10:$Q$159,3,0))</f>
        <v/>
      </c>
      <c r="C177" s="141" t="str">
        <f>VLOOKUP(B177,'startova listina'!$E$12:$G$157,2,0)</f>
        <v/>
      </c>
      <c r="D177" s="142" t="str">
        <f>VLOOKUP(B177,'startova listina'!$E$12:$G$157,3,0)</f>
        <v/>
      </c>
      <c r="G177" s="265">
        <v>87</v>
      </c>
    </row>
    <row r="178" spans="1:7" ht="18.600000000000001" thickBot="1" x14ac:dyDescent="0.4">
      <c r="A178" s="256"/>
      <c r="B178" s="143" t="str">
        <f>IF(ISERROR(VLOOKUP(VLOOKUP(G177,PAVUK!$II$4:$IK$315,3,0),vylosovanie!$N$10:$Q$159,4,0))=TRUE,"",VLOOKUP(VLOOKUP(G177,PAVUK!$II$4:$IK$315,3,0),vylosovanie!$N$10:$Q$159,4,0))</f>
        <v/>
      </c>
      <c r="C178" s="143" t="str">
        <f>VLOOKUP(B178,'startova listina'!$E$12:$G$157,2,0)</f>
        <v/>
      </c>
      <c r="D178" s="144" t="str">
        <f>VLOOKUP(B178,'startova listina'!$E$12:$G$157,3,0)</f>
        <v/>
      </c>
      <c r="G178" s="265"/>
    </row>
    <row r="179" spans="1:7" ht="18" x14ac:dyDescent="0.35">
      <c r="A179" s="257">
        <f>VLOOKUP(G179,PAVUK!$IG$4:$IJ$315,4,0)</f>
        <v>0</v>
      </c>
      <c r="B179" s="29" t="str">
        <f>IF(ISERROR(VLOOKUP(VLOOKUP(G179,PAVUK!$II$4:$IK$315,3,0),vylosovanie!$N$10:$Q$159,3,0))=TRUE,"",VLOOKUP(VLOOKUP(G179,PAVUK!$II$4:$IK$315,3,0),vylosovanie!$N$10:$Q$159,3,0))</f>
        <v/>
      </c>
      <c r="C179" s="30" t="str">
        <f>VLOOKUP(B179,'startova listina'!$E$12:$G$157,2,0)</f>
        <v/>
      </c>
      <c r="D179" s="31" t="str">
        <f>VLOOKUP(B179,'startova listina'!$E$12:$G$157,3,0)</f>
        <v/>
      </c>
      <c r="G179" s="265">
        <v>88</v>
      </c>
    </row>
    <row r="180" spans="1:7" ht="18.600000000000001" thickBot="1" x14ac:dyDescent="0.4">
      <c r="A180" s="258"/>
      <c r="B180" s="32" t="str">
        <f>IF(ISERROR(VLOOKUP(VLOOKUP(G179,PAVUK!$II$4:$IK$315,3,0),vylosovanie!$N$10:$Q$159,4,0))=TRUE,"",VLOOKUP(VLOOKUP(G179,PAVUK!$II$4:$IK$315,3,0),vylosovanie!$N$10:$Q$159,4,0))</f>
        <v/>
      </c>
      <c r="C180" s="32" t="str">
        <f>VLOOKUP(B180,'startova listina'!$E$12:$G$157,2,0)</f>
        <v/>
      </c>
      <c r="D180" s="33" t="str">
        <f>VLOOKUP(B180,'startova listina'!$E$12:$G$157,3,0)</f>
        <v/>
      </c>
      <c r="G180" s="265"/>
    </row>
    <row r="181" spans="1:7" ht="18" x14ac:dyDescent="0.35">
      <c r="A181" s="255">
        <f>VLOOKUP(G181,PAVUK!$IG$4:$IJ$315,4,0)</f>
        <v>0</v>
      </c>
      <c r="B181" s="141" t="str">
        <f>IF(ISERROR(VLOOKUP(VLOOKUP(G181,PAVUK!$II$4:$IK$315,3,0),vylosovanie!$N$10:$Q$159,3,0))=TRUE,"",VLOOKUP(VLOOKUP(G181,PAVUK!$II$4:$IK$315,3,0),vylosovanie!$N$10:$Q$159,3,0))</f>
        <v/>
      </c>
      <c r="C181" s="141" t="str">
        <f>VLOOKUP(B181,'startova listina'!$E$12:$G$157,2,0)</f>
        <v/>
      </c>
      <c r="D181" s="142" t="str">
        <f>VLOOKUP(B181,'startova listina'!$E$12:$G$157,3,0)</f>
        <v/>
      </c>
      <c r="G181" s="265">
        <v>89</v>
      </c>
    </row>
    <row r="182" spans="1:7" ht="18.600000000000001" thickBot="1" x14ac:dyDescent="0.4">
      <c r="A182" s="256"/>
      <c r="B182" s="143" t="str">
        <f>IF(ISERROR(VLOOKUP(VLOOKUP(G181,PAVUK!$II$4:$IK$315,3,0),vylosovanie!$N$10:$Q$159,4,0))=TRUE,"",VLOOKUP(VLOOKUP(G181,PAVUK!$II$4:$IK$315,3,0),vylosovanie!$N$10:$Q$159,4,0))</f>
        <v/>
      </c>
      <c r="C182" s="143" t="str">
        <f>VLOOKUP(B182,'startova listina'!$E$12:$G$157,2,0)</f>
        <v/>
      </c>
      <c r="D182" s="144" t="str">
        <f>VLOOKUP(B182,'startova listina'!$E$12:$G$157,3,0)</f>
        <v/>
      </c>
      <c r="G182" s="265"/>
    </row>
    <row r="183" spans="1:7" ht="18" x14ac:dyDescent="0.35">
      <c r="A183" s="257">
        <f>VLOOKUP(G183,PAVUK!$IG$4:$IJ$315,4,0)</f>
        <v>0</v>
      </c>
      <c r="B183" s="29" t="str">
        <f>IF(ISERROR(VLOOKUP(VLOOKUP(G183,PAVUK!$II$4:$IK$315,3,0),vylosovanie!$N$10:$Q$159,3,0))=TRUE,"",VLOOKUP(VLOOKUP(G183,PAVUK!$II$4:$IK$315,3,0),vylosovanie!$N$10:$Q$159,3,0))</f>
        <v/>
      </c>
      <c r="C183" s="30" t="str">
        <f>VLOOKUP(B183,'startova listina'!$E$12:$G$157,2,0)</f>
        <v/>
      </c>
      <c r="D183" s="31" t="str">
        <f>VLOOKUP(B183,'startova listina'!$E$12:$G$157,3,0)</f>
        <v/>
      </c>
      <c r="G183" s="265">
        <v>90</v>
      </c>
    </row>
    <row r="184" spans="1:7" ht="18.600000000000001" thickBot="1" x14ac:dyDescent="0.4">
      <c r="A184" s="258"/>
      <c r="B184" s="32" t="str">
        <f>IF(ISERROR(VLOOKUP(VLOOKUP(G183,PAVUK!$II$4:$IK$315,3,0),vylosovanie!$N$10:$Q$159,4,0))=TRUE,"",VLOOKUP(VLOOKUP(G183,PAVUK!$II$4:$IK$315,3,0),vylosovanie!$N$10:$Q$159,4,0))</f>
        <v/>
      </c>
      <c r="C184" s="32" t="str">
        <f>VLOOKUP(B184,'startova listina'!$E$12:$G$157,2,0)</f>
        <v/>
      </c>
      <c r="D184" s="33" t="str">
        <f>VLOOKUP(B184,'startova listina'!$E$12:$G$157,3,0)</f>
        <v/>
      </c>
      <c r="G184" s="265"/>
    </row>
    <row r="185" spans="1:7" ht="18" x14ac:dyDescent="0.35">
      <c r="A185" s="255">
        <f>VLOOKUP(G185,PAVUK!$IG$4:$IJ$315,4,0)</f>
        <v>0</v>
      </c>
      <c r="B185" s="141" t="str">
        <f>IF(ISERROR(VLOOKUP(VLOOKUP(G185,PAVUK!$II$4:$IK$315,3,0),vylosovanie!$N$10:$Q$159,3,0))=TRUE,"",VLOOKUP(VLOOKUP(G185,PAVUK!$II$4:$IK$315,3,0),vylosovanie!$N$10:$Q$159,3,0))</f>
        <v/>
      </c>
      <c r="C185" s="141" t="str">
        <f>VLOOKUP(B185,'startova listina'!$E$12:$G$157,2,0)</f>
        <v/>
      </c>
      <c r="D185" s="142" t="str">
        <f>VLOOKUP(B185,'startova listina'!$E$12:$G$157,3,0)</f>
        <v/>
      </c>
      <c r="G185" s="265">
        <v>91</v>
      </c>
    </row>
    <row r="186" spans="1:7" ht="18.600000000000001" thickBot="1" x14ac:dyDescent="0.4">
      <c r="A186" s="256"/>
      <c r="B186" s="143" t="str">
        <f>IF(ISERROR(VLOOKUP(VLOOKUP(G185,PAVUK!$II$4:$IK$315,3,0),vylosovanie!$N$10:$Q$159,4,0))=TRUE,"",VLOOKUP(VLOOKUP(G185,PAVUK!$II$4:$IK$315,3,0),vylosovanie!$N$10:$Q$159,4,0))</f>
        <v/>
      </c>
      <c r="C186" s="143" t="str">
        <f>VLOOKUP(B186,'startova listina'!$E$12:$G$157,2,0)</f>
        <v/>
      </c>
      <c r="D186" s="144" t="str">
        <f>VLOOKUP(B186,'startova listina'!$E$12:$G$157,3,0)</f>
        <v/>
      </c>
      <c r="G186" s="265"/>
    </row>
    <row r="187" spans="1:7" ht="18" x14ac:dyDescent="0.35">
      <c r="A187" s="257">
        <f>VLOOKUP(G187,PAVUK!$IG$4:$IJ$315,4,0)</f>
        <v>0</v>
      </c>
      <c r="B187" s="29" t="str">
        <f>IF(ISERROR(VLOOKUP(VLOOKUP(G187,PAVUK!$II$4:$IK$315,3,0),vylosovanie!$N$10:$Q$159,3,0))=TRUE,"",VLOOKUP(VLOOKUP(G187,PAVUK!$II$4:$IK$315,3,0),vylosovanie!$N$10:$Q$159,3,0))</f>
        <v/>
      </c>
      <c r="C187" s="30" t="str">
        <f>VLOOKUP(B187,'startova listina'!$E$12:$G$157,2,0)</f>
        <v/>
      </c>
      <c r="D187" s="31" t="str">
        <f>VLOOKUP(B187,'startova listina'!$E$12:$G$157,3,0)</f>
        <v/>
      </c>
      <c r="G187" s="265">
        <v>92</v>
      </c>
    </row>
    <row r="188" spans="1:7" ht="18.600000000000001" thickBot="1" x14ac:dyDescent="0.4">
      <c r="A188" s="258"/>
      <c r="B188" s="32" t="str">
        <f>IF(ISERROR(VLOOKUP(VLOOKUP(G187,PAVUK!$II$4:$IK$315,3,0),vylosovanie!$N$10:$Q$159,4,0))=TRUE,"",VLOOKUP(VLOOKUP(G187,PAVUK!$II$4:$IK$315,3,0),vylosovanie!$N$10:$Q$159,4,0))</f>
        <v/>
      </c>
      <c r="C188" s="32" t="str">
        <f>VLOOKUP(B188,'startova listina'!$E$12:$G$157,2,0)</f>
        <v/>
      </c>
      <c r="D188" s="33" t="str">
        <f>VLOOKUP(B188,'startova listina'!$E$12:$G$157,3,0)</f>
        <v/>
      </c>
      <c r="G188" s="265"/>
    </row>
    <row r="189" spans="1:7" ht="18" x14ac:dyDescent="0.35">
      <c r="A189" s="255">
        <f>VLOOKUP(G189,PAVUK!$IG$4:$IJ$315,4,0)</f>
        <v>0</v>
      </c>
      <c r="B189" s="141" t="str">
        <f>IF(ISERROR(VLOOKUP(VLOOKUP(G189,PAVUK!$II$4:$IK$315,3,0),vylosovanie!$N$10:$Q$159,3,0))=TRUE,"",VLOOKUP(VLOOKUP(G189,PAVUK!$II$4:$IK$315,3,0),vylosovanie!$N$10:$Q$159,3,0))</f>
        <v/>
      </c>
      <c r="C189" s="141" t="str">
        <f>VLOOKUP(B189,'startova listina'!$E$12:$G$157,2,0)</f>
        <v/>
      </c>
      <c r="D189" s="142" t="str">
        <f>VLOOKUP(B189,'startova listina'!$E$12:$G$157,3,0)</f>
        <v/>
      </c>
      <c r="G189" s="265">
        <v>93</v>
      </c>
    </row>
    <row r="190" spans="1:7" ht="18.600000000000001" thickBot="1" x14ac:dyDescent="0.4">
      <c r="A190" s="256"/>
      <c r="B190" s="143" t="str">
        <f>IF(ISERROR(VLOOKUP(VLOOKUP(G189,PAVUK!$II$4:$IK$315,3,0),vylosovanie!$N$10:$Q$159,4,0))=TRUE,"",VLOOKUP(VLOOKUP(G189,PAVUK!$II$4:$IK$315,3,0),vylosovanie!$N$10:$Q$159,4,0))</f>
        <v/>
      </c>
      <c r="C190" s="143" t="str">
        <f>VLOOKUP(B190,'startova listina'!$E$12:$G$157,2,0)</f>
        <v/>
      </c>
      <c r="D190" s="144" t="str">
        <f>VLOOKUP(B190,'startova listina'!$E$12:$G$157,3,0)</f>
        <v/>
      </c>
      <c r="G190" s="265"/>
    </row>
    <row r="191" spans="1:7" ht="18" x14ac:dyDescent="0.35">
      <c r="A191" s="257">
        <f>VLOOKUP(G191,PAVUK!$IG$4:$IJ$315,4,0)</f>
        <v>0</v>
      </c>
      <c r="B191" s="29" t="str">
        <f>IF(ISERROR(VLOOKUP(VLOOKUP(G191,PAVUK!$II$4:$IK$315,3,0),vylosovanie!$N$10:$Q$159,3,0))=TRUE,"",VLOOKUP(VLOOKUP(G191,PAVUK!$II$4:$IK$315,3,0),vylosovanie!$N$10:$Q$159,3,0))</f>
        <v/>
      </c>
      <c r="C191" s="30" t="str">
        <f>VLOOKUP(B191,'startova listina'!$E$12:$G$157,2,0)</f>
        <v/>
      </c>
      <c r="D191" s="31" t="str">
        <f>VLOOKUP(B191,'startova listina'!$E$12:$G$157,3,0)</f>
        <v/>
      </c>
      <c r="G191" s="265">
        <v>94</v>
      </c>
    </row>
    <row r="192" spans="1:7" ht="18.600000000000001" thickBot="1" x14ac:dyDescent="0.4">
      <c r="A192" s="258"/>
      <c r="B192" s="32" t="str">
        <f>IF(ISERROR(VLOOKUP(VLOOKUP(G191,PAVUK!$II$4:$IK$315,3,0),vylosovanie!$N$10:$Q$159,4,0))=TRUE,"",VLOOKUP(VLOOKUP(G191,PAVUK!$II$4:$IK$315,3,0),vylosovanie!$N$10:$Q$159,4,0))</f>
        <v/>
      </c>
      <c r="C192" s="32" t="str">
        <f>VLOOKUP(B192,'startova listina'!$E$12:$G$157,2,0)</f>
        <v/>
      </c>
      <c r="D192" s="33" t="str">
        <f>VLOOKUP(B192,'startova listina'!$E$12:$G$157,3,0)</f>
        <v/>
      </c>
      <c r="G192" s="265"/>
    </row>
    <row r="193" spans="1:7" ht="18" x14ac:dyDescent="0.35">
      <c r="A193" s="255">
        <f>VLOOKUP(G193,PAVUK!$IG$4:$IJ$315,4,0)</f>
        <v>0</v>
      </c>
      <c r="B193" s="141" t="str">
        <f>IF(ISERROR(VLOOKUP(VLOOKUP(G193,PAVUK!$II$4:$IK$315,3,0),vylosovanie!$N$10:$Q$159,3,0))=TRUE,"",VLOOKUP(VLOOKUP(G193,PAVUK!$II$4:$IK$315,3,0),vylosovanie!$N$10:$Q$159,3,0))</f>
        <v/>
      </c>
      <c r="C193" s="141" t="str">
        <f>VLOOKUP(B193,'startova listina'!$E$12:$G$157,2,0)</f>
        <v/>
      </c>
      <c r="D193" s="142" t="str">
        <f>VLOOKUP(B193,'startova listina'!$E$12:$G$157,3,0)</f>
        <v/>
      </c>
      <c r="G193" s="265">
        <v>95</v>
      </c>
    </row>
    <row r="194" spans="1:7" ht="18.600000000000001" thickBot="1" x14ac:dyDescent="0.4">
      <c r="A194" s="256"/>
      <c r="B194" s="143" t="str">
        <f>IF(ISERROR(VLOOKUP(VLOOKUP(G193,PAVUK!$II$4:$IK$315,3,0),vylosovanie!$N$10:$Q$159,4,0))=TRUE,"",VLOOKUP(VLOOKUP(G193,PAVUK!$II$4:$IK$315,3,0),vylosovanie!$N$10:$Q$159,4,0))</f>
        <v/>
      </c>
      <c r="C194" s="143" t="str">
        <f>VLOOKUP(B194,'startova listina'!$E$12:$G$157,2,0)</f>
        <v/>
      </c>
      <c r="D194" s="144" t="str">
        <f>VLOOKUP(B194,'startova listina'!$E$12:$G$157,3,0)</f>
        <v/>
      </c>
      <c r="G194" s="265"/>
    </row>
    <row r="195" spans="1:7" ht="18" x14ac:dyDescent="0.35">
      <c r="A195" s="257">
        <f>VLOOKUP(G195,PAVUK!$IG$4:$IJ$315,4,0)</f>
        <v>0</v>
      </c>
      <c r="B195" s="29" t="str">
        <f>IF(ISERROR(VLOOKUP(VLOOKUP(G195,PAVUK!$II$4:$IK$315,3,0),vylosovanie!$N$10:$Q$159,3,0))=TRUE,"",VLOOKUP(VLOOKUP(G195,PAVUK!$II$4:$IK$315,3,0),vylosovanie!$N$10:$Q$159,3,0))</f>
        <v/>
      </c>
      <c r="C195" s="30" t="str">
        <f>VLOOKUP(B195,'startova listina'!$E$12:$G$157,2,0)</f>
        <v/>
      </c>
      <c r="D195" s="31" t="str">
        <f>VLOOKUP(B195,'startova listina'!$E$12:$G$157,3,0)</f>
        <v/>
      </c>
      <c r="G195" s="265">
        <v>96</v>
      </c>
    </row>
    <row r="196" spans="1:7" ht="18.600000000000001" thickBot="1" x14ac:dyDescent="0.4">
      <c r="A196" s="258"/>
      <c r="B196" s="32" t="str">
        <f>IF(ISERROR(VLOOKUP(VLOOKUP(G195,PAVUK!$II$4:$IK$315,3,0),vylosovanie!$N$10:$Q$159,4,0))=TRUE,"",VLOOKUP(VLOOKUP(G195,PAVUK!$II$4:$IK$315,3,0),vylosovanie!$N$10:$Q$159,4,0))</f>
        <v/>
      </c>
      <c r="C196" s="32" t="str">
        <f>VLOOKUP(B196,'startova listina'!$E$12:$G$157,2,0)</f>
        <v/>
      </c>
      <c r="D196" s="33" t="str">
        <f>VLOOKUP(B196,'startova listina'!$E$12:$G$157,3,0)</f>
        <v/>
      </c>
      <c r="G196" s="265"/>
    </row>
    <row r="197" spans="1:7" ht="18" x14ac:dyDescent="0.35">
      <c r="A197" s="255">
        <f>VLOOKUP(G197,PAVUK!$IG$4:$IJ$315,4,0)</f>
        <v>0</v>
      </c>
      <c r="B197" s="141" t="str">
        <f>IF(ISERROR(VLOOKUP(VLOOKUP(G197,PAVUK!$II$4:$IK$315,3,0),vylosovanie!$N$10:$Q$159,3,0))=TRUE,"",VLOOKUP(VLOOKUP(G197,PAVUK!$II$4:$IK$315,3,0),vylosovanie!$N$10:$Q$159,3,0))</f>
        <v/>
      </c>
      <c r="C197" s="141" t="str">
        <f>VLOOKUP(B197,'startova listina'!$E$12:$G$157,2,0)</f>
        <v/>
      </c>
      <c r="D197" s="142" t="str">
        <f>VLOOKUP(B197,'startova listina'!$E$12:$G$157,3,0)</f>
        <v/>
      </c>
      <c r="G197" s="265">
        <v>97</v>
      </c>
    </row>
    <row r="198" spans="1:7" ht="18.600000000000001" thickBot="1" x14ac:dyDescent="0.4">
      <c r="A198" s="256"/>
      <c r="B198" s="143" t="str">
        <f>IF(ISERROR(VLOOKUP(VLOOKUP(G197,PAVUK!$II$4:$IK$315,3,0),vylosovanie!$N$10:$Q$159,4,0))=TRUE,"",VLOOKUP(VLOOKUP(G197,PAVUK!$II$4:$IK$315,3,0),vylosovanie!$N$10:$Q$159,4,0))</f>
        <v/>
      </c>
      <c r="C198" s="143" t="str">
        <f>VLOOKUP(B198,'startova listina'!$E$12:$G$157,2,0)</f>
        <v/>
      </c>
      <c r="D198" s="144" t="str">
        <f>VLOOKUP(B198,'startova listina'!$E$12:$G$157,3,0)</f>
        <v/>
      </c>
      <c r="G198" s="265"/>
    </row>
    <row r="199" spans="1:7" ht="18" x14ac:dyDescent="0.35">
      <c r="A199" s="257">
        <f>VLOOKUP(G199,PAVUK!$IG$4:$IJ$315,4,0)</f>
        <v>0</v>
      </c>
      <c r="B199" s="29" t="str">
        <f>IF(ISERROR(VLOOKUP(VLOOKUP(G199,PAVUK!$II$4:$IK$315,3,0),vylosovanie!$N$10:$Q$159,3,0))=TRUE,"",VLOOKUP(VLOOKUP(G199,PAVUK!$II$4:$IK$315,3,0),vylosovanie!$N$10:$Q$159,3,0))</f>
        <v/>
      </c>
      <c r="C199" s="30" t="str">
        <f>VLOOKUP(B199,'startova listina'!$E$12:$G$157,2,0)</f>
        <v/>
      </c>
      <c r="D199" s="31" t="str">
        <f>VLOOKUP(B199,'startova listina'!$E$12:$G$157,3,0)</f>
        <v/>
      </c>
      <c r="G199" s="265">
        <v>98</v>
      </c>
    </row>
    <row r="200" spans="1:7" ht="18.600000000000001" thickBot="1" x14ac:dyDescent="0.4">
      <c r="A200" s="258"/>
      <c r="B200" s="32" t="str">
        <f>IF(ISERROR(VLOOKUP(VLOOKUP(G199,PAVUK!$II$4:$IK$315,3,0),vylosovanie!$N$10:$Q$159,4,0))=TRUE,"",VLOOKUP(VLOOKUP(G199,PAVUK!$II$4:$IK$315,3,0),vylosovanie!$N$10:$Q$159,4,0))</f>
        <v/>
      </c>
      <c r="C200" s="32" t="str">
        <f>VLOOKUP(B200,'startova listina'!$E$12:$G$157,2,0)</f>
        <v/>
      </c>
      <c r="D200" s="33" t="str">
        <f>VLOOKUP(B200,'startova listina'!$E$12:$G$157,3,0)</f>
        <v/>
      </c>
      <c r="G200" s="265"/>
    </row>
    <row r="201" spans="1:7" ht="18" x14ac:dyDescent="0.35">
      <c r="A201" s="255">
        <f>VLOOKUP(G201,PAVUK!$IG$4:$IJ$315,4,0)</f>
        <v>0</v>
      </c>
      <c r="B201" s="141" t="str">
        <f>IF(ISERROR(VLOOKUP(VLOOKUP(G201,PAVUK!$II$4:$IK$315,3,0),vylosovanie!$N$10:$Q$159,3,0))=TRUE,"",VLOOKUP(VLOOKUP(G201,PAVUK!$II$4:$IK$315,3,0),vylosovanie!$N$10:$Q$159,3,0))</f>
        <v/>
      </c>
      <c r="C201" s="141" t="str">
        <f>VLOOKUP(B201,'startova listina'!$E$12:$G$157,2,0)</f>
        <v/>
      </c>
      <c r="D201" s="142" t="str">
        <f>VLOOKUP(B201,'startova listina'!$E$12:$G$157,3,0)</f>
        <v/>
      </c>
      <c r="G201" s="265">
        <v>99</v>
      </c>
    </row>
    <row r="202" spans="1:7" ht="18.600000000000001" thickBot="1" x14ac:dyDescent="0.4">
      <c r="A202" s="256"/>
      <c r="B202" s="143" t="str">
        <f>IF(ISERROR(VLOOKUP(VLOOKUP(G201,PAVUK!$II$4:$IK$315,3,0),vylosovanie!$N$10:$Q$159,4,0))=TRUE,"",VLOOKUP(VLOOKUP(G201,PAVUK!$II$4:$IK$315,3,0),vylosovanie!$N$10:$Q$159,4,0))</f>
        <v/>
      </c>
      <c r="C202" s="143" t="str">
        <f>VLOOKUP(B202,'startova listina'!$E$12:$G$157,2,0)</f>
        <v/>
      </c>
      <c r="D202" s="144" t="str">
        <f>VLOOKUP(B202,'startova listina'!$E$12:$G$157,3,0)</f>
        <v/>
      </c>
      <c r="G202" s="265"/>
    </row>
    <row r="203" spans="1:7" ht="18" x14ac:dyDescent="0.35">
      <c r="A203" s="257">
        <f>VLOOKUP(G203,PAVUK!$IG$4:$IJ$315,4,0)</f>
        <v>0</v>
      </c>
      <c r="B203" s="29" t="str">
        <f>IF(ISERROR(VLOOKUP(VLOOKUP(G203,PAVUK!$II$4:$IK$315,3,0),vylosovanie!$N$10:$Q$159,3,0))=TRUE,"",VLOOKUP(VLOOKUP(G203,PAVUK!$II$4:$IK$315,3,0),vylosovanie!$N$10:$Q$159,3,0))</f>
        <v/>
      </c>
      <c r="C203" s="30" t="str">
        <f>VLOOKUP(B203,'startova listina'!$E$12:$G$157,2,0)</f>
        <v/>
      </c>
      <c r="D203" s="31" t="str">
        <f>VLOOKUP(B203,'startova listina'!$E$12:$G$157,3,0)</f>
        <v/>
      </c>
      <c r="G203" s="265">
        <v>100</v>
      </c>
    </row>
    <row r="204" spans="1:7" ht="18.600000000000001" thickBot="1" x14ac:dyDescent="0.4">
      <c r="A204" s="258"/>
      <c r="B204" s="32" t="str">
        <f>IF(ISERROR(VLOOKUP(VLOOKUP(G203,PAVUK!$II$4:$IK$315,3,0),vylosovanie!$N$10:$Q$159,4,0))=TRUE,"",VLOOKUP(VLOOKUP(G203,PAVUK!$II$4:$IK$315,3,0),vylosovanie!$N$10:$Q$159,4,0))</f>
        <v/>
      </c>
      <c r="C204" s="32" t="str">
        <f>VLOOKUP(B204,'startova listina'!$E$12:$G$157,2,0)</f>
        <v/>
      </c>
      <c r="D204" s="33" t="str">
        <f>VLOOKUP(B204,'startova listina'!$E$12:$G$157,3,0)</f>
        <v/>
      </c>
      <c r="G204" s="265"/>
    </row>
    <row r="205" spans="1:7" ht="18" x14ac:dyDescent="0.35">
      <c r="A205" s="255">
        <f>VLOOKUP(G205,PAVUK!$IG$4:$IJ$315,4,0)</f>
        <v>0</v>
      </c>
      <c r="B205" s="141" t="str">
        <f>IF(ISERROR(VLOOKUP(VLOOKUP(G205,PAVUK!$II$4:$IK$315,3,0),vylosovanie!$N$10:$Q$159,3,0))=TRUE,"",VLOOKUP(VLOOKUP(G205,PAVUK!$II$4:$IK$315,3,0),vylosovanie!$N$10:$Q$159,3,0))</f>
        <v/>
      </c>
      <c r="C205" s="141" t="str">
        <f>VLOOKUP(B205,'startova listina'!$E$12:$G$157,2,0)</f>
        <v/>
      </c>
      <c r="D205" s="142" t="str">
        <f>VLOOKUP(B205,'startova listina'!$E$12:$G$157,3,0)</f>
        <v/>
      </c>
      <c r="G205" s="265">
        <v>101</v>
      </c>
    </row>
    <row r="206" spans="1:7" ht="18.600000000000001" thickBot="1" x14ac:dyDescent="0.4">
      <c r="A206" s="256"/>
      <c r="B206" s="143" t="str">
        <f>IF(ISERROR(VLOOKUP(VLOOKUP(G205,PAVUK!$II$4:$IK$315,3,0),vylosovanie!$N$10:$Q$159,4,0))=TRUE,"",VLOOKUP(VLOOKUP(G205,PAVUK!$II$4:$IK$315,3,0),vylosovanie!$N$10:$Q$159,4,0))</f>
        <v/>
      </c>
      <c r="C206" s="143" t="str">
        <f>VLOOKUP(B206,'startova listina'!$E$12:$G$157,2,0)</f>
        <v/>
      </c>
      <c r="D206" s="144" t="str">
        <f>VLOOKUP(B206,'startova listina'!$E$12:$G$157,3,0)</f>
        <v/>
      </c>
      <c r="G206" s="265"/>
    </row>
    <row r="207" spans="1:7" ht="18" x14ac:dyDescent="0.35">
      <c r="A207" s="257">
        <f>VLOOKUP(G207,PAVUK!$IG$4:$IJ$315,4,0)</f>
        <v>0</v>
      </c>
      <c r="B207" s="29" t="str">
        <f>IF(ISERROR(VLOOKUP(VLOOKUP(G207,PAVUK!$II$4:$IK$315,3,0),vylosovanie!$N$10:$Q$159,3,0))=TRUE,"",VLOOKUP(VLOOKUP(G207,PAVUK!$II$4:$IK$315,3,0),vylosovanie!$N$10:$Q$159,3,0))</f>
        <v/>
      </c>
      <c r="C207" s="30" t="str">
        <f>VLOOKUP(B207,'startova listina'!$E$12:$G$157,2,0)</f>
        <v/>
      </c>
      <c r="D207" s="31" t="str">
        <f>VLOOKUP(B207,'startova listina'!$E$12:$G$157,3,0)</f>
        <v/>
      </c>
      <c r="G207" s="265">
        <v>102</v>
      </c>
    </row>
    <row r="208" spans="1:7" ht="18.600000000000001" thickBot="1" x14ac:dyDescent="0.4">
      <c r="A208" s="258"/>
      <c r="B208" s="32" t="str">
        <f>IF(ISERROR(VLOOKUP(VLOOKUP(G207,PAVUK!$II$4:$IK$315,3,0),vylosovanie!$N$10:$Q$159,4,0))=TRUE,"",VLOOKUP(VLOOKUP(G207,PAVUK!$II$4:$IK$315,3,0),vylosovanie!$N$10:$Q$159,4,0))</f>
        <v/>
      </c>
      <c r="C208" s="32" t="str">
        <f>VLOOKUP(B208,'startova listina'!$E$12:$G$157,2,0)</f>
        <v/>
      </c>
      <c r="D208" s="33" t="str">
        <f>VLOOKUP(B208,'startova listina'!$E$12:$G$157,3,0)</f>
        <v/>
      </c>
      <c r="G208" s="265"/>
    </row>
    <row r="209" spans="1:7" ht="18" x14ac:dyDescent="0.35">
      <c r="A209" s="255">
        <f>VLOOKUP(G209,PAVUK!$IG$4:$IJ$315,4,0)</f>
        <v>0</v>
      </c>
      <c r="B209" s="141" t="str">
        <f>IF(ISERROR(VLOOKUP(VLOOKUP(G209,PAVUK!$II$4:$IK$315,3,0),vylosovanie!$N$10:$Q$159,3,0))=TRUE,"",VLOOKUP(VLOOKUP(G209,PAVUK!$II$4:$IK$315,3,0),vylosovanie!$N$10:$Q$159,3,0))</f>
        <v/>
      </c>
      <c r="C209" s="141" t="str">
        <f>VLOOKUP(B209,'startova listina'!$E$12:$G$157,2,0)</f>
        <v/>
      </c>
      <c r="D209" s="142" t="str">
        <f>VLOOKUP(B209,'startova listina'!$E$12:$G$157,3,0)</f>
        <v/>
      </c>
      <c r="G209" s="265">
        <v>103</v>
      </c>
    </row>
    <row r="210" spans="1:7" ht="18.600000000000001" thickBot="1" x14ac:dyDescent="0.4">
      <c r="A210" s="256"/>
      <c r="B210" s="143" t="str">
        <f>IF(ISERROR(VLOOKUP(VLOOKUP(G209,PAVUK!$II$4:$IK$315,3,0),vylosovanie!$N$10:$Q$159,4,0))=TRUE,"",VLOOKUP(VLOOKUP(G209,PAVUK!$II$4:$IK$315,3,0),vylosovanie!$N$10:$Q$159,4,0))</f>
        <v/>
      </c>
      <c r="C210" s="143" t="str">
        <f>VLOOKUP(B210,'startova listina'!$E$12:$G$157,2,0)</f>
        <v/>
      </c>
      <c r="D210" s="144" t="str">
        <f>VLOOKUP(B210,'startova listina'!$E$12:$G$157,3,0)</f>
        <v/>
      </c>
      <c r="G210" s="265"/>
    </row>
    <row r="211" spans="1:7" ht="18" x14ac:dyDescent="0.35">
      <c r="A211" s="257">
        <f>VLOOKUP(G211,PAVUK!$IG$4:$IJ$315,4,0)</f>
        <v>0</v>
      </c>
      <c r="B211" s="29" t="str">
        <f>IF(ISERROR(VLOOKUP(VLOOKUP(G211,PAVUK!$II$4:$IK$315,3,0),vylosovanie!$N$10:$Q$159,3,0))=TRUE,"",VLOOKUP(VLOOKUP(G211,PAVUK!$II$4:$IK$315,3,0),vylosovanie!$N$10:$Q$159,3,0))</f>
        <v/>
      </c>
      <c r="C211" s="30" t="str">
        <f>VLOOKUP(B211,'startova listina'!$E$12:$G$157,2,0)</f>
        <v/>
      </c>
      <c r="D211" s="31" t="str">
        <f>VLOOKUP(B211,'startova listina'!$E$12:$G$157,3,0)</f>
        <v/>
      </c>
      <c r="G211" s="265">
        <v>104</v>
      </c>
    </row>
    <row r="212" spans="1:7" ht="18.600000000000001" thickBot="1" x14ac:dyDescent="0.4">
      <c r="A212" s="258"/>
      <c r="B212" s="32" t="str">
        <f>IF(ISERROR(VLOOKUP(VLOOKUP(G211,PAVUK!$II$4:$IK$315,3,0),vylosovanie!$N$10:$Q$159,4,0))=TRUE,"",VLOOKUP(VLOOKUP(G211,PAVUK!$II$4:$IK$315,3,0),vylosovanie!$N$10:$Q$159,4,0))</f>
        <v/>
      </c>
      <c r="C212" s="32" t="str">
        <f>VLOOKUP(B212,'startova listina'!$E$12:$G$157,2,0)</f>
        <v/>
      </c>
      <c r="D212" s="33" t="str">
        <f>VLOOKUP(B212,'startova listina'!$E$12:$G$157,3,0)</f>
        <v/>
      </c>
      <c r="G212" s="265"/>
    </row>
    <row r="213" spans="1:7" ht="18" x14ac:dyDescent="0.35">
      <c r="A213" s="255">
        <f>VLOOKUP(G213,PAVUK!$IG$4:$IJ$315,4,0)</f>
        <v>0</v>
      </c>
      <c r="B213" s="141" t="str">
        <f>IF(ISERROR(VLOOKUP(VLOOKUP(G213,PAVUK!$II$4:$IK$315,3,0),vylosovanie!$N$10:$Q$159,3,0))=TRUE,"",VLOOKUP(VLOOKUP(G213,PAVUK!$II$4:$IK$315,3,0),vylosovanie!$N$10:$Q$159,3,0))</f>
        <v/>
      </c>
      <c r="C213" s="141" t="str">
        <f>VLOOKUP(B213,'startova listina'!$E$12:$G$157,2,0)</f>
        <v/>
      </c>
      <c r="D213" s="142" t="str">
        <f>VLOOKUP(B213,'startova listina'!$E$12:$G$157,3,0)</f>
        <v/>
      </c>
      <c r="G213" s="265">
        <v>105</v>
      </c>
    </row>
    <row r="214" spans="1:7" ht="18.600000000000001" thickBot="1" x14ac:dyDescent="0.4">
      <c r="A214" s="256"/>
      <c r="B214" s="143" t="str">
        <f>IF(ISERROR(VLOOKUP(VLOOKUP(G213,PAVUK!$II$4:$IK$315,3,0),vylosovanie!$N$10:$Q$159,4,0))=TRUE,"",VLOOKUP(VLOOKUP(G213,PAVUK!$II$4:$IK$315,3,0),vylosovanie!$N$10:$Q$159,4,0))</f>
        <v/>
      </c>
      <c r="C214" s="143" t="str">
        <f>VLOOKUP(B214,'startova listina'!$E$12:$G$157,2,0)</f>
        <v/>
      </c>
      <c r="D214" s="144" t="str">
        <f>VLOOKUP(B214,'startova listina'!$E$12:$G$157,3,0)</f>
        <v/>
      </c>
      <c r="G214" s="265"/>
    </row>
    <row r="215" spans="1:7" ht="18" x14ac:dyDescent="0.35">
      <c r="A215" s="257">
        <f>VLOOKUP(G215,PAVUK!$IG$4:$IJ$315,4,0)</f>
        <v>0</v>
      </c>
      <c r="B215" s="29" t="str">
        <f>IF(ISERROR(VLOOKUP(VLOOKUP(G215,PAVUK!$II$4:$IK$315,3,0),vylosovanie!$N$10:$Q$159,3,0))=TRUE,"",VLOOKUP(VLOOKUP(G215,PAVUK!$II$4:$IK$315,3,0),vylosovanie!$N$10:$Q$159,3,0))</f>
        <v/>
      </c>
      <c r="C215" s="30" t="str">
        <f>VLOOKUP(B215,'startova listina'!$E$12:$G$157,2,0)</f>
        <v/>
      </c>
      <c r="D215" s="31" t="str">
        <f>VLOOKUP(B215,'startova listina'!$E$12:$G$157,3,0)</f>
        <v/>
      </c>
      <c r="G215" s="265">
        <v>106</v>
      </c>
    </row>
    <row r="216" spans="1:7" ht="18.600000000000001" thickBot="1" x14ac:dyDescent="0.4">
      <c r="A216" s="258"/>
      <c r="B216" s="32" t="str">
        <f>IF(ISERROR(VLOOKUP(VLOOKUP(G215,PAVUK!$II$4:$IK$315,3,0),vylosovanie!$N$10:$Q$159,4,0))=TRUE,"",VLOOKUP(VLOOKUP(G215,PAVUK!$II$4:$IK$315,3,0),vylosovanie!$N$10:$Q$159,4,0))</f>
        <v/>
      </c>
      <c r="C216" s="32" t="str">
        <f>VLOOKUP(B216,'startova listina'!$E$12:$G$157,2,0)</f>
        <v/>
      </c>
      <c r="D216" s="33" t="str">
        <f>VLOOKUP(B216,'startova listina'!$E$12:$G$157,3,0)</f>
        <v/>
      </c>
      <c r="G216" s="265"/>
    </row>
    <row r="217" spans="1:7" ht="18" x14ac:dyDescent="0.35">
      <c r="A217" s="255">
        <f>VLOOKUP(G217,PAVUK!$IG$4:$IJ$315,4,0)</f>
        <v>0</v>
      </c>
      <c r="B217" s="141" t="str">
        <f>IF(ISERROR(VLOOKUP(VLOOKUP(G217,PAVUK!$II$4:$IK$315,3,0),vylosovanie!$N$10:$Q$159,3,0))=TRUE,"",VLOOKUP(VLOOKUP(G217,PAVUK!$II$4:$IK$315,3,0),vylosovanie!$N$10:$Q$159,3,0))</f>
        <v/>
      </c>
      <c r="C217" s="141" t="str">
        <f>VLOOKUP(B217,'startova listina'!$E$12:$G$157,2,0)</f>
        <v/>
      </c>
      <c r="D217" s="142" t="str">
        <f>VLOOKUP(B217,'startova listina'!$E$12:$G$157,3,0)</f>
        <v/>
      </c>
      <c r="G217" s="265">
        <v>107</v>
      </c>
    </row>
    <row r="218" spans="1:7" ht="18.600000000000001" thickBot="1" x14ac:dyDescent="0.4">
      <c r="A218" s="256"/>
      <c r="B218" s="143" t="str">
        <f>IF(ISERROR(VLOOKUP(VLOOKUP(G217,PAVUK!$II$4:$IK$315,3,0),vylosovanie!$N$10:$Q$159,4,0))=TRUE,"",VLOOKUP(VLOOKUP(G217,PAVUK!$II$4:$IK$315,3,0),vylosovanie!$N$10:$Q$159,4,0))</f>
        <v/>
      </c>
      <c r="C218" s="143" t="str">
        <f>VLOOKUP(B218,'startova listina'!$E$12:$G$157,2,0)</f>
        <v/>
      </c>
      <c r="D218" s="144" t="str">
        <f>VLOOKUP(B218,'startova listina'!$E$12:$G$157,3,0)</f>
        <v/>
      </c>
      <c r="G218" s="265"/>
    </row>
    <row r="219" spans="1:7" ht="18" x14ac:dyDescent="0.35">
      <c r="A219" s="257">
        <f>VLOOKUP(G219,PAVUK!$IG$4:$IJ$315,4,0)</f>
        <v>0</v>
      </c>
      <c r="B219" s="29" t="str">
        <f>IF(ISERROR(VLOOKUP(VLOOKUP(G219,PAVUK!$II$4:$IK$315,3,0),vylosovanie!$N$10:$Q$159,3,0))=TRUE,"",VLOOKUP(VLOOKUP(G219,PAVUK!$II$4:$IK$315,3,0),vylosovanie!$N$10:$Q$159,3,0))</f>
        <v/>
      </c>
      <c r="C219" s="30" t="str">
        <f>VLOOKUP(B219,'startova listina'!$E$12:$G$157,2,0)</f>
        <v/>
      </c>
      <c r="D219" s="31" t="str">
        <f>VLOOKUP(B219,'startova listina'!$E$12:$G$157,3,0)</f>
        <v/>
      </c>
      <c r="G219" s="265">
        <v>108</v>
      </c>
    </row>
    <row r="220" spans="1:7" ht="18.600000000000001" thickBot="1" x14ac:dyDescent="0.4">
      <c r="A220" s="258"/>
      <c r="B220" s="32" t="str">
        <f>IF(ISERROR(VLOOKUP(VLOOKUP(G219,PAVUK!$II$4:$IK$315,3,0),vylosovanie!$N$10:$Q$159,4,0))=TRUE,"",VLOOKUP(VLOOKUP(G219,PAVUK!$II$4:$IK$315,3,0),vylosovanie!$N$10:$Q$159,4,0))</f>
        <v/>
      </c>
      <c r="C220" s="32" t="str">
        <f>VLOOKUP(B220,'startova listina'!$E$12:$G$157,2,0)</f>
        <v/>
      </c>
      <c r="D220" s="33" t="str">
        <f>VLOOKUP(B220,'startova listina'!$E$12:$G$157,3,0)</f>
        <v/>
      </c>
      <c r="G220" s="265"/>
    </row>
    <row r="221" spans="1:7" ht="18" x14ac:dyDescent="0.35">
      <c r="A221" s="255">
        <f>VLOOKUP(G221,PAVUK!$IG$4:$IJ$315,4,0)</f>
        <v>0</v>
      </c>
      <c r="B221" s="141" t="str">
        <f>IF(ISERROR(VLOOKUP(VLOOKUP(G221,PAVUK!$II$4:$IK$315,3,0),vylosovanie!$N$10:$Q$159,3,0))=TRUE,"",VLOOKUP(VLOOKUP(G221,PAVUK!$II$4:$IK$315,3,0),vylosovanie!$N$10:$Q$159,3,0))</f>
        <v/>
      </c>
      <c r="C221" s="141" t="str">
        <f>VLOOKUP(B221,'startova listina'!$E$12:$G$157,2,0)</f>
        <v/>
      </c>
      <c r="D221" s="142" t="str">
        <f>VLOOKUP(B221,'startova listina'!$E$12:$G$157,3,0)</f>
        <v/>
      </c>
      <c r="G221" s="265">
        <v>109</v>
      </c>
    </row>
    <row r="222" spans="1:7" ht="18.600000000000001" thickBot="1" x14ac:dyDescent="0.4">
      <c r="A222" s="256"/>
      <c r="B222" s="143" t="str">
        <f>IF(ISERROR(VLOOKUP(VLOOKUP(G221,PAVUK!$II$4:$IK$315,3,0),vylosovanie!$N$10:$Q$159,4,0))=TRUE,"",VLOOKUP(VLOOKUP(G221,PAVUK!$II$4:$IK$315,3,0),vylosovanie!$N$10:$Q$159,4,0))</f>
        <v/>
      </c>
      <c r="C222" s="143" t="str">
        <f>VLOOKUP(B222,'startova listina'!$E$12:$G$157,2,0)</f>
        <v/>
      </c>
      <c r="D222" s="144" t="str">
        <f>VLOOKUP(B222,'startova listina'!$E$12:$G$157,3,0)</f>
        <v/>
      </c>
      <c r="G222" s="265"/>
    </row>
    <row r="223" spans="1:7" ht="18" x14ac:dyDescent="0.35">
      <c r="A223" s="257">
        <f>VLOOKUP(G223,PAVUK!$IG$4:$IJ$315,4,0)</f>
        <v>0</v>
      </c>
      <c r="B223" s="29" t="str">
        <f>IF(ISERROR(VLOOKUP(VLOOKUP(G223,PAVUK!$II$4:$IK$315,3,0),vylosovanie!$N$10:$Q$159,3,0))=TRUE,"",VLOOKUP(VLOOKUP(G223,PAVUK!$II$4:$IK$315,3,0),vylosovanie!$N$10:$Q$159,3,0))</f>
        <v/>
      </c>
      <c r="C223" s="30" t="str">
        <f>VLOOKUP(B223,'startova listina'!$E$12:$G$157,2,0)</f>
        <v/>
      </c>
      <c r="D223" s="31" t="str">
        <f>VLOOKUP(B223,'startova listina'!$E$12:$G$157,3,0)</f>
        <v/>
      </c>
      <c r="G223" s="265">
        <v>110</v>
      </c>
    </row>
    <row r="224" spans="1:7" ht="18.600000000000001" thickBot="1" x14ac:dyDescent="0.4">
      <c r="A224" s="258"/>
      <c r="B224" s="32" t="str">
        <f>IF(ISERROR(VLOOKUP(VLOOKUP(G223,PAVUK!$II$4:$IK$315,3,0),vylosovanie!$N$10:$Q$159,4,0))=TRUE,"",VLOOKUP(VLOOKUP(G223,PAVUK!$II$4:$IK$315,3,0),vylosovanie!$N$10:$Q$159,4,0))</f>
        <v/>
      </c>
      <c r="C224" s="32" t="str">
        <f>VLOOKUP(B224,'startova listina'!$E$12:$G$157,2,0)</f>
        <v/>
      </c>
      <c r="D224" s="33" t="str">
        <f>VLOOKUP(B224,'startova listina'!$E$12:$G$157,3,0)</f>
        <v/>
      </c>
      <c r="G224" s="265"/>
    </row>
    <row r="225" spans="1:7" ht="18" x14ac:dyDescent="0.35">
      <c r="A225" s="255">
        <f>VLOOKUP(G225,PAVUK!$IG$4:$IJ$315,4,0)</f>
        <v>0</v>
      </c>
      <c r="B225" s="141" t="str">
        <f>IF(ISERROR(VLOOKUP(VLOOKUP(G225,PAVUK!$II$4:$IK$315,3,0),vylosovanie!$N$10:$Q$159,3,0))=TRUE,"",VLOOKUP(VLOOKUP(G225,PAVUK!$II$4:$IK$315,3,0),vylosovanie!$N$10:$Q$159,3,0))</f>
        <v/>
      </c>
      <c r="C225" s="141" t="str">
        <f>VLOOKUP(B225,'startova listina'!$E$12:$G$157,2,0)</f>
        <v/>
      </c>
      <c r="D225" s="142" t="str">
        <f>VLOOKUP(B225,'startova listina'!$E$12:$G$157,3,0)</f>
        <v/>
      </c>
      <c r="G225" s="265">
        <v>111</v>
      </c>
    </row>
    <row r="226" spans="1:7" ht="18.600000000000001" thickBot="1" x14ac:dyDescent="0.4">
      <c r="A226" s="256"/>
      <c r="B226" s="143" t="str">
        <f>IF(ISERROR(VLOOKUP(VLOOKUP(G225,PAVUK!$II$4:$IK$315,3,0),vylosovanie!$N$10:$Q$159,4,0))=TRUE,"",VLOOKUP(VLOOKUP(G225,PAVUK!$II$4:$IK$315,3,0),vylosovanie!$N$10:$Q$159,4,0))</f>
        <v/>
      </c>
      <c r="C226" s="143" t="str">
        <f>VLOOKUP(B226,'startova listina'!$E$12:$G$157,2,0)</f>
        <v/>
      </c>
      <c r="D226" s="144" t="str">
        <f>VLOOKUP(B226,'startova listina'!$E$12:$G$157,3,0)</f>
        <v/>
      </c>
      <c r="G226" s="265"/>
    </row>
    <row r="227" spans="1:7" ht="18" x14ac:dyDescent="0.35">
      <c r="A227" s="257">
        <f>VLOOKUP(G227,PAVUK!$IG$4:$IJ$315,4,0)</f>
        <v>0</v>
      </c>
      <c r="B227" s="29" t="str">
        <f>IF(ISERROR(VLOOKUP(VLOOKUP(G227,PAVUK!$II$4:$IK$315,3,0),vylosovanie!$N$10:$Q$159,3,0))=TRUE,"",VLOOKUP(VLOOKUP(G227,PAVUK!$II$4:$IK$315,3,0),vylosovanie!$N$10:$Q$159,3,0))</f>
        <v/>
      </c>
      <c r="C227" s="30" t="str">
        <f>VLOOKUP(B227,'startova listina'!$E$12:$G$157,2,0)</f>
        <v/>
      </c>
      <c r="D227" s="31" t="str">
        <f>VLOOKUP(B227,'startova listina'!$E$12:$G$157,3,0)</f>
        <v/>
      </c>
      <c r="G227" s="265">
        <v>112</v>
      </c>
    </row>
    <row r="228" spans="1:7" ht="18.600000000000001" thickBot="1" x14ac:dyDescent="0.4">
      <c r="A228" s="258"/>
      <c r="B228" s="32" t="str">
        <f>IF(ISERROR(VLOOKUP(VLOOKUP(G227,PAVUK!$II$4:$IK$315,3,0),vylosovanie!$N$10:$Q$159,4,0))=TRUE,"",VLOOKUP(VLOOKUP(G227,PAVUK!$II$4:$IK$315,3,0),vylosovanie!$N$10:$Q$159,4,0))</f>
        <v/>
      </c>
      <c r="C228" s="32" t="str">
        <f>VLOOKUP(B228,'startova listina'!$E$12:$G$157,2,0)</f>
        <v/>
      </c>
      <c r="D228" s="33" t="str">
        <f>VLOOKUP(B228,'startova listina'!$E$12:$G$157,3,0)</f>
        <v/>
      </c>
      <c r="G228" s="265"/>
    </row>
    <row r="229" spans="1:7" ht="18" x14ac:dyDescent="0.35">
      <c r="A229" s="255">
        <f>VLOOKUP(G229,PAVUK!$IG$4:$IJ$315,4,0)</f>
        <v>0</v>
      </c>
      <c r="B229" s="141" t="str">
        <f>IF(ISERROR(VLOOKUP(VLOOKUP(G229,PAVUK!$II$4:$IK$315,3,0),vylosovanie!$N$10:$Q$159,3,0))=TRUE,"",VLOOKUP(VLOOKUP(G229,PAVUK!$II$4:$IK$315,3,0),vylosovanie!$N$10:$Q$159,3,0))</f>
        <v/>
      </c>
      <c r="C229" s="141" t="str">
        <f>VLOOKUP(B229,'startova listina'!$E$12:$G$157,2,0)</f>
        <v/>
      </c>
      <c r="D229" s="142" t="str">
        <f>VLOOKUP(B229,'startova listina'!$E$12:$G$157,3,0)</f>
        <v/>
      </c>
      <c r="G229" s="265">
        <v>113</v>
      </c>
    </row>
    <row r="230" spans="1:7" ht="18.600000000000001" thickBot="1" x14ac:dyDescent="0.4">
      <c r="A230" s="256"/>
      <c r="B230" s="143" t="str">
        <f>IF(ISERROR(VLOOKUP(VLOOKUP(G229,PAVUK!$II$4:$IK$315,3,0),vylosovanie!$N$10:$Q$159,4,0))=TRUE,"",VLOOKUP(VLOOKUP(G229,PAVUK!$II$4:$IK$315,3,0),vylosovanie!$N$10:$Q$159,4,0))</f>
        <v/>
      </c>
      <c r="C230" s="143" t="str">
        <f>VLOOKUP(B230,'startova listina'!$E$12:$G$157,2,0)</f>
        <v/>
      </c>
      <c r="D230" s="144" t="str">
        <f>VLOOKUP(B230,'startova listina'!$E$12:$G$157,3,0)</f>
        <v/>
      </c>
      <c r="G230" s="265"/>
    </row>
    <row r="231" spans="1:7" ht="18" x14ac:dyDescent="0.35">
      <c r="A231" s="257">
        <f>VLOOKUP(G231,PAVUK!$IG$4:$IJ$315,4,0)</f>
        <v>0</v>
      </c>
      <c r="B231" s="29" t="str">
        <f>IF(ISERROR(VLOOKUP(VLOOKUP(G231,PAVUK!$II$4:$IK$315,3,0),vylosovanie!$N$10:$Q$159,3,0))=TRUE,"",VLOOKUP(VLOOKUP(G231,PAVUK!$II$4:$IK$315,3,0),vylosovanie!$N$10:$Q$159,3,0))</f>
        <v/>
      </c>
      <c r="C231" s="30" t="str">
        <f>VLOOKUP(B231,'startova listina'!$E$12:$G$157,2,0)</f>
        <v/>
      </c>
      <c r="D231" s="31" t="str">
        <f>VLOOKUP(B231,'startova listina'!$E$12:$G$157,3,0)</f>
        <v/>
      </c>
      <c r="G231" s="265">
        <v>114</v>
      </c>
    </row>
    <row r="232" spans="1:7" ht="18.600000000000001" thickBot="1" x14ac:dyDescent="0.4">
      <c r="A232" s="258"/>
      <c r="B232" s="32" t="str">
        <f>IF(ISERROR(VLOOKUP(VLOOKUP(G231,PAVUK!$II$4:$IK$315,3,0),vylosovanie!$N$10:$Q$159,4,0))=TRUE,"",VLOOKUP(VLOOKUP(G231,PAVUK!$II$4:$IK$315,3,0),vylosovanie!$N$10:$Q$159,4,0))</f>
        <v/>
      </c>
      <c r="C232" s="32" t="str">
        <f>VLOOKUP(B232,'startova listina'!$E$12:$G$157,2,0)</f>
        <v/>
      </c>
      <c r="D232" s="33" t="str">
        <f>VLOOKUP(B232,'startova listina'!$E$12:$G$157,3,0)</f>
        <v/>
      </c>
      <c r="G232" s="265"/>
    </row>
    <row r="233" spans="1:7" ht="18" x14ac:dyDescent="0.35">
      <c r="A233" s="255">
        <f>VLOOKUP(G233,PAVUK!$IG$4:$IJ$315,4,0)</f>
        <v>0</v>
      </c>
      <c r="B233" s="141" t="str">
        <f>IF(ISERROR(VLOOKUP(VLOOKUP(G233,PAVUK!$II$4:$IK$315,3,0),vylosovanie!$N$10:$Q$159,3,0))=TRUE,"",VLOOKUP(VLOOKUP(G233,PAVUK!$II$4:$IK$315,3,0),vylosovanie!$N$10:$Q$159,3,0))</f>
        <v/>
      </c>
      <c r="C233" s="141" t="str">
        <f>VLOOKUP(B233,'startova listina'!$E$12:$G$157,2,0)</f>
        <v/>
      </c>
      <c r="D233" s="142" t="str">
        <f>VLOOKUP(B233,'startova listina'!$E$12:$G$157,3,0)</f>
        <v/>
      </c>
      <c r="G233" s="265">
        <v>115</v>
      </c>
    </row>
    <row r="234" spans="1:7" ht="18.600000000000001" thickBot="1" x14ac:dyDescent="0.4">
      <c r="A234" s="256"/>
      <c r="B234" s="143" t="str">
        <f>IF(ISERROR(VLOOKUP(VLOOKUP(G233,PAVUK!$II$4:$IK$315,3,0),vylosovanie!$N$10:$Q$159,4,0))=TRUE,"",VLOOKUP(VLOOKUP(G233,PAVUK!$II$4:$IK$315,3,0),vylosovanie!$N$10:$Q$159,4,0))</f>
        <v/>
      </c>
      <c r="C234" s="143" t="str">
        <f>VLOOKUP(B234,'startova listina'!$E$12:$G$157,2,0)</f>
        <v/>
      </c>
      <c r="D234" s="144" t="str">
        <f>VLOOKUP(B234,'startova listina'!$E$12:$G$157,3,0)</f>
        <v/>
      </c>
      <c r="G234" s="265"/>
    </row>
    <row r="235" spans="1:7" ht="18" x14ac:dyDescent="0.35">
      <c r="A235" s="257">
        <f>VLOOKUP(G235,PAVUK!$IG$4:$IJ$315,4,0)</f>
        <v>0</v>
      </c>
      <c r="B235" s="29" t="str">
        <f>IF(ISERROR(VLOOKUP(VLOOKUP(G235,PAVUK!$II$4:$IK$315,3,0),vylosovanie!$N$10:$Q$159,3,0))=TRUE,"",VLOOKUP(VLOOKUP(G235,PAVUK!$II$4:$IK$315,3,0),vylosovanie!$N$10:$Q$159,3,0))</f>
        <v/>
      </c>
      <c r="C235" s="30" t="str">
        <f>VLOOKUP(B235,'startova listina'!$E$12:$G$157,2,0)</f>
        <v/>
      </c>
      <c r="D235" s="31" t="str">
        <f>VLOOKUP(B235,'startova listina'!$E$12:$G$157,3,0)</f>
        <v/>
      </c>
      <c r="G235" s="265">
        <v>116</v>
      </c>
    </row>
    <row r="236" spans="1:7" ht="18.600000000000001" thickBot="1" x14ac:dyDescent="0.4">
      <c r="A236" s="258"/>
      <c r="B236" s="32" t="str">
        <f>IF(ISERROR(VLOOKUP(VLOOKUP(G235,PAVUK!$II$4:$IK$315,3,0),vylosovanie!$N$10:$Q$159,4,0))=TRUE,"",VLOOKUP(VLOOKUP(G235,PAVUK!$II$4:$IK$315,3,0),vylosovanie!$N$10:$Q$159,4,0))</f>
        <v/>
      </c>
      <c r="C236" s="32" t="str">
        <f>VLOOKUP(B236,'startova listina'!$E$12:$G$157,2,0)</f>
        <v/>
      </c>
      <c r="D236" s="33" t="str">
        <f>VLOOKUP(B236,'startova listina'!$E$12:$G$157,3,0)</f>
        <v/>
      </c>
      <c r="G236" s="265"/>
    </row>
    <row r="237" spans="1:7" ht="18" x14ac:dyDescent="0.35">
      <c r="A237" s="255">
        <f>VLOOKUP(G237,PAVUK!$IG$4:$IJ$315,4,0)</f>
        <v>0</v>
      </c>
      <c r="B237" s="141" t="str">
        <f>IF(ISERROR(VLOOKUP(VLOOKUP(G237,PAVUK!$II$4:$IK$315,3,0),vylosovanie!$N$10:$Q$159,3,0))=TRUE,"",VLOOKUP(VLOOKUP(G237,PAVUK!$II$4:$IK$315,3,0),vylosovanie!$N$10:$Q$159,3,0))</f>
        <v/>
      </c>
      <c r="C237" s="141" t="str">
        <f>VLOOKUP(B237,'startova listina'!$E$12:$G$157,2,0)</f>
        <v/>
      </c>
      <c r="D237" s="142" t="str">
        <f>VLOOKUP(B237,'startova listina'!$E$12:$G$157,3,0)</f>
        <v/>
      </c>
      <c r="G237" s="265">
        <v>117</v>
      </c>
    </row>
    <row r="238" spans="1:7" ht="18.600000000000001" thickBot="1" x14ac:dyDescent="0.4">
      <c r="A238" s="256"/>
      <c r="B238" s="143" t="str">
        <f>IF(ISERROR(VLOOKUP(VLOOKUP(G237,PAVUK!$II$4:$IK$315,3,0),vylosovanie!$N$10:$Q$159,4,0))=TRUE,"",VLOOKUP(VLOOKUP(G237,PAVUK!$II$4:$IK$315,3,0),vylosovanie!$N$10:$Q$159,4,0))</f>
        <v/>
      </c>
      <c r="C238" s="143" t="str">
        <f>VLOOKUP(B238,'startova listina'!$E$12:$G$157,2,0)</f>
        <v/>
      </c>
      <c r="D238" s="144" t="str">
        <f>VLOOKUP(B238,'startova listina'!$E$12:$G$157,3,0)</f>
        <v/>
      </c>
      <c r="G238" s="265"/>
    </row>
    <row r="239" spans="1:7" ht="18" x14ac:dyDescent="0.35">
      <c r="A239" s="257">
        <f>VLOOKUP(G239,PAVUK!$IG$4:$IJ$315,4,0)</f>
        <v>0</v>
      </c>
      <c r="B239" s="29" t="str">
        <f>IF(ISERROR(VLOOKUP(VLOOKUP(G239,PAVUK!$II$4:$IK$315,3,0),vylosovanie!$N$10:$Q$159,3,0))=TRUE,"",VLOOKUP(VLOOKUP(G239,PAVUK!$II$4:$IK$315,3,0),vylosovanie!$N$10:$Q$159,3,0))</f>
        <v/>
      </c>
      <c r="C239" s="30" t="str">
        <f>VLOOKUP(B239,'startova listina'!$E$12:$G$157,2,0)</f>
        <v/>
      </c>
      <c r="D239" s="31" t="str">
        <f>VLOOKUP(B239,'startova listina'!$E$12:$G$157,3,0)</f>
        <v/>
      </c>
      <c r="G239" s="265">
        <v>118</v>
      </c>
    </row>
    <row r="240" spans="1:7" ht="18.600000000000001" thickBot="1" x14ac:dyDescent="0.4">
      <c r="A240" s="258"/>
      <c r="B240" s="32" t="str">
        <f>IF(ISERROR(VLOOKUP(VLOOKUP(G239,PAVUK!$II$4:$IK$315,3,0),vylosovanie!$N$10:$Q$159,4,0))=TRUE,"",VLOOKUP(VLOOKUP(G239,PAVUK!$II$4:$IK$315,3,0),vylosovanie!$N$10:$Q$159,4,0))</f>
        <v/>
      </c>
      <c r="C240" s="32" t="str">
        <f>VLOOKUP(B240,'startova listina'!$E$12:$G$157,2,0)</f>
        <v/>
      </c>
      <c r="D240" s="33" t="str">
        <f>VLOOKUP(B240,'startova listina'!$E$12:$G$157,3,0)</f>
        <v/>
      </c>
      <c r="G240" s="265"/>
    </row>
    <row r="241" spans="1:7" ht="18" x14ac:dyDescent="0.35">
      <c r="A241" s="255">
        <f>VLOOKUP(G241,PAVUK!$IG$4:$IJ$315,4,0)</f>
        <v>0</v>
      </c>
      <c r="B241" s="141" t="str">
        <f>IF(ISERROR(VLOOKUP(VLOOKUP(G241,PAVUK!$II$4:$IK$315,3,0),vylosovanie!$N$10:$Q$159,3,0))=TRUE,"",VLOOKUP(VLOOKUP(G241,PAVUK!$II$4:$IK$315,3,0),vylosovanie!$N$10:$Q$159,3,0))</f>
        <v/>
      </c>
      <c r="C241" s="141" t="str">
        <f>VLOOKUP(B241,'startova listina'!$E$12:$G$157,2,0)</f>
        <v/>
      </c>
      <c r="D241" s="142" t="str">
        <f>VLOOKUP(B241,'startova listina'!$E$12:$G$157,3,0)</f>
        <v/>
      </c>
      <c r="G241" s="265">
        <v>119</v>
      </c>
    </row>
    <row r="242" spans="1:7" ht="18.600000000000001" thickBot="1" x14ac:dyDescent="0.4">
      <c r="A242" s="256"/>
      <c r="B242" s="143" t="str">
        <f>IF(ISERROR(VLOOKUP(VLOOKUP(G241,PAVUK!$II$4:$IK$315,3,0),vylosovanie!$N$10:$Q$159,4,0))=TRUE,"",VLOOKUP(VLOOKUP(G241,PAVUK!$II$4:$IK$315,3,0),vylosovanie!$N$10:$Q$159,4,0))</f>
        <v/>
      </c>
      <c r="C242" s="143" t="str">
        <f>VLOOKUP(B242,'startova listina'!$E$12:$G$157,2,0)</f>
        <v/>
      </c>
      <c r="D242" s="144" t="str">
        <f>VLOOKUP(B242,'startova listina'!$E$12:$G$157,3,0)</f>
        <v/>
      </c>
      <c r="G242" s="265"/>
    </row>
    <row r="243" spans="1:7" ht="18" x14ac:dyDescent="0.35">
      <c r="A243" s="257">
        <f>VLOOKUP(G243,PAVUK!$IG$4:$IJ$315,4,0)</f>
        <v>0</v>
      </c>
      <c r="B243" s="29" t="str">
        <f>IF(ISERROR(VLOOKUP(VLOOKUP(G243,PAVUK!$II$4:$IK$315,3,0),vylosovanie!$N$10:$Q$159,3,0))=TRUE,"",VLOOKUP(VLOOKUP(G243,PAVUK!$II$4:$IK$315,3,0),vylosovanie!$N$10:$Q$159,3,0))</f>
        <v/>
      </c>
      <c r="C243" s="30" t="str">
        <f>VLOOKUP(B243,'startova listina'!$E$12:$G$157,2,0)</f>
        <v/>
      </c>
      <c r="D243" s="31" t="str">
        <f>VLOOKUP(B243,'startova listina'!$E$12:$G$157,3,0)</f>
        <v/>
      </c>
      <c r="G243" s="265">
        <v>120</v>
      </c>
    </row>
    <row r="244" spans="1:7" ht="18.600000000000001" thickBot="1" x14ac:dyDescent="0.4">
      <c r="A244" s="258"/>
      <c r="B244" s="32" t="str">
        <f>IF(ISERROR(VLOOKUP(VLOOKUP(G243,PAVUK!$II$4:$IK$315,3,0),vylosovanie!$N$10:$Q$159,4,0))=TRUE,"",VLOOKUP(VLOOKUP(G243,PAVUK!$II$4:$IK$315,3,0),vylosovanie!$N$10:$Q$159,4,0))</f>
        <v/>
      </c>
      <c r="C244" s="32" t="str">
        <f>VLOOKUP(B244,'startova listina'!$E$12:$G$157,2,0)</f>
        <v/>
      </c>
      <c r="D244" s="33" t="str">
        <f>VLOOKUP(B244,'startova listina'!$E$12:$G$157,3,0)</f>
        <v/>
      </c>
      <c r="G244" s="265"/>
    </row>
    <row r="245" spans="1:7" ht="18" x14ac:dyDescent="0.35">
      <c r="A245" s="255">
        <f>VLOOKUP(G245,PAVUK!$IG$4:$IJ$315,4,0)</f>
        <v>0</v>
      </c>
      <c r="B245" s="141" t="str">
        <f>IF(ISERROR(VLOOKUP(VLOOKUP(G245,PAVUK!$II$4:$IK$315,3,0),vylosovanie!$N$10:$Q$159,3,0))=TRUE,"",VLOOKUP(VLOOKUP(G245,PAVUK!$II$4:$IK$315,3,0),vylosovanie!$N$10:$Q$159,3,0))</f>
        <v/>
      </c>
      <c r="C245" s="141" t="str">
        <f>VLOOKUP(B245,'startova listina'!$E$12:$G$157,2,0)</f>
        <v/>
      </c>
      <c r="D245" s="142" t="str">
        <f>VLOOKUP(B245,'startova listina'!$E$12:$G$157,3,0)</f>
        <v/>
      </c>
      <c r="G245" s="265">
        <v>121</v>
      </c>
    </row>
    <row r="246" spans="1:7" ht="18.600000000000001" thickBot="1" x14ac:dyDescent="0.4">
      <c r="A246" s="256"/>
      <c r="B246" s="143" t="str">
        <f>IF(ISERROR(VLOOKUP(VLOOKUP(G245,PAVUK!$II$4:$IK$315,3,0),vylosovanie!$N$10:$Q$159,4,0))=TRUE,"",VLOOKUP(VLOOKUP(G245,PAVUK!$II$4:$IK$315,3,0),vylosovanie!$N$10:$Q$159,4,0))</f>
        <v/>
      </c>
      <c r="C246" s="143" t="str">
        <f>VLOOKUP(B246,'startova listina'!$E$12:$G$157,2,0)</f>
        <v/>
      </c>
      <c r="D246" s="144" t="str">
        <f>VLOOKUP(B246,'startova listina'!$E$12:$G$157,3,0)</f>
        <v/>
      </c>
      <c r="G246" s="265"/>
    </row>
    <row r="247" spans="1:7" ht="18" x14ac:dyDescent="0.35">
      <c r="A247" s="257">
        <f>VLOOKUP(G247,PAVUK!$IG$4:$IJ$315,4,0)</f>
        <v>0</v>
      </c>
      <c r="B247" s="29" t="str">
        <f>IF(ISERROR(VLOOKUP(VLOOKUP(G247,PAVUK!$II$4:$IK$315,3,0),vylosovanie!$N$10:$Q$159,3,0))=TRUE,"",VLOOKUP(VLOOKUP(G247,PAVUK!$II$4:$IK$315,3,0),vylosovanie!$N$10:$Q$159,3,0))</f>
        <v/>
      </c>
      <c r="C247" s="30" t="str">
        <f>VLOOKUP(B247,'startova listina'!$E$12:$G$157,2,0)</f>
        <v/>
      </c>
      <c r="D247" s="31" t="str">
        <f>VLOOKUP(B247,'startova listina'!$E$12:$G$157,3,0)</f>
        <v/>
      </c>
      <c r="G247" s="265">
        <v>122</v>
      </c>
    </row>
    <row r="248" spans="1:7" ht="18.600000000000001" thickBot="1" x14ac:dyDescent="0.4">
      <c r="A248" s="258"/>
      <c r="B248" s="32" t="str">
        <f>IF(ISERROR(VLOOKUP(VLOOKUP(G247,PAVUK!$II$4:$IK$315,3,0),vylosovanie!$N$10:$Q$159,4,0))=TRUE,"",VLOOKUP(VLOOKUP(G247,PAVUK!$II$4:$IK$315,3,0),vylosovanie!$N$10:$Q$159,4,0))</f>
        <v/>
      </c>
      <c r="C248" s="32" t="str">
        <f>VLOOKUP(B248,'startova listina'!$E$12:$G$157,2,0)</f>
        <v/>
      </c>
      <c r="D248" s="33" t="str">
        <f>VLOOKUP(B248,'startova listina'!$E$12:$G$157,3,0)</f>
        <v/>
      </c>
      <c r="G248" s="265"/>
    </row>
    <row r="249" spans="1:7" ht="18" x14ac:dyDescent="0.35">
      <c r="A249" s="255">
        <f>VLOOKUP(G249,PAVUK!$IG$4:$IJ$315,4,0)</f>
        <v>0</v>
      </c>
      <c r="B249" s="141" t="str">
        <f>IF(ISERROR(VLOOKUP(VLOOKUP(G249,PAVUK!$II$4:$IK$315,3,0),vylosovanie!$N$10:$Q$159,3,0))=TRUE,"",VLOOKUP(VLOOKUP(G249,PAVUK!$II$4:$IK$315,3,0),vylosovanie!$N$10:$Q$159,3,0))</f>
        <v/>
      </c>
      <c r="C249" s="141" t="str">
        <f>VLOOKUP(B249,'startova listina'!$E$12:$G$157,2,0)</f>
        <v/>
      </c>
      <c r="D249" s="142" t="str">
        <f>VLOOKUP(B249,'startova listina'!$E$12:$G$157,3,0)</f>
        <v/>
      </c>
      <c r="G249" s="265">
        <v>123</v>
      </c>
    </row>
    <row r="250" spans="1:7" ht="18.600000000000001" thickBot="1" x14ac:dyDescent="0.4">
      <c r="A250" s="256"/>
      <c r="B250" s="143" t="str">
        <f>IF(ISERROR(VLOOKUP(VLOOKUP(G249,PAVUK!$II$4:$IK$315,3,0),vylosovanie!$N$10:$Q$159,4,0))=TRUE,"",VLOOKUP(VLOOKUP(G249,PAVUK!$II$4:$IK$315,3,0),vylosovanie!$N$10:$Q$159,4,0))</f>
        <v/>
      </c>
      <c r="C250" s="143" t="str">
        <f>VLOOKUP(B250,'startova listina'!$E$12:$G$157,2,0)</f>
        <v/>
      </c>
      <c r="D250" s="144" t="str">
        <f>VLOOKUP(B250,'startova listina'!$E$12:$G$157,3,0)</f>
        <v/>
      </c>
      <c r="G250" s="265"/>
    </row>
    <row r="251" spans="1:7" ht="18" x14ac:dyDescent="0.35">
      <c r="A251" s="257">
        <f>VLOOKUP(G251,PAVUK!$IG$4:$IJ$315,4,0)</f>
        <v>0</v>
      </c>
      <c r="B251" s="29" t="str">
        <f>IF(ISERROR(VLOOKUP(VLOOKUP(G251,PAVUK!$II$4:$IK$315,3,0),vylosovanie!$N$10:$Q$159,3,0))=TRUE,"",VLOOKUP(VLOOKUP(G251,PAVUK!$II$4:$IK$315,3,0),vylosovanie!$N$10:$Q$159,3,0))</f>
        <v/>
      </c>
      <c r="C251" s="30" t="str">
        <f>VLOOKUP(B251,'startova listina'!$E$12:$G$157,2,0)</f>
        <v/>
      </c>
      <c r="D251" s="31" t="str">
        <f>VLOOKUP(B251,'startova listina'!$E$12:$G$157,3,0)</f>
        <v/>
      </c>
      <c r="G251" s="265">
        <v>124</v>
      </c>
    </row>
    <row r="252" spans="1:7" ht="18.600000000000001" thickBot="1" x14ac:dyDescent="0.4">
      <c r="A252" s="258"/>
      <c r="B252" s="32" t="str">
        <f>IF(ISERROR(VLOOKUP(VLOOKUP(G251,PAVUK!$II$4:$IK$315,3,0),vylosovanie!$N$10:$Q$159,4,0))=TRUE,"",VLOOKUP(VLOOKUP(G251,PAVUK!$II$4:$IK$315,3,0),vylosovanie!$N$10:$Q$159,4,0))</f>
        <v/>
      </c>
      <c r="C252" s="32" t="str">
        <f>VLOOKUP(B252,'startova listina'!$E$12:$G$157,2,0)</f>
        <v/>
      </c>
      <c r="D252" s="33" t="str">
        <f>VLOOKUP(B252,'startova listina'!$E$12:$G$157,3,0)</f>
        <v/>
      </c>
      <c r="G252" s="265"/>
    </row>
    <row r="253" spans="1:7" ht="18" x14ac:dyDescent="0.35">
      <c r="A253" s="255">
        <f>VLOOKUP(G253,PAVUK!$IG$4:$IJ$315,4,0)</f>
        <v>0</v>
      </c>
      <c r="B253" s="141" t="str">
        <f>IF(ISERROR(VLOOKUP(VLOOKUP(G253,PAVUK!$II$4:$IK$315,3,0),vylosovanie!$N$10:$Q$159,3,0))=TRUE,"",VLOOKUP(VLOOKUP(G253,PAVUK!$II$4:$IK$315,3,0),vylosovanie!$N$10:$Q$159,3,0))</f>
        <v/>
      </c>
      <c r="C253" s="141" t="str">
        <f>VLOOKUP(B253,'startova listina'!$E$12:$G$157,2,0)</f>
        <v/>
      </c>
      <c r="D253" s="142" t="str">
        <f>VLOOKUP(B253,'startova listina'!$E$12:$G$157,3,0)</f>
        <v/>
      </c>
      <c r="G253" s="265">
        <v>125</v>
      </c>
    </row>
    <row r="254" spans="1:7" ht="18.600000000000001" thickBot="1" x14ac:dyDescent="0.4">
      <c r="A254" s="256"/>
      <c r="B254" s="143" t="str">
        <f>IF(ISERROR(VLOOKUP(VLOOKUP(G253,PAVUK!$II$4:$IK$315,3,0),vylosovanie!$N$10:$Q$159,4,0))=TRUE,"",VLOOKUP(VLOOKUP(G253,PAVUK!$II$4:$IK$315,3,0),vylosovanie!$N$10:$Q$159,4,0))</f>
        <v/>
      </c>
      <c r="C254" s="143" t="str">
        <f>VLOOKUP(B254,'startova listina'!$E$12:$G$157,2,0)</f>
        <v/>
      </c>
      <c r="D254" s="144" t="str">
        <f>VLOOKUP(B254,'startova listina'!$E$12:$G$157,3,0)</f>
        <v/>
      </c>
      <c r="G254" s="265"/>
    </row>
    <row r="255" spans="1:7" ht="18" x14ac:dyDescent="0.35">
      <c r="A255" s="257">
        <f>VLOOKUP(G255,PAVUK!$IG$4:$IJ$315,4,0)</f>
        <v>0</v>
      </c>
      <c r="B255" s="29" t="str">
        <f>IF(ISERROR(VLOOKUP(VLOOKUP(G255,PAVUK!$II$4:$IK$315,3,0),vylosovanie!$N$10:$Q$159,3,0))=TRUE,"",VLOOKUP(VLOOKUP(G255,PAVUK!$II$4:$IK$315,3,0),vylosovanie!$N$10:$Q$159,3,0))</f>
        <v/>
      </c>
      <c r="C255" s="30" t="str">
        <f>VLOOKUP(B255,'startova listina'!$E$12:$G$157,2,0)</f>
        <v/>
      </c>
      <c r="D255" s="31" t="str">
        <f>VLOOKUP(B255,'startova listina'!$E$12:$G$157,3,0)</f>
        <v/>
      </c>
      <c r="G255" s="265">
        <v>126</v>
      </c>
    </row>
    <row r="256" spans="1:7" ht="18.600000000000001" thickBot="1" x14ac:dyDescent="0.4">
      <c r="A256" s="258"/>
      <c r="B256" s="32" t="str">
        <f>IF(ISERROR(VLOOKUP(VLOOKUP(G255,PAVUK!$II$4:$IK$315,3,0),vylosovanie!$N$10:$Q$159,4,0))=TRUE,"",VLOOKUP(VLOOKUP(G255,PAVUK!$II$4:$IK$315,3,0),vylosovanie!$N$10:$Q$159,4,0))</f>
        <v/>
      </c>
      <c r="C256" s="32" t="str">
        <f>VLOOKUP(B256,'startova listina'!$E$12:$G$157,2,0)</f>
        <v/>
      </c>
      <c r="D256" s="33" t="str">
        <f>VLOOKUP(B256,'startova listina'!$E$12:$G$157,3,0)</f>
        <v/>
      </c>
      <c r="G256" s="265"/>
    </row>
    <row r="257" spans="1:7" ht="18" x14ac:dyDescent="0.35">
      <c r="A257" s="255">
        <f>VLOOKUP(G257,PAVUK!$IG$4:$IJ$315,4,0)</f>
        <v>0</v>
      </c>
      <c r="B257" s="141" t="str">
        <f>IF(ISERROR(VLOOKUP(VLOOKUP(G257,PAVUK!$II$4:$IK$315,3,0),vylosovanie!$N$10:$Q$159,3,0))=TRUE,"",VLOOKUP(VLOOKUP(G257,PAVUK!$II$4:$IK$315,3,0),vylosovanie!$N$10:$Q$159,3,0))</f>
        <v/>
      </c>
      <c r="C257" s="141" t="str">
        <f>VLOOKUP(B257,'startova listina'!$E$12:$G$157,2,0)</f>
        <v/>
      </c>
      <c r="D257" s="142" t="str">
        <f>VLOOKUP(B257,'startova listina'!$E$12:$G$157,3,0)</f>
        <v/>
      </c>
      <c r="G257" s="265">
        <v>127</v>
      </c>
    </row>
    <row r="258" spans="1:7" ht="18.600000000000001" thickBot="1" x14ac:dyDescent="0.4">
      <c r="A258" s="256"/>
      <c r="B258" s="143" t="str">
        <f>IF(ISERROR(VLOOKUP(VLOOKUP(G257,PAVUK!$II$4:$IK$315,3,0),vylosovanie!$N$10:$Q$159,4,0))=TRUE,"",VLOOKUP(VLOOKUP(G257,PAVUK!$II$4:$IK$315,3,0),vylosovanie!$N$10:$Q$159,4,0))</f>
        <v/>
      </c>
      <c r="C258" s="143" t="str">
        <f>VLOOKUP(B258,'startova listina'!$E$12:$G$157,2,0)</f>
        <v/>
      </c>
      <c r="D258" s="144" t="str">
        <f>VLOOKUP(B258,'startova listina'!$E$12:$G$157,3,0)</f>
        <v/>
      </c>
      <c r="G258" s="265"/>
    </row>
    <row r="259" spans="1:7" ht="18" x14ac:dyDescent="0.35">
      <c r="A259" s="257">
        <f>VLOOKUP(G259,PAVUK!$IG$4:$IJ$315,4,0)</f>
        <v>0</v>
      </c>
      <c r="B259" s="29" t="str">
        <f>IF(ISERROR(VLOOKUP(VLOOKUP(G259,PAVUK!$II$4:$IK$315,3,0),vylosovanie!$N$10:$Q$159,3,0))=TRUE,"",VLOOKUP(VLOOKUP(G259,PAVUK!$II$4:$IK$315,3,0),vylosovanie!$N$10:$Q$159,3,0))</f>
        <v/>
      </c>
      <c r="C259" s="30" t="str">
        <f>VLOOKUP(B259,'startova listina'!$E$12:$G$157,2,0)</f>
        <v/>
      </c>
      <c r="D259" s="31" t="str">
        <f>VLOOKUP(B259,'startova listina'!$E$12:$G$157,3,0)</f>
        <v/>
      </c>
      <c r="G259" s="265">
        <v>128</v>
      </c>
    </row>
    <row r="260" spans="1:7" ht="18.600000000000001" thickBot="1" x14ac:dyDescent="0.4">
      <c r="A260" s="258"/>
      <c r="B260" s="32" t="str">
        <f>IF(ISERROR(VLOOKUP(VLOOKUP(G259,PAVUK!$II$4:$IK$315,3,0),vylosovanie!$N$10:$Q$159,4,0))=TRUE,"",VLOOKUP(VLOOKUP(G259,PAVUK!$II$4:$IK$315,3,0),vylosovanie!$N$10:$Q$159,4,0))</f>
        <v/>
      </c>
      <c r="C260" s="32" t="str">
        <f>VLOOKUP(B260,'startova listina'!$E$12:$G$157,2,0)</f>
        <v/>
      </c>
      <c r="D260" s="33" t="str">
        <f>VLOOKUP(B260,'startova listina'!$E$12:$G$157,3,0)</f>
        <v/>
      </c>
      <c r="G260" s="265"/>
    </row>
  </sheetData>
  <mergeCells count="257">
    <mergeCell ref="G251:G252"/>
    <mergeCell ref="G253:G254"/>
    <mergeCell ref="G255:G256"/>
    <mergeCell ref="G257:G258"/>
    <mergeCell ref="G259:G260"/>
    <mergeCell ref="G241:G242"/>
    <mergeCell ref="G243:G244"/>
    <mergeCell ref="G245:G246"/>
    <mergeCell ref="G247:G248"/>
    <mergeCell ref="G249:G250"/>
    <mergeCell ref="G231:G232"/>
    <mergeCell ref="G233:G234"/>
    <mergeCell ref="G235:G236"/>
    <mergeCell ref="G237:G238"/>
    <mergeCell ref="G239:G240"/>
    <mergeCell ref="G221:G222"/>
    <mergeCell ref="G223:G224"/>
    <mergeCell ref="G225:G226"/>
    <mergeCell ref="G227:G228"/>
    <mergeCell ref="G229:G230"/>
    <mergeCell ref="G211:G212"/>
    <mergeCell ref="G213:G214"/>
    <mergeCell ref="G215:G216"/>
    <mergeCell ref="G217:G218"/>
    <mergeCell ref="G219:G220"/>
    <mergeCell ref="G201:G202"/>
    <mergeCell ref="G203:G204"/>
    <mergeCell ref="G205:G206"/>
    <mergeCell ref="G207:G208"/>
    <mergeCell ref="G209:G210"/>
    <mergeCell ref="G191:G192"/>
    <mergeCell ref="G193:G194"/>
    <mergeCell ref="G195:G196"/>
    <mergeCell ref="G197:G198"/>
    <mergeCell ref="G199:G200"/>
    <mergeCell ref="G181:G182"/>
    <mergeCell ref="G183:G184"/>
    <mergeCell ref="G185:G186"/>
    <mergeCell ref="G187:G188"/>
    <mergeCell ref="G189:G190"/>
    <mergeCell ref="G171:G172"/>
    <mergeCell ref="G173:G174"/>
    <mergeCell ref="G175:G176"/>
    <mergeCell ref="G177:G178"/>
    <mergeCell ref="G179:G180"/>
    <mergeCell ref="G161:G162"/>
    <mergeCell ref="G163:G164"/>
    <mergeCell ref="G165:G166"/>
    <mergeCell ref="G167:G168"/>
    <mergeCell ref="G169:G170"/>
    <mergeCell ref="G151:G152"/>
    <mergeCell ref="G153:G154"/>
    <mergeCell ref="G155:G156"/>
    <mergeCell ref="G157:G158"/>
    <mergeCell ref="G159:G160"/>
    <mergeCell ref="G141:G142"/>
    <mergeCell ref="G143:G144"/>
    <mergeCell ref="G145:G146"/>
    <mergeCell ref="G147:G148"/>
    <mergeCell ref="G149:G150"/>
    <mergeCell ref="G131:G132"/>
    <mergeCell ref="G133:G134"/>
    <mergeCell ref="G135:G136"/>
    <mergeCell ref="G137:G138"/>
    <mergeCell ref="G139:G140"/>
    <mergeCell ref="G121:G122"/>
    <mergeCell ref="G123:G124"/>
    <mergeCell ref="G125:G126"/>
    <mergeCell ref="G127:G128"/>
    <mergeCell ref="G129:G130"/>
    <mergeCell ref="G111:G112"/>
    <mergeCell ref="G113:G114"/>
    <mergeCell ref="G115:G116"/>
    <mergeCell ref="G117:G118"/>
    <mergeCell ref="G119:G120"/>
    <mergeCell ref="G101:G102"/>
    <mergeCell ref="G103:G104"/>
    <mergeCell ref="G105:G106"/>
    <mergeCell ref="G107:G108"/>
    <mergeCell ref="G109:G110"/>
    <mergeCell ref="G91:G92"/>
    <mergeCell ref="G93:G94"/>
    <mergeCell ref="G95:G96"/>
    <mergeCell ref="G97:G98"/>
    <mergeCell ref="G99:G100"/>
    <mergeCell ref="G81:G82"/>
    <mergeCell ref="G83:G84"/>
    <mergeCell ref="G85:G86"/>
    <mergeCell ref="G87:G88"/>
    <mergeCell ref="G89:G90"/>
    <mergeCell ref="G71:G72"/>
    <mergeCell ref="G73:G74"/>
    <mergeCell ref="G75:G76"/>
    <mergeCell ref="G77:G78"/>
    <mergeCell ref="G79:G80"/>
    <mergeCell ref="G61:G62"/>
    <mergeCell ref="G63:G64"/>
    <mergeCell ref="G65:G66"/>
    <mergeCell ref="G67:G68"/>
    <mergeCell ref="G69:G70"/>
    <mergeCell ref="G51:G52"/>
    <mergeCell ref="G53:G54"/>
    <mergeCell ref="G55:G56"/>
    <mergeCell ref="G57:G58"/>
    <mergeCell ref="G59:G60"/>
    <mergeCell ref="G41:G42"/>
    <mergeCell ref="G43:G44"/>
    <mergeCell ref="G45:G46"/>
    <mergeCell ref="G47:G48"/>
    <mergeCell ref="G49:G50"/>
    <mergeCell ref="G31:G32"/>
    <mergeCell ref="G33:G34"/>
    <mergeCell ref="G35:G36"/>
    <mergeCell ref="G37:G38"/>
    <mergeCell ref="G39:G40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A257:A258"/>
    <mergeCell ref="A259:A260"/>
    <mergeCell ref="A247:A248"/>
    <mergeCell ref="A249:A250"/>
    <mergeCell ref="A251:A252"/>
    <mergeCell ref="A253:A254"/>
    <mergeCell ref="A255:A256"/>
    <mergeCell ref="A237:A238"/>
    <mergeCell ref="A239:A240"/>
    <mergeCell ref="A241:A242"/>
    <mergeCell ref="A243:A244"/>
    <mergeCell ref="A245:A246"/>
    <mergeCell ref="A227:A228"/>
    <mergeCell ref="A229:A230"/>
    <mergeCell ref="A231:A232"/>
    <mergeCell ref="A233:A234"/>
    <mergeCell ref="A235:A236"/>
    <mergeCell ref="A217:A218"/>
    <mergeCell ref="A219:A220"/>
    <mergeCell ref="A221:A222"/>
    <mergeCell ref="A223:A224"/>
    <mergeCell ref="A225:A226"/>
    <mergeCell ref="A207:A208"/>
    <mergeCell ref="A209:A210"/>
    <mergeCell ref="A211:A212"/>
    <mergeCell ref="A213:A214"/>
    <mergeCell ref="A215:A216"/>
    <mergeCell ref="A197:A198"/>
    <mergeCell ref="A199:A200"/>
    <mergeCell ref="A201:A202"/>
    <mergeCell ref="A203:A204"/>
    <mergeCell ref="A205:A206"/>
    <mergeCell ref="A187:A188"/>
    <mergeCell ref="A189:A190"/>
    <mergeCell ref="A191:A192"/>
    <mergeCell ref="A193:A194"/>
    <mergeCell ref="A195:A196"/>
    <mergeCell ref="A177:A178"/>
    <mergeCell ref="A179:A180"/>
    <mergeCell ref="A181:A182"/>
    <mergeCell ref="A183:A184"/>
    <mergeCell ref="A185:A186"/>
    <mergeCell ref="A167:A168"/>
    <mergeCell ref="A169:A170"/>
    <mergeCell ref="A171:A172"/>
    <mergeCell ref="A173:A174"/>
    <mergeCell ref="A175:A176"/>
    <mergeCell ref="A157:A158"/>
    <mergeCell ref="A159:A160"/>
    <mergeCell ref="A161:A162"/>
    <mergeCell ref="A163:A164"/>
    <mergeCell ref="A165:A166"/>
    <mergeCell ref="A147:A148"/>
    <mergeCell ref="A149:A150"/>
    <mergeCell ref="A151:A152"/>
    <mergeCell ref="A153:A154"/>
    <mergeCell ref="A155:A156"/>
    <mergeCell ref="A137:A138"/>
    <mergeCell ref="A139:A140"/>
    <mergeCell ref="A141:A142"/>
    <mergeCell ref="A143:A144"/>
    <mergeCell ref="A145:A146"/>
    <mergeCell ref="A127:A128"/>
    <mergeCell ref="A129:A130"/>
    <mergeCell ref="A131:A132"/>
    <mergeCell ref="A133:A134"/>
    <mergeCell ref="A135:A136"/>
    <mergeCell ref="A117:A118"/>
    <mergeCell ref="A119:A120"/>
    <mergeCell ref="A121:A122"/>
    <mergeCell ref="A123:A124"/>
    <mergeCell ref="A125:A126"/>
    <mergeCell ref="A107:A108"/>
    <mergeCell ref="A109:A110"/>
    <mergeCell ref="A111:A112"/>
    <mergeCell ref="A113:A114"/>
    <mergeCell ref="A115:A116"/>
    <mergeCell ref="A97:A98"/>
    <mergeCell ref="A99:A100"/>
    <mergeCell ref="A101:A102"/>
    <mergeCell ref="A103:A104"/>
    <mergeCell ref="A105:A106"/>
    <mergeCell ref="A87:A88"/>
    <mergeCell ref="A89:A90"/>
    <mergeCell ref="A91:A92"/>
    <mergeCell ref="A93:A94"/>
    <mergeCell ref="A95:A96"/>
    <mergeCell ref="A77:A78"/>
    <mergeCell ref="A79:A80"/>
    <mergeCell ref="A81:A82"/>
    <mergeCell ref="A83:A84"/>
    <mergeCell ref="A85:A86"/>
    <mergeCell ref="A67:A68"/>
    <mergeCell ref="A69:A70"/>
    <mergeCell ref="A71:A72"/>
    <mergeCell ref="A73:A74"/>
    <mergeCell ref="A75:A76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37:A38"/>
    <mergeCell ref="A39:A40"/>
    <mergeCell ref="A41:A42"/>
    <mergeCell ref="A43:A44"/>
    <mergeCell ref="A45:A46"/>
    <mergeCell ref="A27:A28"/>
    <mergeCell ref="A29:A30"/>
    <mergeCell ref="A31:A32"/>
    <mergeCell ref="A33:A34"/>
    <mergeCell ref="A35:A36"/>
    <mergeCell ref="A25:A26"/>
    <mergeCell ref="A1:D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44" bottom="0.43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7"/>
  <sheetViews>
    <sheetView showGridLines="0" view="pageBreakPreview" topLeftCell="C1" zoomScale="60" zoomScaleNormal="60" workbookViewId="0">
      <selection activeCell="E8" sqref="E8"/>
    </sheetView>
  </sheetViews>
  <sheetFormatPr defaultColWidth="9.109375" defaultRowHeight="21" x14ac:dyDescent="0.4"/>
  <cols>
    <col min="1" max="1" width="11.6640625" style="238" hidden="1" customWidth="1"/>
    <col min="2" max="2" width="5" style="1" hidden="1" customWidth="1"/>
    <col min="3" max="3" width="21.44140625" style="1" customWidth="1"/>
    <col min="4" max="4" width="15.44140625" style="1" customWidth="1"/>
    <col min="5" max="5" width="45" style="2" customWidth="1"/>
    <col min="6" max="6" width="14.33203125" style="2" customWidth="1"/>
    <col min="7" max="7" width="53.109375" style="1" customWidth="1"/>
    <col min="8" max="8" width="15.88671875" style="1" customWidth="1"/>
    <col min="9" max="9" width="23.88671875" style="2" customWidth="1"/>
    <col min="10" max="10" width="13" style="2" customWidth="1"/>
    <col min="11" max="11" width="18.6640625" style="1" customWidth="1"/>
    <col min="12" max="12" width="17.33203125" style="1" customWidth="1"/>
    <col min="13" max="16384" width="9.109375" style="1"/>
  </cols>
  <sheetData>
    <row r="1" spans="1:10" ht="46.2" x14ac:dyDescent="0.85">
      <c r="C1" s="269" t="s">
        <v>500</v>
      </c>
      <c r="D1" s="269"/>
      <c r="E1" s="269"/>
      <c r="F1" s="269"/>
      <c r="G1" s="269"/>
      <c r="H1" s="269"/>
      <c r="I1" s="269"/>
      <c r="J1" s="39"/>
    </row>
    <row r="2" spans="1:10" ht="31.2" x14ac:dyDescent="0.6">
      <c r="F2" s="124" t="s">
        <v>501</v>
      </c>
    </row>
    <row r="3" spans="1:10" ht="36.6" x14ac:dyDescent="0.7">
      <c r="C3" s="123" t="s">
        <v>84</v>
      </c>
      <c r="D3" s="124" t="s">
        <v>502</v>
      </c>
      <c r="F3" s="83" t="s">
        <v>46</v>
      </c>
      <c r="I3" s="127"/>
    </row>
    <row r="4" spans="1:10" hidden="1" x14ac:dyDescent="0.4"/>
    <row r="5" spans="1:10" ht="31.2" hidden="1" x14ac:dyDescent="0.6">
      <c r="F5" s="124"/>
    </row>
    <row r="6" spans="1:10" hidden="1" x14ac:dyDescent="0.4">
      <c r="E6" s="1"/>
      <c r="F6" s="1"/>
      <c r="H6" s="2"/>
      <c r="J6" s="1"/>
    </row>
    <row r="7" spans="1:10" hidden="1" x14ac:dyDescent="0.4"/>
    <row r="8" spans="1:10" ht="22.5" customHeight="1" x14ac:dyDescent="0.4">
      <c r="D8" s="2"/>
      <c r="J8" s="1"/>
    </row>
    <row r="9" spans="1:10" ht="31.2" x14ac:dyDescent="0.6">
      <c r="C9" s="1" t="s">
        <v>83</v>
      </c>
      <c r="E9" s="2">
        <f>COUNT(D12:D157)/2</f>
        <v>4</v>
      </c>
      <c r="F9" s="123"/>
    </row>
    <row r="10" spans="1:10" x14ac:dyDescent="0.4">
      <c r="D10" s="8"/>
      <c r="E10" s="8"/>
      <c r="F10" s="1"/>
      <c r="J10" s="1"/>
    </row>
    <row r="11" spans="1:10" s="122" customFormat="1" ht="79.5" customHeight="1" x14ac:dyDescent="0.55000000000000004">
      <c r="A11" s="238" t="s">
        <v>4</v>
      </c>
      <c r="C11" s="128" t="s">
        <v>31</v>
      </c>
      <c r="D11" s="129" t="s">
        <v>483</v>
      </c>
      <c r="E11" s="128" t="s">
        <v>1</v>
      </c>
      <c r="F11" s="128" t="s">
        <v>2</v>
      </c>
      <c r="G11" s="128" t="s">
        <v>3</v>
      </c>
      <c r="H11" s="129" t="s">
        <v>30</v>
      </c>
      <c r="I11" s="129" t="s">
        <v>29</v>
      </c>
    </row>
    <row r="12" spans="1:10" s="122" customFormat="1" ht="35.1" customHeight="1" x14ac:dyDescent="0.55000000000000004">
      <c r="A12" s="238">
        <f>IF(ISERROR(10*C12+1)=TRUE,"",10*C12+1)</f>
        <v>11</v>
      </c>
      <c r="C12" s="266">
        <f>IF(ISERROR(RANK(I12,$I$12:$I$157,0))=TRUE,"",RANK(I12,$I$12:$I$157,0))</f>
        <v>1</v>
      </c>
      <c r="D12" s="145">
        <v>1</v>
      </c>
      <c r="E12" s="125" t="s">
        <v>485</v>
      </c>
      <c r="F12" s="125">
        <v>2009</v>
      </c>
      <c r="G12" s="125" t="s">
        <v>486</v>
      </c>
      <c r="H12" s="126">
        <v>8</v>
      </c>
      <c r="I12" s="266">
        <f>IF(SUM(H12:H13)=0,"",SUM(H12:H13))</f>
        <v>15</v>
      </c>
    </row>
    <row r="13" spans="1:10" s="122" customFormat="1" ht="35.1" customHeight="1" x14ac:dyDescent="0.55000000000000004">
      <c r="A13" s="238">
        <f>IF(ISERROR(10*C12+2)=TRUE,"",10*C12+2)</f>
        <v>12</v>
      </c>
      <c r="C13" s="266"/>
      <c r="D13" s="145">
        <v>2</v>
      </c>
      <c r="E13" s="125" t="s">
        <v>487</v>
      </c>
      <c r="F13" s="125">
        <v>2008</v>
      </c>
      <c r="G13" s="125" t="s">
        <v>486</v>
      </c>
      <c r="H13" s="145">
        <v>7</v>
      </c>
      <c r="I13" s="266"/>
    </row>
    <row r="14" spans="1:10" s="122" customFormat="1" ht="35.1" customHeight="1" x14ac:dyDescent="0.55000000000000004">
      <c r="A14" s="238">
        <f>IF(ISERROR(10*C14+1)=TRUE,"",10*C14+1)</f>
        <v>21</v>
      </c>
      <c r="C14" s="266">
        <f t="shared" ref="C14" si="0">IF(ISERROR(RANK(I14,$I$12:$I$157,0))=TRUE,"",RANK(I14,$I$12:$I$157,0))</f>
        <v>2</v>
      </c>
      <c r="D14" s="145">
        <v>4</v>
      </c>
      <c r="E14" s="125" t="s">
        <v>488</v>
      </c>
      <c r="F14" s="125">
        <v>2009</v>
      </c>
      <c r="G14" s="125" t="s">
        <v>486</v>
      </c>
      <c r="H14" s="145">
        <v>5</v>
      </c>
      <c r="I14" s="267">
        <f t="shared" ref="I14" si="1">IF(SUM(H14:H15)=0,"",SUM(H14:H15))</f>
        <v>11</v>
      </c>
    </row>
    <row r="15" spans="1:10" s="122" customFormat="1" ht="35.1" customHeight="1" x14ac:dyDescent="0.55000000000000004">
      <c r="A15" s="238">
        <f>IF(ISERROR(10*C14+2)=TRUE,"",10*C14+2)</f>
        <v>22</v>
      </c>
      <c r="C15" s="266"/>
      <c r="D15" s="145">
        <v>3</v>
      </c>
      <c r="E15" s="125" t="s">
        <v>495</v>
      </c>
      <c r="F15" s="125">
        <v>2004</v>
      </c>
      <c r="G15" s="125" t="s">
        <v>496</v>
      </c>
      <c r="H15" s="145">
        <v>6</v>
      </c>
      <c r="I15" s="268"/>
    </row>
    <row r="16" spans="1:10" s="122" customFormat="1" ht="35.1" customHeight="1" x14ac:dyDescent="0.55000000000000004">
      <c r="A16" s="238">
        <f>IF(ISERROR(10*C16+1)=TRUE,"",10*C16+1)</f>
        <v>31</v>
      </c>
      <c r="C16" s="266">
        <f t="shared" ref="C16" si="2">IF(ISERROR(RANK(I16,$I$12:$I$157,0))=TRUE,"",RANK(I16,$I$12:$I$157,0))</f>
        <v>3</v>
      </c>
      <c r="D16" s="145">
        <v>6</v>
      </c>
      <c r="E16" s="125" t="s">
        <v>490</v>
      </c>
      <c r="F16" s="125">
        <v>2008</v>
      </c>
      <c r="G16" s="125" t="s">
        <v>491</v>
      </c>
      <c r="H16" s="145">
        <v>2</v>
      </c>
      <c r="I16" s="267">
        <f t="shared" ref="I16" si="3">IF(SUM(H16:H17)=0,"",SUM(H16:H17))</f>
        <v>6</v>
      </c>
    </row>
    <row r="17" spans="1:9" s="122" customFormat="1" ht="35.1" customHeight="1" x14ac:dyDescent="0.55000000000000004">
      <c r="A17" s="238">
        <f>IF(ISERROR(10*C16+2)=TRUE,"",10*C16+2)</f>
        <v>32</v>
      </c>
      <c r="C17" s="266"/>
      <c r="D17" s="145">
        <v>5</v>
      </c>
      <c r="E17" s="125" t="s">
        <v>492</v>
      </c>
      <c r="F17" s="125">
        <v>2011</v>
      </c>
      <c r="G17" s="125" t="s">
        <v>493</v>
      </c>
      <c r="H17" s="145">
        <v>4</v>
      </c>
      <c r="I17" s="268"/>
    </row>
    <row r="18" spans="1:9" s="122" customFormat="1" ht="35.1" customHeight="1" x14ac:dyDescent="0.55000000000000004">
      <c r="A18" s="238">
        <f>IF(ISERROR(10*C18+1)=TRUE,"",10*C18+1)</f>
        <v>41</v>
      </c>
      <c r="C18" s="266">
        <f t="shared" ref="C18:C80" si="4">IF(ISERROR(RANK(I18,$I$12:$I$157,0))=TRUE,"",RANK(I18,$I$12:$I$157,0))</f>
        <v>4</v>
      </c>
      <c r="D18" s="145">
        <v>7</v>
      </c>
      <c r="E18" s="125" t="s">
        <v>489</v>
      </c>
      <c r="F18" s="125">
        <v>2012</v>
      </c>
      <c r="G18" s="125" t="s">
        <v>486</v>
      </c>
      <c r="H18" s="145">
        <v>3</v>
      </c>
      <c r="I18" s="267">
        <f t="shared" ref="I18" si="5">IF(SUM(H18:H19)=0,"",SUM(H18:H19))</f>
        <v>4</v>
      </c>
    </row>
    <row r="19" spans="1:9" s="122" customFormat="1" ht="35.1" customHeight="1" x14ac:dyDescent="0.55000000000000004">
      <c r="A19" s="238">
        <f>IF(ISERROR(10*C18+2)=TRUE,"",10*C18+2)</f>
        <v>42</v>
      </c>
      <c r="C19" s="266"/>
      <c r="D19" s="145">
        <v>8</v>
      </c>
      <c r="E19" s="125" t="s">
        <v>494</v>
      </c>
      <c r="F19" s="125">
        <v>2012</v>
      </c>
      <c r="G19" s="125" t="s">
        <v>486</v>
      </c>
      <c r="H19" s="145">
        <v>1</v>
      </c>
      <c r="I19" s="268"/>
    </row>
    <row r="20" spans="1:9" s="122" customFormat="1" ht="35.1" customHeight="1" x14ac:dyDescent="0.55000000000000004">
      <c r="A20" s="238" t="str">
        <f>IF(ISERROR(10*C20+1)=TRUE,"",10*C20+1)</f>
        <v/>
      </c>
      <c r="C20" s="266" t="str">
        <f t="shared" si="4"/>
        <v/>
      </c>
      <c r="D20" s="145"/>
      <c r="E20" s="125" t="str">
        <f>IF(ISERROR(VLOOKUP(D20,[1]vylosovanie!$D$10:$N$209,7,0))=TRUE,"",VLOOKUP(D20,[1]vylosovanie!$D$10:$N$209,7,0))</f>
        <v/>
      </c>
      <c r="F20" s="125" t="str">
        <f>IF(ISERROR(VLOOKUP(E20,'[1]zoznam prihlasenych'!$C$6:$G$206,2,0))=TRUE,"",VLOOKUP(E20,'[1]zoznam prihlasenych'!$C$6:$G$206,2,0))</f>
        <v/>
      </c>
      <c r="G20" s="125" t="str">
        <f>IF(ISERROR(VLOOKUP(D20,[1]vylosovanie!$D$10:$N$209,8,0))=TRUE,"",VLOOKUP(D20,[1]vylosovanie!$D$10:$N$209,8,0))</f>
        <v/>
      </c>
      <c r="H20" s="145" t="str">
        <f>IF(ISERROR(VLOOKUP(D20,[1]vylosovanie!$D$10:$N$209,11,0))=TRUE,"",VLOOKUP(D20,[1]vylosovanie!$D$10:$N$209,11,0))</f>
        <v/>
      </c>
      <c r="I20" s="267" t="str">
        <f t="shared" ref="I20" si="6">IF(SUM(H20:H21)=0,"",SUM(H20:H21))</f>
        <v/>
      </c>
    </row>
    <row r="21" spans="1:9" s="122" customFormat="1" ht="35.1" customHeight="1" x14ac:dyDescent="0.55000000000000004">
      <c r="A21" s="238" t="str">
        <f>IF(ISERROR(10*C20+2)=TRUE,"",10*C20+2)</f>
        <v/>
      </c>
      <c r="C21" s="266"/>
      <c r="D21" s="145"/>
      <c r="E21" s="125" t="str">
        <f>IF(ISERROR(VLOOKUP(D21,[1]vylosovanie!$D$10:$N$209,7,0))=TRUE,"",VLOOKUP(D21,[1]vylosovanie!$D$10:$N$209,7,0))</f>
        <v/>
      </c>
      <c r="F21" s="125" t="str">
        <f>IF(ISERROR(VLOOKUP(E21,'[1]zoznam prihlasenych'!$C$6:$G$206,2,0))=TRUE,"",VLOOKUP(E21,'[1]zoznam prihlasenych'!$C$6:$G$206,2,0))</f>
        <v/>
      </c>
      <c r="G21" s="125" t="str">
        <f>IF(ISERROR(VLOOKUP(D21,[1]vylosovanie!$D$10:$N$209,8,0))=TRUE,"",VLOOKUP(D21,[1]vylosovanie!$D$10:$N$209,8,0))</f>
        <v/>
      </c>
      <c r="H21" s="145" t="str">
        <f>IF(ISERROR(VLOOKUP(D21,[1]vylosovanie!$D$10:$N$209,11,0))=TRUE,"",VLOOKUP(D21,[1]vylosovanie!$D$10:$N$209,11,0))</f>
        <v/>
      </c>
      <c r="I21" s="268"/>
    </row>
    <row r="22" spans="1:9" s="122" customFormat="1" ht="35.1" customHeight="1" x14ac:dyDescent="0.55000000000000004">
      <c r="A22" s="238" t="str">
        <f>IF(ISERROR(10*C22+1)=TRUE,"",10*C22+1)</f>
        <v/>
      </c>
      <c r="C22" s="266" t="str">
        <f t="shared" si="4"/>
        <v/>
      </c>
      <c r="D22" s="145"/>
      <c r="E22" s="125" t="str">
        <f>IF(ISERROR(VLOOKUP(D22,[1]vylosovanie!$D$10:$N$209,7,0))=TRUE,"",VLOOKUP(D22,[1]vylosovanie!$D$10:$N$209,7,0))</f>
        <v/>
      </c>
      <c r="F22" s="125" t="str">
        <f>IF(ISERROR(VLOOKUP(E22,'[1]zoznam prihlasenych'!$C$6:$G$206,2,0))=TRUE,"",VLOOKUP(E22,'[1]zoznam prihlasenych'!$C$6:$G$206,2,0))</f>
        <v/>
      </c>
      <c r="G22" s="125" t="str">
        <f>IF(ISERROR(VLOOKUP(D22,[1]vylosovanie!$D$10:$N$209,8,0))=TRUE,"",VLOOKUP(D22,[1]vylosovanie!$D$10:$N$209,8,0))</f>
        <v/>
      </c>
      <c r="H22" s="145" t="str">
        <f>IF(ISERROR(VLOOKUP(D22,[1]vylosovanie!$D$10:$N$209,11,0))=TRUE,"",VLOOKUP(D22,[1]vylosovanie!$D$10:$N$209,11,0))</f>
        <v/>
      </c>
      <c r="I22" s="267" t="str">
        <f t="shared" ref="I22" si="7">IF(SUM(H22:H23)=0,"",SUM(H22:H23))</f>
        <v/>
      </c>
    </row>
    <row r="23" spans="1:9" s="122" customFormat="1" ht="35.1" customHeight="1" x14ac:dyDescent="0.55000000000000004">
      <c r="A23" s="238" t="str">
        <f>IF(ISERROR(10*C22+2)=TRUE,"",10*C22+2)</f>
        <v/>
      </c>
      <c r="C23" s="266"/>
      <c r="D23" s="145"/>
      <c r="E23" s="125" t="str">
        <f>IF(ISERROR(VLOOKUP(D23,[1]vylosovanie!$D$10:$N$209,7,0))=TRUE,"",VLOOKUP(D23,[1]vylosovanie!$D$10:$N$209,7,0))</f>
        <v/>
      </c>
      <c r="F23" s="125" t="str">
        <f>IF(ISERROR(VLOOKUP(E23,'[1]zoznam prihlasenych'!$C$6:$G$206,2,0))=TRUE,"",VLOOKUP(E23,'[1]zoznam prihlasenych'!$C$6:$G$206,2,0))</f>
        <v/>
      </c>
      <c r="G23" s="125" t="str">
        <f>IF(ISERROR(VLOOKUP(D23,[1]vylosovanie!$D$10:$N$209,8,0))=TRUE,"",VLOOKUP(D23,[1]vylosovanie!$D$10:$N$209,8,0))</f>
        <v/>
      </c>
      <c r="H23" s="145" t="str">
        <f>IF(ISERROR(VLOOKUP(D23,[1]vylosovanie!$D$10:$N$209,11,0))=TRUE,"",VLOOKUP(D23,[1]vylosovanie!$D$10:$N$209,11,0))</f>
        <v/>
      </c>
      <c r="I23" s="268"/>
    </row>
    <row r="24" spans="1:9" s="122" customFormat="1" ht="35.1" customHeight="1" x14ac:dyDescent="0.55000000000000004">
      <c r="A24" s="238" t="str">
        <f>IF(ISERROR(10*C24+1)=TRUE,"",10*C24+1)</f>
        <v/>
      </c>
      <c r="C24" s="266" t="str">
        <f t="shared" si="4"/>
        <v/>
      </c>
      <c r="D24" s="145"/>
      <c r="E24" s="125" t="str">
        <f>IF(ISERROR(VLOOKUP(D24,[1]vylosovanie!$D$10:$N$209,7,0))=TRUE,"",VLOOKUP(D24,[1]vylosovanie!$D$10:$N$209,7,0))</f>
        <v/>
      </c>
      <c r="F24" s="125" t="str">
        <f>IF(ISERROR(VLOOKUP(E24,'[1]zoznam prihlasenych'!$C$6:$G$206,2,0))=TRUE,"",VLOOKUP(E24,'[1]zoznam prihlasenych'!$C$6:$G$206,2,0))</f>
        <v/>
      </c>
      <c r="G24" s="125" t="str">
        <f>IF(ISERROR(VLOOKUP(D24,[1]vylosovanie!$D$10:$N$209,8,0))=TRUE,"",VLOOKUP(D24,[1]vylosovanie!$D$10:$N$209,8,0))</f>
        <v/>
      </c>
      <c r="H24" s="145" t="str">
        <f>IF(ISERROR(VLOOKUP(D24,[1]vylosovanie!$D$10:$N$209,11,0))=TRUE,"",VLOOKUP(D24,[1]vylosovanie!$D$10:$N$209,11,0))</f>
        <v/>
      </c>
      <c r="I24" s="267" t="str">
        <f t="shared" ref="I24" si="8">IF(SUM(H24:H25)=0,"",SUM(H24:H25))</f>
        <v/>
      </c>
    </row>
    <row r="25" spans="1:9" s="122" customFormat="1" ht="35.1" customHeight="1" x14ac:dyDescent="0.55000000000000004">
      <c r="A25" s="238" t="str">
        <f>IF(ISERROR(10*C24+2)=TRUE,"",10*C24+2)</f>
        <v/>
      </c>
      <c r="C25" s="266"/>
      <c r="D25" s="145"/>
      <c r="E25" s="125" t="str">
        <f>IF(ISERROR(VLOOKUP(D25,[1]vylosovanie!$D$10:$N$209,7,0))=TRUE,"",VLOOKUP(D25,[1]vylosovanie!$D$10:$N$209,7,0))</f>
        <v/>
      </c>
      <c r="F25" s="125" t="str">
        <f>IF(ISERROR(VLOOKUP(E25,'[1]zoznam prihlasenych'!$C$6:$G$206,2,0))=TRUE,"",VLOOKUP(E25,'[1]zoznam prihlasenych'!$C$6:$G$206,2,0))</f>
        <v/>
      </c>
      <c r="G25" s="125" t="str">
        <f>IF(ISERROR(VLOOKUP(D25,[1]vylosovanie!$D$10:$N$209,8,0))=TRUE,"",VLOOKUP(D25,[1]vylosovanie!$D$10:$N$209,8,0))</f>
        <v/>
      </c>
      <c r="H25" s="145" t="str">
        <f>IF(ISERROR(VLOOKUP(D25,[1]vylosovanie!$D$10:$N$209,11,0))=TRUE,"",VLOOKUP(D25,[1]vylosovanie!$D$10:$N$209,11,0))</f>
        <v/>
      </c>
      <c r="I25" s="268"/>
    </row>
    <row r="26" spans="1:9" s="122" customFormat="1" ht="35.1" customHeight="1" x14ac:dyDescent="0.55000000000000004">
      <c r="A26" s="238" t="str">
        <f>IF(ISERROR(10*C26+1)=TRUE,"",10*C26+1)</f>
        <v/>
      </c>
      <c r="C26" s="266" t="str">
        <f t="shared" si="4"/>
        <v/>
      </c>
      <c r="D26" s="145"/>
      <c r="E26" s="125" t="str">
        <f>IF(ISERROR(VLOOKUP(D26,[1]vylosovanie!$D$10:$N$209,7,0))=TRUE,"",VLOOKUP(D26,[1]vylosovanie!$D$10:$N$209,7,0))</f>
        <v/>
      </c>
      <c r="F26" s="125" t="str">
        <f>IF(ISERROR(VLOOKUP(E26,'[1]zoznam prihlasenych'!$C$6:$G$206,2,0))=TRUE,"",VLOOKUP(E26,'[1]zoznam prihlasenych'!$C$6:$G$206,2,0))</f>
        <v/>
      </c>
      <c r="G26" s="125" t="str">
        <f>IF(ISERROR(VLOOKUP(D26,[1]vylosovanie!$D$10:$N$209,8,0))=TRUE,"",VLOOKUP(D26,[1]vylosovanie!$D$10:$N$209,8,0))</f>
        <v/>
      </c>
      <c r="H26" s="145" t="str">
        <f>IF(ISERROR(VLOOKUP(D26,[1]vylosovanie!$D$10:$N$209,11,0))=TRUE,"",VLOOKUP(D26,[1]vylosovanie!$D$10:$N$209,11,0))</f>
        <v/>
      </c>
      <c r="I26" s="267" t="str">
        <f t="shared" ref="I26" si="9">IF(SUM(H26:H27)=0,"",SUM(H26:H27))</f>
        <v/>
      </c>
    </row>
    <row r="27" spans="1:9" s="122" customFormat="1" ht="35.1" customHeight="1" x14ac:dyDescent="0.55000000000000004">
      <c r="A27" s="238" t="str">
        <f>IF(ISERROR(10*C26+2)=TRUE,"",10*C26+2)</f>
        <v/>
      </c>
      <c r="C27" s="266"/>
      <c r="D27" s="145"/>
      <c r="E27" s="125" t="str">
        <f>IF(ISERROR(VLOOKUP(D27,[1]vylosovanie!$D$10:$N$209,7,0))=TRUE,"",VLOOKUP(D27,[1]vylosovanie!$D$10:$N$209,7,0))</f>
        <v/>
      </c>
      <c r="F27" s="125" t="str">
        <f>IF(ISERROR(VLOOKUP(E27,'[1]zoznam prihlasenych'!$C$6:$G$206,2,0))=TRUE,"",VLOOKUP(E27,'[1]zoznam prihlasenych'!$C$6:$G$206,2,0))</f>
        <v/>
      </c>
      <c r="G27" s="125" t="str">
        <f>IF(ISERROR(VLOOKUP(D27,[1]vylosovanie!$D$10:$N$209,8,0))=TRUE,"",VLOOKUP(D27,[1]vylosovanie!$D$10:$N$209,8,0))</f>
        <v/>
      </c>
      <c r="H27" s="145" t="str">
        <f>IF(ISERROR(VLOOKUP(D27,[1]vylosovanie!$D$10:$N$209,11,0))=TRUE,"",VLOOKUP(D27,[1]vylosovanie!$D$10:$N$209,11,0))</f>
        <v/>
      </c>
      <c r="I27" s="268"/>
    </row>
    <row r="28" spans="1:9" s="122" customFormat="1" ht="35.1" customHeight="1" x14ac:dyDescent="0.55000000000000004">
      <c r="A28" s="238" t="str">
        <f>IF(ISERROR(10*C28+1)=TRUE,"",10*C28+1)</f>
        <v/>
      </c>
      <c r="C28" s="266" t="str">
        <f t="shared" si="4"/>
        <v/>
      </c>
      <c r="D28" s="145"/>
      <c r="E28" s="125" t="str">
        <f>IF(ISERROR(VLOOKUP(D28,[1]vylosovanie!$D$10:$N$209,7,0))=TRUE,"",VLOOKUP(D28,[1]vylosovanie!$D$10:$N$209,7,0))</f>
        <v/>
      </c>
      <c r="F28" s="125" t="str">
        <f>IF(ISERROR(VLOOKUP(E28,'[1]zoznam prihlasenych'!$C$6:$G$206,2,0))=TRUE,"",VLOOKUP(E28,'[1]zoznam prihlasenych'!$C$6:$G$206,2,0))</f>
        <v/>
      </c>
      <c r="G28" s="125" t="str">
        <f>IF(ISERROR(VLOOKUP(D28,[1]vylosovanie!$D$10:$N$209,8,0))=TRUE,"",VLOOKUP(D28,[1]vylosovanie!$D$10:$N$209,8,0))</f>
        <v/>
      </c>
      <c r="H28" s="145" t="str">
        <f>IF(ISERROR(VLOOKUP(D28,[1]vylosovanie!$D$10:$N$209,11,0))=TRUE,"",VLOOKUP(D28,[1]vylosovanie!$D$10:$N$209,11,0))</f>
        <v/>
      </c>
      <c r="I28" s="267" t="str">
        <f t="shared" ref="I28" si="10">IF(SUM(H28:H29)=0,"",SUM(H28:H29))</f>
        <v/>
      </c>
    </row>
    <row r="29" spans="1:9" s="122" customFormat="1" ht="35.1" customHeight="1" x14ac:dyDescent="0.55000000000000004">
      <c r="A29" s="238" t="str">
        <f>IF(ISERROR(10*C28+2)=TRUE,"",10*C28+2)</f>
        <v/>
      </c>
      <c r="C29" s="266"/>
      <c r="D29" s="145"/>
      <c r="E29" s="125" t="str">
        <f>IF(ISERROR(VLOOKUP(D29,[1]vylosovanie!$D$10:$N$209,7,0))=TRUE,"",VLOOKUP(D29,[1]vylosovanie!$D$10:$N$209,7,0))</f>
        <v/>
      </c>
      <c r="F29" s="125" t="str">
        <f>IF(ISERROR(VLOOKUP(E29,'[1]zoznam prihlasenych'!$C$6:$G$206,2,0))=TRUE,"",VLOOKUP(E29,'[1]zoznam prihlasenych'!$C$6:$G$206,2,0))</f>
        <v/>
      </c>
      <c r="G29" s="125" t="str">
        <f>IF(ISERROR(VLOOKUP(D29,[1]vylosovanie!$D$10:$N$209,8,0))=TRUE,"",VLOOKUP(D29,[1]vylosovanie!$D$10:$N$209,8,0))</f>
        <v/>
      </c>
      <c r="H29" s="145" t="str">
        <f>IF(ISERROR(VLOOKUP(D29,[1]vylosovanie!$D$10:$N$209,11,0))=TRUE,"",VLOOKUP(D29,[1]vylosovanie!$D$10:$N$209,11,0))</f>
        <v/>
      </c>
      <c r="I29" s="268"/>
    </row>
    <row r="30" spans="1:9" s="122" customFormat="1" ht="35.1" customHeight="1" x14ac:dyDescent="0.55000000000000004">
      <c r="A30" s="238" t="str">
        <f>IF(ISERROR(10*C30+1)=TRUE,"",10*C30+1)</f>
        <v/>
      </c>
      <c r="C30" s="266" t="str">
        <f t="shared" si="4"/>
        <v/>
      </c>
      <c r="D30" s="145"/>
      <c r="E30" s="125" t="str">
        <f>IF(ISERROR(VLOOKUP(D30,[1]vylosovanie!$D$10:$N$209,7,0))=TRUE,"",VLOOKUP(D30,[1]vylosovanie!$D$10:$N$209,7,0))</f>
        <v/>
      </c>
      <c r="F30" s="125" t="str">
        <f>IF(ISERROR(VLOOKUP(E30,'[1]zoznam prihlasenych'!$C$6:$G$206,2,0))=TRUE,"",VLOOKUP(E30,'[1]zoznam prihlasenych'!$C$6:$G$206,2,0))</f>
        <v/>
      </c>
      <c r="G30" s="125" t="str">
        <f>IF(ISERROR(VLOOKUP(D30,[1]vylosovanie!$D$10:$N$209,8,0))=TRUE,"",VLOOKUP(D30,[1]vylosovanie!$D$10:$N$209,8,0))</f>
        <v/>
      </c>
      <c r="H30" s="145" t="str">
        <f>IF(ISERROR(VLOOKUP(D30,[1]vylosovanie!$D$10:$N$209,11,0))=TRUE,"",VLOOKUP(D30,[1]vylosovanie!$D$10:$N$209,11,0))</f>
        <v/>
      </c>
      <c r="I30" s="267" t="str">
        <f t="shared" ref="I30" si="11">IF(SUM(H30:H31)=0,"",SUM(H30:H31))</f>
        <v/>
      </c>
    </row>
    <row r="31" spans="1:9" s="122" customFormat="1" ht="35.1" customHeight="1" x14ac:dyDescent="0.55000000000000004">
      <c r="A31" s="238" t="str">
        <f>IF(ISERROR(10*C30+2)=TRUE,"",10*C30+2)</f>
        <v/>
      </c>
      <c r="C31" s="266"/>
      <c r="D31" s="145"/>
      <c r="E31" s="125" t="str">
        <f>IF(ISERROR(VLOOKUP(D31,[1]vylosovanie!$D$10:$N$209,7,0))=TRUE,"",VLOOKUP(D31,[1]vylosovanie!$D$10:$N$209,7,0))</f>
        <v/>
      </c>
      <c r="F31" s="125" t="str">
        <f>IF(ISERROR(VLOOKUP(E31,'[1]zoznam prihlasenych'!$C$6:$G$206,2,0))=TRUE,"",VLOOKUP(E31,'[1]zoznam prihlasenych'!$C$6:$G$206,2,0))</f>
        <v/>
      </c>
      <c r="G31" s="125" t="str">
        <f>IF(ISERROR(VLOOKUP(D31,[1]vylosovanie!$D$10:$N$209,8,0))=TRUE,"",VLOOKUP(D31,[1]vylosovanie!$D$10:$N$209,8,0))</f>
        <v/>
      </c>
      <c r="H31" s="145" t="str">
        <f>IF(ISERROR(VLOOKUP(D31,[1]vylosovanie!$D$10:$N$209,11,0))=TRUE,"",VLOOKUP(D31,[1]vylosovanie!$D$10:$N$209,11,0))</f>
        <v/>
      </c>
      <c r="I31" s="268"/>
    </row>
    <row r="32" spans="1:9" s="122" customFormat="1" ht="35.1" customHeight="1" x14ac:dyDescent="0.55000000000000004">
      <c r="A32" s="238" t="str">
        <f>IF(ISERROR(10*C32+1)=TRUE,"",10*C32+1)</f>
        <v/>
      </c>
      <c r="C32" s="266" t="str">
        <f t="shared" si="4"/>
        <v/>
      </c>
      <c r="D32" s="145"/>
      <c r="E32" s="125" t="str">
        <f>IF(ISERROR(VLOOKUP(D32,[1]vylosovanie!$D$10:$N$209,7,0))=TRUE,"",VLOOKUP(D32,[1]vylosovanie!$D$10:$N$209,7,0))</f>
        <v/>
      </c>
      <c r="F32" s="125" t="str">
        <f>IF(ISERROR(VLOOKUP(E32,'[1]zoznam prihlasenych'!$C$6:$G$206,2,0))=TRUE,"",VLOOKUP(E32,'[1]zoznam prihlasenych'!$C$6:$G$206,2,0))</f>
        <v/>
      </c>
      <c r="G32" s="125" t="str">
        <f>IF(ISERROR(VLOOKUP(D32,[1]vylosovanie!$D$10:$N$209,8,0))=TRUE,"",VLOOKUP(D32,[1]vylosovanie!$D$10:$N$209,8,0))</f>
        <v/>
      </c>
      <c r="H32" s="145" t="str">
        <f>IF(ISERROR(VLOOKUP(D32,[1]vylosovanie!$D$10:$N$209,11,0))=TRUE,"",VLOOKUP(D32,[1]vylosovanie!$D$10:$N$209,11,0))</f>
        <v/>
      </c>
      <c r="I32" s="267" t="str">
        <f t="shared" ref="I32" si="12">IF(SUM(H32:H33)=0,"",SUM(H32:H33))</f>
        <v/>
      </c>
    </row>
    <row r="33" spans="1:9" s="122" customFormat="1" ht="35.1" customHeight="1" x14ac:dyDescent="0.55000000000000004">
      <c r="A33" s="238" t="str">
        <f>IF(ISERROR(10*C32+2)=TRUE,"",10*C32+2)</f>
        <v/>
      </c>
      <c r="C33" s="266"/>
      <c r="D33" s="145"/>
      <c r="E33" s="125" t="str">
        <f>IF(ISERROR(VLOOKUP(D33,[1]vylosovanie!$D$10:$N$209,7,0))=TRUE,"",VLOOKUP(D33,[1]vylosovanie!$D$10:$N$209,7,0))</f>
        <v/>
      </c>
      <c r="F33" s="125" t="str">
        <f>IF(ISERROR(VLOOKUP(E33,'[1]zoznam prihlasenych'!$C$6:$G$206,2,0))=TRUE,"",VLOOKUP(E33,'[1]zoznam prihlasenych'!$C$6:$G$206,2,0))</f>
        <v/>
      </c>
      <c r="G33" s="125" t="str">
        <f>IF(ISERROR(VLOOKUP(D33,[1]vylosovanie!$D$10:$N$209,8,0))=TRUE,"",VLOOKUP(D33,[1]vylosovanie!$D$10:$N$209,8,0))</f>
        <v/>
      </c>
      <c r="H33" s="145" t="str">
        <f>IF(ISERROR(VLOOKUP(D33,[1]vylosovanie!$D$10:$N$209,11,0))=TRUE,"",VLOOKUP(D33,[1]vylosovanie!$D$10:$N$209,11,0))</f>
        <v/>
      </c>
      <c r="I33" s="268"/>
    </row>
    <row r="34" spans="1:9" s="122" customFormat="1" ht="35.1" customHeight="1" x14ac:dyDescent="0.55000000000000004">
      <c r="A34" s="238" t="str">
        <f>IF(ISERROR(10*C34+1)=TRUE,"",10*C34+1)</f>
        <v/>
      </c>
      <c r="C34" s="266" t="str">
        <f t="shared" si="4"/>
        <v/>
      </c>
      <c r="D34" s="145"/>
      <c r="E34" s="125" t="str">
        <f>IF(ISERROR(VLOOKUP(D34,[1]vylosovanie!$D$10:$N$209,7,0))=TRUE,"",VLOOKUP(D34,[1]vylosovanie!$D$10:$N$209,7,0))</f>
        <v/>
      </c>
      <c r="F34" s="125" t="str">
        <f>IF(ISERROR(VLOOKUP(E34,'[1]zoznam prihlasenych'!$C$6:$G$206,2,0))=TRUE,"",VLOOKUP(E34,'[1]zoznam prihlasenych'!$C$6:$G$206,2,0))</f>
        <v/>
      </c>
      <c r="G34" s="125" t="str">
        <f>IF(ISERROR(VLOOKUP(D34,[1]vylosovanie!$D$10:$N$209,8,0))=TRUE,"",VLOOKUP(D34,[1]vylosovanie!$D$10:$N$209,8,0))</f>
        <v/>
      </c>
      <c r="H34" s="145" t="str">
        <f>IF(ISERROR(VLOOKUP(D34,[1]vylosovanie!$D$10:$N$209,11,0))=TRUE,"",VLOOKUP(D34,[1]vylosovanie!$D$10:$N$209,11,0))</f>
        <v/>
      </c>
      <c r="I34" s="267" t="str">
        <f t="shared" ref="I34" si="13">IF(SUM(H34:H35)=0,"",SUM(H34:H35))</f>
        <v/>
      </c>
    </row>
    <row r="35" spans="1:9" s="122" customFormat="1" ht="35.1" customHeight="1" x14ac:dyDescent="0.55000000000000004">
      <c r="A35" s="238" t="str">
        <f>IF(ISERROR(10*C34+2)=TRUE,"",10*C34+2)</f>
        <v/>
      </c>
      <c r="C35" s="266"/>
      <c r="D35" s="145"/>
      <c r="E35" s="125" t="str">
        <f>IF(ISERROR(VLOOKUP(D35,[1]vylosovanie!$D$10:$N$209,7,0))=TRUE,"",VLOOKUP(D35,[1]vylosovanie!$D$10:$N$209,7,0))</f>
        <v/>
      </c>
      <c r="F35" s="125" t="str">
        <f>IF(ISERROR(VLOOKUP(E35,'[1]zoznam prihlasenych'!$C$6:$G$206,2,0))=TRUE,"",VLOOKUP(E35,'[1]zoznam prihlasenych'!$C$6:$G$206,2,0))</f>
        <v/>
      </c>
      <c r="G35" s="125" t="str">
        <f>IF(ISERROR(VLOOKUP(D35,[1]vylosovanie!$D$10:$N$209,8,0))=TRUE,"",VLOOKUP(D35,[1]vylosovanie!$D$10:$N$209,8,0))</f>
        <v/>
      </c>
      <c r="H35" s="145" t="str">
        <f>IF(ISERROR(VLOOKUP(D35,[1]vylosovanie!$D$10:$N$209,11,0))=TRUE,"",VLOOKUP(D35,[1]vylosovanie!$D$10:$N$209,11,0))</f>
        <v/>
      </c>
      <c r="I35" s="268"/>
    </row>
    <row r="36" spans="1:9" s="122" customFormat="1" ht="35.1" customHeight="1" x14ac:dyDescent="0.55000000000000004">
      <c r="A36" s="238" t="str">
        <f>IF(ISERROR(10*C36+1)=TRUE,"",10*C36+1)</f>
        <v/>
      </c>
      <c r="C36" s="266" t="str">
        <f t="shared" si="4"/>
        <v/>
      </c>
      <c r="D36" s="145"/>
      <c r="E36" s="125" t="str">
        <f>IF(ISERROR(VLOOKUP(D36,[1]vylosovanie!$D$10:$N$209,7,0))=TRUE,"",VLOOKUP(D36,[1]vylosovanie!$D$10:$N$209,7,0))</f>
        <v/>
      </c>
      <c r="F36" s="125" t="str">
        <f>IF(ISERROR(VLOOKUP(E36,'[1]zoznam prihlasenych'!$C$6:$G$206,2,0))=TRUE,"",VLOOKUP(E36,'[1]zoznam prihlasenych'!$C$6:$G$206,2,0))</f>
        <v/>
      </c>
      <c r="G36" s="125" t="str">
        <f>IF(ISERROR(VLOOKUP(D36,[1]vylosovanie!$D$10:$N$209,8,0))=TRUE,"",VLOOKUP(D36,[1]vylosovanie!$D$10:$N$209,8,0))</f>
        <v/>
      </c>
      <c r="H36" s="145" t="str">
        <f>IF(ISERROR(VLOOKUP(D36,[1]vylosovanie!$D$10:$N$209,11,0))=TRUE,"",VLOOKUP(D36,[1]vylosovanie!$D$10:$N$209,11,0))</f>
        <v/>
      </c>
      <c r="I36" s="267" t="str">
        <f t="shared" ref="I36" si="14">IF(SUM(H36:H37)=0,"",SUM(H36:H37))</f>
        <v/>
      </c>
    </row>
    <row r="37" spans="1:9" s="122" customFormat="1" ht="35.1" customHeight="1" x14ac:dyDescent="0.55000000000000004">
      <c r="A37" s="238" t="str">
        <f>IF(ISERROR(10*C36+2)=TRUE,"",10*C36+2)</f>
        <v/>
      </c>
      <c r="C37" s="266"/>
      <c r="D37" s="145"/>
      <c r="E37" s="125" t="str">
        <f>IF(ISERROR(VLOOKUP(D37,[1]vylosovanie!$D$10:$N$209,7,0))=TRUE,"",VLOOKUP(D37,[1]vylosovanie!$D$10:$N$209,7,0))</f>
        <v/>
      </c>
      <c r="F37" s="125" t="str">
        <f>IF(ISERROR(VLOOKUP(E37,'[1]zoznam prihlasenych'!$C$6:$G$206,2,0))=TRUE,"",VLOOKUP(E37,'[1]zoznam prihlasenych'!$C$6:$G$206,2,0))</f>
        <v/>
      </c>
      <c r="G37" s="125" t="str">
        <f>IF(ISERROR(VLOOKUP(D37,[1]vylosovanie!$D$10:$N$209,8,0))=TRUE,"",VLOOKUP(D37,[1]vylosovanie!$D$10:$N$209,8,0))</f>
        <v/>
      </c>
      <c r="H37" s="145" t="str">
        <f>IF(ISERROR(VLOOKUP(D37,[1]vylosovanie!$D$10:$N$209,11,0))=TRUE,"",VLOOKUP(D37,[1]vylosovanie!$D$10:$N$209,11,0))</f>
        <v/>
      </c>
      <c r="I37" s="268"/>
    </row>
    <row r="38" spans="1:9" s="122" customFormat="1" ht="35.1" customHeight="1" x14ac:dyDescent="0.55000000000000004">
      <c r="A38" s="238" t="str">
        <f>IF(ISERROR(10*C38+1)=TRUE,"",10*C38+1)</f>
        <v/>
      </c>
      <c r="C38" s="266" t="str">
        <f t="shared" si="4"/>
        <v/>
      </c>
      <c r="D38" s="145"/>
      <c r="E38" s="125" t="str">
        <f>IF(ISERROR(VLOOKUP(D38,[1]vylosovanie!$D$10:$N$209,7,0))=TRUE,"",VLOOKUP(D38,[1]vylosovanie!$D$10:$N$209,7,0))</f>
        <v/>
      </c>
      <c r="F38" s="125" t="str">
        <f>IF(ISERROR(VLOOKUP(E38,'[1]zoznam prihlasenych'!$C$6:$G$206,2,0))=TRUE,"",VLOOKUP(E38,'[1]zoznam prihlasenych'!$C$6:$G$206,2,0))</f>
        <v/>
      </c>
      <c r="G38" s="125" t="str">
        <f>IF(ISERROR(VLOOKUP(D38,[1]vylosovanie!$D$10:$N$209,8,0))=TRUE,"",VLOOKUP(D38,[1]vylosovanie!$D$10:$N$209,8,0))</f>
        <v/>
      </c>
      <c r="H38" s="145" t="str">
        <f>IF(ISERROR(VLOOKUP(D38,[1]vylosovanie!$D$10:$N$209,11,0))=TRUE,"",VLOOKUP(D38,[1]vylosovanie!$D$10:$N$209,11,0))</f>
        <v/>
      </c>
      <c r="I38" s="267" t="str">
        <f t="shared" ref="I38" si="15">IF(SUM(H38:H39)=0,"",SUM(H38:H39))</f>
        <v/>
      </c>
    </row>
    <row r="39" spans="1:9" s="122" customFormat="1" ht="35.1" customHeight="1" x14ac:dyDescent="0.55000000000000004">
      <c r="A39" s="238" t="str">
        <f>IF(ISERROR(10*C38+2)=TRUE,"",10*C38+2)</f>
        <v/>
      </c>
      <c r="C39" s="266"/>
      <c r="D39" s="145"/>
      <c r="E39" s="125" t="str">
        <f>IF(ISERROR(VLOOKUP(D39,[1]vylosovanie!$D$10:$N$209,7,0))=TRUE,"",VLOOKUP(D39,[1]vylosovanie!$D$10:$N$209,7,0))</f>
        <v/>
      </c>
      <c r="F39" s="125" t="str">
        <f>IF(ISERROR(VLOOKUP(E39,'[1]zoznam prihlasenych'!$C$6:$G$206,2,0))=TRUE,"",VLOOKUP(E39,'[1]zoznam prihlasenych'!$C$6:$G$206,2,0))</f>
        <v/>
      </c>
      <c r="G39" s="125" t="str">
        <f>IF(ISERROR(VLOOKUP(D39,[1]vylosovanie!$D$10:$N$209,8,0))=TRUE,"",VLOOKUP(D39,[1]vylosovanie!$D$10:$N$209,8,0))</f>
        <v/>
      </c>
      <c r="H39" s="145" t="str">
        <f>IF(ISERROR(VLOOKUP(D39,[1]vylosovanie!$D$10:$N$209,11,0))=TRUE,"",VLOOKUP(D39,[1]vylosovanie!$D$10:$N$209,11,0))</f>
        <v/>
      </c>
      <c r="I39" s="268"/>
    </row>
    <row r="40" spans="1:9" s="122" customFormat="1" ht="35.1" customHeight="1" x14ac:dyDescent="0.55000000000000004">
      <c r="A40" s="238" t="str">
        <f>IF(ISERROR(10*C40+1)=TRUE,"",10*C40+1)</f>
        <v/>
      </c>
      <c r="C40" s="266" t="str">
        <f t="shared" si="4"/>
        <v/>
      </c>
      <c r="D40" s="145"/>
      <c r="E40" s="125" t="str">
        <f>IF(ISERROR(VLOOKUP(D40,[1]vylosovanie!$D$10:$N$209,7,0))=TRUE,"",VLOOKUP(D40,[1]vylosovanie!$D$10:$N$209,7,0))</f>
        <v/>
      </c>
      <c r="F40" s="125" t="str">
        <f>IF(ISERROR(VLOOKUP(E40,'[1]zoznam prihlasenych'!$C$6:$G$206,2,0))=TRUE,"",VLOOKUP(E40,'[1]zoznam prihlasenych'!$C$6:$G$206,2,0))</f>
        <v/>
      </c>
      <c r="G40" s="125" t="str">
        <f>IF(ISERROR(VLOOKUP(D40,[1]vylosovanie!$D$10:$N$209,8,0))=TRUE,"",VLOOKUP(D40,[1]vylosovanie!$D$10:$N$209,8,0))</f>
        <v/>
      </c>
      <c r="H40" s="145" t="str">
        <f>IF(ISERROR(VLOOKUP(D40,[1]vylosovanie!$D$10:$N$209,11,0))=TRUE,"",VLOOKUP(D40,[1]vylosovanie!$D$10:$N$209,11,0))</f>
        <v/>
      </c>
      <c r="I40" s="267" t="str">
        <f t="shared" ref="I40" si="16">IF(SUM(H40:H41)=0,"",SUM(H40:H41))</f>
        <v/>
      </c>
    </row>
    <row r="41" spans="1:9" s="122" customFormat="1" ht="35.1" customHeight="1" x14ac:dyDescent="0.55000000000000004">
      <c r="A41" s="238" t="str">
        <f>IF(ISERROR(10*C40+2)=TRUE,"",10*C40+2)</f>
        <v/>
      </c>
      <c r="C41" s="266"/>
      <c r="D41" s="145"/>
      <c r="E41" s="125" t="str">
        <f>IF(ISERROR(VLOOKUP(D41,[1]vylosovanie!$D$10:$N$209,7,0))=TRUE,"",VLOOKUP(D41,[1]vylosovanie!$D$10:$N$209,7,0))</f>
        <v/>
      </c>
      <c r="F41" s="125" t="str">
        <f>IF(ISERROR(VLOOKUP(E41,'[1]zoznam prihlasenych'!$C$6:$G$206,2,0))=TRUE,"",VLOOKUP(E41,'[1]zoznam prihlasenych'!$C$6:$G$206,2,0))</f>
        <v/>
      </c>
      <c r="G41" s="125" t="str">
        <f>IF(ISERROR(VLOOKUP(D41,[1]vylosovanie!$D$10:$N$209,8,0))=TRUE,"",VLOOKUP(D41,[1]vylosovanie!$D$10:$N$209,8,0))</f>
        <v/>
      </c>
      <c r="H41" s="145" t="str">
        <f>IF(ISERROR(VLOOKUP(D41,[1]vylosovanie!$D$10:$N$209,11,0))=TRUE,"",VLOOKUP(D41,[1]vylosovanie!$D$10:$N$209,11,0))</f>
        <v/>
      </c>
      <c r="I41" s="268"/>
    </row>
    <row r="42" spans="1:9" s="122" customFormat="1" ht="35.1" customHeight="1" x14ac:dyDescent="0.55000000000000004">
      <c r="A42" s="238" t="str">
        <f>IF(ISERROR(10*C42+1)=TRUE,"",10*C42+1)</f>
        <v/>
      </c>
      <c r="C42" s="266" t="str">
        <f t="shared" si="4"/>
        <v/>
      </c>
      <c r="D42" s="145"/>
      <c r="E42" s="125" t="str">
        <f>IF(ISERROR(VLOOKUP(D42,[1]vylosovanie!$D$10:$N$209,7,0))=TRUE,"",VLOOKUP(D42,[1]vylosovanie!$D$10:$N$209,7,0))</f>
        <v/>
      </c>
      <c r="F42" s="125" t="str">
        <f>IF(ISERROR(VLOOKUP(E42,'[1]zoznam prihlasenych'!$C$6:$G$206,2,0))=TRUE,"",VLOOKUP(E42,'[1]zoznam prihlasenych'!$C$6:$G$206,2,0))</f>
        <v/>
      </c>
      <c r="G42" s="125" t="str">
        <f>IF(ISERROR(VLOOKUP(D42,[1]vylosovanie!$D$10:$N$209,8,0))=TRUE,"",VLOOKUP(D42,[1]vylosovanie!$D$10:$N$209,8,0))</f>
        <v/>
      </c>
      <c r="H42" s="145" t="str">
        <f>IF(ISERROR(VLOOKUP(D42,[1]vylosovanie!$D$10:$N$209,11,0))=TRUE,"",VLOOKUP(D42,[1]vylosovanie!$D$10:$N$209,11,0))</f>
        <v/>
      </c>
      <c r="I42" s="267" t="str">
        <f t="shared" ref="I42" si="17">IF(SUM(H42:H43)=0,"",SUM(H42:H43))</f>
        <v/>
      </c>
    </row>
    <row r="43" spans="1:9" s="122" customFormat="1" ht="35.1" customHeight="1" x14ac:dyDescent="0.55000000000000004">
      <c r="A43" s="238" t="str">
        <f>IF(ISERROR(10*C42+2)=TRUE,"",10*C42+2)</f>
        <v/>
      </c>
      <c r="C43" s="266"/>
      <c r="D43" s="145"/>
      <c r="E43" s="125" t="str">
        <f>IF(ISERROR(VLOOKUP(D43,[1]vylosovanie!$D$10:$N$209,7,0))=TRUE,"",VLOOKUP(D43,[1]vylosovanie!$D$10:$N$209,7,0))</f>
        <v/>
      </c>
      <c r="F43" s="125" t="str">
        <f>IF(ISERROR(VLOOKUP(E43,'[1]zoznam prihlasenych'!$C$6:$G$206,2,0))=TRUE,"",VLOOKUP(E43,'[1]zoznam prihlasenych'!$C$6:$G$206,2,0))</f>
        <v/>
      </c>
      <c r="G43" s="125" t="str">
        <f>IF(ISERROR(VLOOKUP(D43,[1]vylosovanie!$D$10:$N$209,8,0))=TRUE,"",VLOOKUP(D43,[1]vylosovanie!$D$10:$N$209,8,0))</f>
        <v/>
      </c>
      <c r="H43" s="145" t="str">
        <f>IF(ISERROR(VLOOKUP(D43,[1]vylosovanie!$D$10:$N$209,11,0))=TRUE,"",VLOOKUP(D43,[1]vylosovanie!$D$10:$N$209,11,0))</f>
        <v/>
      </c>
      <c r="I43" s="268"/>
    </row>
    <row r="44" spans="1:9" ht="35.1" customHeight="1" x14ac:dyDescent="0.55000000000000004">
      <c r="A44" s="238" t="str">
        <f>IF(ISERROR(10*C44+1)=TRUE,"",10*C44+1)</f>
        <v/>
      </c>
      <c r="C44" s="266" t="str">
        <f t="shared" si="4"/>
        <v/>
      </c>
      <c r="D44" s="145"/>
      <c r="E44" s="125" t="str">
        <f>IF(ISERROR(VLOOKUP(D44,[1]vylosovanie!$D$10:$N$209,7,0))=TRUE,"",VLOOKUP(D44,[1]vylosovanie!$D$10:$N$209,7,0))</f>
        <v/>
      </c>
      <c r="F44" s="125" t="str">
        <f>IF(ISERROR(VLOOKUP(E44,'[1]zoznam prihlasenych'!$C$6:$G$206,2,0))=TRUE,"",VLOOKUP(E44,'[1]zoznam prihlasenych'!$C$6:$G$206,2,0))</f>
        <v/>
      </c>
      <c r="G44" s="125" t="str">
        <f>IF(ISERROR(VLOOKUP(D44,[1]vylosovanie!$D$10:$N$209,8,0))=TRUE,"",VLOOKUP(D44,[1]vylosovanie!$D$10:$N$209,8,0))</f>
        <v/>
      </c>
      <c r="H44" s="145" t="str">
        <f>IF(ISERROR(VLOOKUP(D44,[1]vylosovanie!$D$10:$N$209,11,0))=TRUE,"",VLOOKUP(D44,[1]vylosovanie!$D$10:$N$209,11,0))</f>
        <v/>
      </c>
      <c r="I44" s="266" t="str">
        <f>IF(SUM(H44:H45)=0,"",SUM(H44:H45))</f>
        <v/>
      </c>
    </row>
    <row r="45" spans="1:9" ht="35.1" customHeight="1" x14ac:dyDescent="0.55000000000000004">
      <c r="A45" s="238" t="str">
        <f>IF(ISERROR(10*C44+2)=TRUE,"",10*C44+2)</f>
        <v/>
      </c>
      <c r="C45" s="266"/>
      <c r="D45" s="145"/>
      <c r="E45" s="125" t="str">
        <f>IF(ISERROR(VLOOKUP(D45,[1]vylosovanie!$D$10:$N$209,7,0))=TRUE,"",VLOOKUP(D45,[1]vylosovanie!$D$10:$N$209,7,0))</f>
        <v/>
      </c>
      <c r="F45" s="125" t="str">
        <f>IF(ISERROR(VLOOKUP(E45,'[1]zoznam prihlasenych'!$C$6:$G$206,2,0))=TRUE,"",VLOOKUP(E45,'[1]zoznam prihlasenych'!$C$6:$G$206,2,0))</f>
        <v/>
      </c>
      <c r="G45" s="125" t="str">
        <f>IF(ISERROR(VLOOKUP(D45,[1]vylosovanie!$D$10:$N$209,8,0))=TRUE,"",VLOOKUP(D45,[1]vylosovanie!$D$10:$N$209,8,0))</f>
        <v/>
      </c>
      <c r="H45" s="145" t="str">
        <f>IF(ISERROR(VLOOKUP(D45,[1]vylosovanie!$D$10:$N$209,11,0))=TRUE,"",VLOOKUP(D45,[1]vylosovanie!$D$10:$N$209,11,0))</f>
        <v/>
      </c>
      <c r="I45" s="266"/>
    </row>
    <row r="46" spans="1:9" ht="35.1" customHeight="1" x14ac:dyDescent="0.55000000000000004">
      <c r="A46" s="238" t="str">
        <f>IF(ISERROR(10*C46+1)=TRUE,"",10*C46+1)</f>
        <v/>
      </c>
      <c r="C46" s="266" t="str">
        <f t="shared" si="4"/>
        <v/>
      </c>
      <c r="D46" s="145"/>
      <c r="E46" s="125" t="str">
        <f>IF(ISERROR(VLOOKUP(D46,[1]vylosovanie!$D$10:$N$209,7,0))=TRUE,"",VLOOKUP(D46,[1]vylosovanie!$D$10:$N$209,7,0))</f>
        <v/>
      </c>
      <c r="F46" s="125" t="str">
        <f>IF(ISERROR(VLOOKUP(E46,'[1]zoznam prihlasenych'!$C$6:$G$206,2,0))=TRUE,"",VLOOKUP(E46,'[1]zoznam prihlasenych'!$C$6:$G$206,2,0))</f>
        <v/>
      </c>
      <c r="G46" s="125" t="str">
        <f>IF(ISERROR(VLOOKUP(D46,[1]vylosovanie!$D$10:$N$209,8,0))=TRUE,"",VLOOKUP(D46,[1]vylosovanie!$D$10:$N$209,8,0))</f>
        <v/>
      </c>
      <c r="H46" s="145" t="str">
        <f>IF(ISERROR(VLOOKUP(D46,[1]vylosovanie!$D$10:$N$209,11,0))=TRUE,"",VLOOKUP(D46,[1]vylosovanie!$D$10:$N$209,11,0))</f>
        <v/>
      </c>
      <c r="I46" s="267" t="str">
        <f t="shared" ref="I46" si="18">IF(SUM(H46:H47)=0,"",SUM(H46:H47))</f>
        <v/>
      </c>
    </row>
    <row r="47" spans="1:9" ht="35.1" customHeight="1" x14ac:dyDescent="0.55000000000000004">
      <c r="A47" s="238" t="str">
        <f>IF(ISERROR(10*C46+2)=TRUE,"",10*C46+2)</f>
        <v/>
      </c>
      <c r="C47" s="266"/>
      <c r="D47" s="145"/>
      <c r="E47" s="125" t="str">
        <f>IF(ISERROR(VLOOKUP(D47,[1]vylosovanie!$D$10:$N$209,7,0))=TRUE,"",VLOOKUP(D47,[1]vylosovanie!$D$10:$N$209,7,0))</f>
        <v/>
      </c>
      <c r="F47" s="125" t="str">
        <f>IF(ISERROR(VLOOKUP(E47,'[1]zoznam prihlasenych'!$C$6:$G$206,2,0))=TRUE,"",VLOOKUP(E47,'[1]zoznam prihlasenych'!$C$6:$G$206,2,0))</f>
        <v/>
      </c>
      <c r="G47" s="125" t="str">
        <f>IF(ISERROR(VLOOKUP(D47,[1]vylosovanie!$D$10:$N$209,8,0))=TRUE,"",VLOOKUP(D47,[1]vylosovanie!$D$10:$N$209,8,0))</f>
        <v/>
      </c>
      <c r="H47" s="145" t="str">
        <f>IF(ISERROR(VLOOKUP(D47,[1]vylosovanie!$D$10:$N$209,11,0))=TRUE,"",VLOOKUP(D47,[1]vylosovanie!$D$10:$N$209,11,0))</f>
        <v/>
      </c>
      <c r="I47" s="268"/>
    </row>
    <row r="48" spans="1:9" ht="35.1" customHeight="1" x14ac:dyDescent="0.55000000000000004">
      <c r="A48" s="238" t="str">
        <f>IF(ISERROR(10*C48+1)=TRUE,"",10*C48+1)</f>
        <v/>
      </c>
      <c r="C48" s="266" t="str">
        <f t="shared" si="4"/>
        <v/>
      </c>
      <c r="D48" s="145"/>
      <c r="E48" s="125" t="str">
        <f>IF(ISERROR(VLOOKUP(D48,[1]vylosovanie!$D$10:$N$209,7,0))=TRUE,"",VLOOKUP(D48,[1]vylosovanie!$D$10:$N$209,7,0))</f>
        <v/>
      </c>
      <c r="F48" s="125" t="str">
        <f>IF(ISERROR(VLOOKUP(E48,'[1]zoznam prihlasenych'!$C$6:$G$206,2,0))=TRUE,"",VLOOKUP(E48,'[1]zoznam prihlasenych'!$C$6:$G$206,2,0))</f>
        <v/>
      </c>
      <c r="G48" s="125" t="str">
        <f>IF(ISERROR(VLOOKUP(D48,[1]vylosovanie!$D$10:$N$209,8,0))=TRUE,"",VLOOKUP(D48,[1]vylosovanie!$D$10:$N$209,8,0))</f>
        <v/>
      </c>
      <c r="H48" s="145" t="str">
        <f>IF(ISERROR(VLOOKUP(D48,[1]vylosovanie!$D$10:$N$209,11,0))=TRUE,"",VLOOKUP(D48,[1]vylosovanie!$D$10:$N$209,11,0))</f>
        <v/>
      </c>
      <c r="I48" s="267" t="str">
        <f t="shared" ref="I48" si="19">IF(SUM(H48:H49)=0,"",SUM(H48:H49))</f>
        <v/>
      </c>
    </row>
    <row r="49" spans="1:9" ht="35.1" customHeight="1" x14ac:dyDescent="0.55000000000000004">
      <c r="A49" s="238" t="str">
        <f>IF(ISERROR(10*C48+2)=TRUE,"",10*C48+2)</f>
        <v/>
      </c>
      <c r="C49" s="266"/>
      <c r="D49" s="145"/>
      <c r="E49" s="125" t="str">
        <f>IF(ISERROR(VLOOKUP(D49,[1]vylosovanie!$D$10:$N$209,7,0))=TRUE,"",VLOOKUP(D49,[1]vylosovanie!$D$10:$N$209,7,0))</f>
        <v/>
      </c>
      <c r="F49" s="125" t="str">
        <f>IF(ISERROR(VLOOKUP(E49,'[1]zoznam prihlasenych'!$C$6:$G$206,2,0))=TRUE,"",VLOOKUP(E49,'[1]zoznam prihlasenych'!$C$6:$G$206,2,0))</f>
        <v/>
      </c>
      <c r="G49" s="125" t="str">
        <f>IF(ISERROR(VLOOKUP(D49,[1]vylosovanie!$D$10:$N$209,8,0))=TRUE,"",VLOOKUP(D49,[1]vylosovanie!$D$10:$N$209,8,0))</f>
        <v/>
      </c>
      <c r="H49" s="145" t="str">
        <f>IF(ISERROR(VLOOKUP(D49,[1]vylosovanie!$D$10:$N$209,11,0))=TRUE,"",VLOOKUP(D49,[1]vylosovanie!$D$10:$N$209,11,0))</f>
        <v/>
      </c>
      <c r="I49" s="268"/>
    </row>
    <row r="50" spans="1:9" ht="35.1" customHeight="1" x14ac:dyDescent="0.55000000000000004">
      <c r="A50" s="238" t="str">
        <f>IF(ISERROR(10*C50+1)=TRUE,"",10*C50+1)</f>
        <v/>
      </c>
      <c r="C50" s="266" t="str">
        <f t="shared" si="4"/>
        <v/>
      </c>
      <c r="D50" s="145"/>
      <c r="E50" s="125" t="str">
        <f>IF(ISERROR(VLOOKUP(D50,[1]vylosovanie!$D$10:$N$209,7,0))=TRUE,"",VLOOKUP(D50,[1]vylosovanie!$D$10:$N$209,7,0))</f>
        <v/>
      </c>
      <c r="F50" s="125" t="str">
        <f>IF(ISERROR(VLOOKUP(E50,'[1]zoznam prihlasenych'!$C$6:$G$206,2,0))=TRUE,"",VLOOKUP(E50,'[1]zoznam prihlasenych'!$C$6:$G$206,2,0))</f>
        <v/>
      </c>
      <c r="G50" s="125" t="str">
        <f>IF(ISERROR(VLOOKUP(D50,[1]vylosovanie!$D$10:$N$209,8,0))=TRUE,"",VLOOKUP(D50,[1]vylosovanie!$D$10:$N$209,8,0))</f>
        <v/>
      </c>
      <c r="H50" s="145" t="str">
        <f>IF(ISERROR(VLOOKUP(D50,[1]vylosovanie!$D$10:$N$209,11,0))=TRUE,"",VLOOKUP(D50,[1]vylosovanie!$D$10:$N$209,11,0))</f>
        <v/>
      </c>
      <c r="I50" s="267" t="str">
        <f t="shared" ref="I50" si="20">IF(SUM(H50:H51)=0,"",SUM(H50:H51))</f>
        <v/>
      </c>
    </row>
    <row r="51" spans="1:9" ht="35.1" customHeight="1" x14ac:dyDescent="0.55000000000000004">
      <c r="A51" s="238" t="str">
        <f>IF(ISERROR(10*C50+2)=TRUE,"",10*C50+2)</f>
        <v/>
      </c>
      <c r="C51" s="266"/>
      <c r="D51" s="145"/>
      <c r="E51" s="125" t="str">
        <f>IF(ISERROR(VLOOKUP(D51,[1]vylosovanie!$D$10:$N$209,7,0))=TRUE,"",VLOOKUP(D51,[1]vylosovanie!$D$10:$N$209,7,0))</f>
        <v/>
      </c>
      <c r="F51" s="125" t="str">
        <f>IF(ISERROR(VLOOKUP(E51,'[1]zoznam prihlasenych'!$C$6:$G$206,2,0))=TRUE,"",VLOOKUP(E51,'[1]zoznam prihlasenych'!$C$6:$G$206,2,0))</f>
        <v/>
      </c>
      <c r="G51" s="125" t="str">
        <f>IF(ISERROR(VLOOKUP(D51,[1]vylosovanie!$D$10:$N$209,8,0))=TRUE,"",VLOOKUP(D51,[1]vylosovanie!$D$10:$N$209,8,0))</f>
        <v/>
      </c>
      <c r="H51" s="145" t="str">
        <f>IF(ISERROR(VLOOKUP(D51,[1]vylosovanie!$D$10:$N$209,11,0))=TRUE,"",VLOOKUP(D51,[1]vylosovanie!$D$10:$N$209,11,0))</f>
        <v/>
      </c>
      <c r="I51" s="268"/>
    </row>
    <row r="52" spans="1:9" ht="35.1" customHeight="1" x14ac:dyDescent="0.55000000000000004">
      <c r="A52" s="238" t="str">
        <f>IF(ISERROR(10*C52+1)=TRUE,"",10*C52+1)</f>
        <v/>
      </c>
      <c r="C52" s="266" t="str">
        <f t="shared" si="4"/>
        <v/>
      </c>
      <c r="D52" s="145"/>
      <c r="E52" s="125" t="str">
        <f>IF(ISERROR(VLOOKUP(D52,[1]vylosovanie!$D$10:$N$209,7,0))=TRUE,"",VLOOKUP(D52,[1]vylosovanie!$D$10:$N$209,7,0))</f>
        <v/>
      </c>
      <c r="F52" s="125" t="str">
        <f>IF(ISERROR(VLOOKUP(E52,'[1]zoznam prihlasenych'!$C$6:$G$206,2,0))=TRUE,"",VLOOKUP(E52,'[1]zoznam prihlasenych'!$C$6:$G$206,2,0))</f>
        <v/>
      </c>
      <c r="G52" s="125" t="str">
        <f>IF(ISERROR(VLOOKUP(D52,[1]vylosovanie!$D$10:$N$209,8,0))=TRUE,"",VLOOKUP(D52,[1]vylosovanie!$D$10:$N$209,8,0))</f>
        <v/>
      </c>
      <c r="H52" s="145" t="str">
        <f>IF(ISERROR(VLOOKUP(D52,[1]vylosovanie!$D$10:$N$209,11,0))=TRUE,"",VLOOKUP(D52,[1]vylosovanie!$D$10:$N$209,11,0))</f>
        <v/>
      </c>
      <c r="I52" s="267" t="str">
        <f t="shared" ref="I52" si="21">IF(SUM(H52:H53)=0,"",SUM(H52:H53))</f>
        <v/>
      </c>
    </row>
    <row r="53" spans="1:9" ht="35.1" customHeight="1" x14ac:dyDescent="0.55000000000000004">
      <c r="A53" s="238" t="str">
        <f>IF(ISERROR(10*C52+2)=TRUE,"",10*C52+2)</f>
        <v/>
      </c>
      <c r="C53" s="266"/>
      <c r="D53" s="145"/>
      <c r="E53" s="125" t="str">
        <f>IF(ISERROR(VLOOKUP(D53,[1]vylosovanie!$D$10:$N$209,7,0))=TRUE,"",VLOOKUP(D53,[1]vylosovanie!$D$10:$N$209,7,0))</f>
        <v/>
      </c>
      <c r="F53" s="125" t="str">
        <f>IF(ISERROR(VLOOKUP(E53,'[1]zoznam prihlasenych'!$C$6:$G$206,2,0))=TRUE,"",VLOOKUP(E53,'[1]zoznam prihlasenych'!$C$6:$G$206,2,0))</f>
        <v/>
      </c>
      <c r="G53" s="125" t="str">
        <f>IF(ISERROR(VLOOKUP(D53,[1]vylosovanie!$D$10:$N$209,8,0))=TRUE,"",VLOOKUP(D53,[1]vylosovanie!$D$10:$N$209,8,0))</f>
        <v/>
      </c>
      <c r="H53" s="145" t="str">
        <f>IF(ISERROR(VLOOKUP(D53,[1]vylosovanie!$D$10:$N$209,11,0))=TRUE,"",VLOOKUP(D53,[1]vylosovanie!$D$10:$N$209,11,0))</f>
        <v/>
      </c>
      <c r="I53" s="268"/>
    </row>
    <row r="54" spans="1:9" ht="35.1" customHeight="1" x14ac:dyDescent="0.55000000000000004">
      <c r="A54" s="238" t="str">
        <f>IF(ISERROR(10*C54+1)=TRUE,"",10*C54+1)</f>
        <v/>
      </c>
      <c r="C54" s="266" t="str">
        <f t="shared" si="4"/>
        <v/>
      </c>
      <c r="D54" s="145"/>
      <c r="E54" s="125" t="str">
        <f>IF(ISERROR(VLOOKUP(D54,[1]vylosovanie!$D$10:$N$209,7,0))=TRUE,"",VLOOKUP(D54,[1]vylosovanie!$D$10:$N$209,7,0))</f>
        <v/>
      </c>
      <c r="F54" s="125" t="str">
        <f>IF(ISERROR(VLOOKUP(E54,'[1]zoznam prihlasenych'!$C$6:$G$206,2,0))=TRUE,"",VLOOKUP(E54,'[1]zoznam prihlasenych'!$C$6:$G$206,2,0))</f>
        <v/>
      </c>
      <c r="G54" s="125" t="str">
        <f>IF(ISERROR(VLOOKUP(D54,[1]vylosovanie!$D$10:$N$209,8,0))=TRUE,"",VLOOKUP(D54,[1]vylosovanie!$D$10:$N$209,8,0))</f>
        <v/>
      </c>
      <c r="H54" s="145" t="str">
        <f>IF(ISERROR(VLOOKUP(D54,[1]vylosovanie!$D$10:$N$209,11,0))=TRUE,"",VLOOKUP(D54,[1]vylosovanie!$D$10:$N$209,11,0))</f>
        <v/>
      </c>
      <c r="I54" s="267" t="str">
        <f t="shared" ref="I54" si="22">IF(SUM(H54:H55)=0,"",SUM(H54:H55))</f>
        <v/>
      </c>
    </row>
    <row r="55" spans="1:9" ht="35.1" customHeight="1" x14ac:dyDescent="0.55000000000000004">
      <c r="A55" s="238" t="str">
        <f>IF(ISERROR(10*C54+2)=TRUE,"",10*C54+2)</f>
        <v/>
      </c>
      <c r="C55" s="266"/>
      <c r="D55" s="145"/>
      <c r="E55" s="125" t="str">
        <f>IF(ISERROR(VLOOKUP(D55,[1]vylosovanie!$D$10:$N$209,7,0))=TRUE,"",VLOOKUP(D55,[1]vylosovanie!$D$10:$N$209,7,0))</f>
        <v/>
      </c>
      <c r="F55" s="125" t="str">
        <f>IF(ISERROR(VLOOKUP(E55,'[1]zoznam prihlasenych'!$C$6:$G$206,2,0))=TRUE,"",VLOOKUP(E55,'[1]zoznam prihlasenych'!$C$6:$G$206,2,0))</f>
        <v/>
      </c>
      <c r="G55" s="125" t="str">
        <f>IF(ISERROR(VLOOKUP(D55,[1]vylosovanie!$D$10:$N$209,8,0))=TRUE,"",VLOOKUP(D55,[1]vylosovanie!$D$10:$N$209,8,0))</f>
        <v/>
      </c>
      <c r="H55" s="145" t="str">
        <f>IF(ISERROR(VLOOKUP(D55,[1]vylosovanie!$D$10:$N$209,11,0))=TRUE,"",VLOOKUP(D55,[1]vylosovanie!$D$10:$N$209,11,0))</f>
        <v/>
      </c>
      <c r="I55" s="268"/>
    </row>
    <row r="56" spans="1:9" ht="35.1" customHeight="1" x14ac:dyDescent="0.55000000000000004">
      <c r="A56" s="238" t="str">
        <f>IF(ISERROR(10*C56+1)=TRUE,"",10*C56+1)</f>
        <v/>
      </c>
      <c r="C56" s="266" t="str">
        <f t="shared" si="4"/>
        <v/>
      </c>
      <c r="D56" s="145"/>
      <c r="E56" s="125" t="str">
        <f>IF(ISERROR(VLOOKUP(D56,[1]vylosovanie!$D$10:$N$209,7,0))=TRUE,"",VLOOKUP(D56,[1]vylosovanie!$D$10:$N$209,7,0))</f>
        <v/>
      </c>
      <c r="F56" s="125" t="str">
        <f>IF(ISERROR(VLOOKUP(E56,'[1]zoznam prihlasenych'!$C$6:$G$206,2,0))=TRUE,"",VLOOKUP(E56,'[1]zoznam prihlasenych'!$C$6:$G$206,2,0))</f>
        <v/>
      </c>
      <c r="G56" s="125" t="str">
        <f>IF(ISERROR(VLOOKUP(D56,[1]vylosovanie!$D$10:$N$209,8,0))=TRUE,"",VLOOKUP(D56,[1]vylosovanie!$D$10:$N$209,8,0))</f>
        <v/>
      </c>
      <c r="H56" s="145" t="str">
        <f>IF(ISERROR(VLOOKUP(D56,[1]vylosovanie!$D$10:$N$209,11,0))=TRUE,"",VLOOKUP(D56,[1]vylosovanie!$D$10:$N$209,11,0))</f>
        <v/>
      </c>
      <c r="I56" s="267" t="str">
        <f t="shared" ref="I56" si="23">IF(SUM(H56:H57)=0,"",SUM(H56:H57))</f>
        <v/>
      </c>
    </row>
    <row r="57" spans="1:9" ht="35.1" customHeight="1" x14ac:dyDescent="0.55000000000000004">
      <c r="A57" s="238" t="str">
        <f>IF(ISERROR(10*C56+2)=TRUE,"",10*C56+2)</f>
        <v/>
      </c>
      <c r="C57" s="266"/>
      <c r="D57" s="145"/>
      <c r="E57" s="125" t="str">
        <f>IF(ISERROR(VLOOKUP(D57,[1]vylosovanie!$D$10:$N$209,7,0))=TRUE,"",VLOOKUP(D57,[1]vylosovanie!$D$10:$N$209,7,0))</f>
        <v/>
      </c>
      <c r="F57" s="125" t="str">
        <f>IF(ISERROR(VLOOKUP(E57,'[1]zoznam prihlasenych'!$C$6:$G$206,2,0))=TRUE,"",VLOOKUP(E57,'[1]zoznam prihlasenych'!$C$6:$G$206,2,0))</f>
        <v/>
      </c>
      <c r="G57" s="125" t="str">
        <f>IF(ISERROR(VLOOKUP(D57,[1]vylosovanie!$D$10:$N$209,8,0))=TRUE,"",VLOOKUP(D57,[1]vylosovanie!$D$10:$N$209,8,0))</f>
        <v/>
      </c>
      <c r="H57" s="145" t="str">
        <f>IF(ISERROR(VLOOKUP(D57,[1]vylosovanie!$D$10:$N$209,11,0))=TRUE,"",VLOOKUP(D57,[1]vylosovanie!$D$10:$N$209,11,0))</f>
        <v/>
      </c>
      <c r="I57" s="268"/>
    </row>
    <row r="58" spans="1:9" ht="35.1" customHeight="1" x14ac:dyDescent="0.55000000000000004">
      <c r="A58" s="238" t="str">
        <f>IF(ISERROR(10*C58+1)=TRUE,"",10*C58+1)</f>
        <v/>
      </c>
      <c r="C58" s="266" t="str">
        <f t="shared" si="4"/>
        <v/>
      </c>
      <c r="D58" s="145"/>
      <c r="E58" s="125" t="str">
        <f>IF(ISERROR(VLOOKUP(D58,[1]vylosovanie!$D$10:$N$209,7,0))=TRUE,"",VLOOKUP(D58,[1]vylosovanie!$D$10:$N$209,7,0))</f>
        <v/>
      </c>
      <c r="F58" s="125" t="str">
        <f>IF(ISERROR(VLOOKUP(E58,'[1]zoznam prihlasenych'!$C$6:$G$206,2,0))=TRUE,"",VLOOKUP(E58,'[1]zoznam prihlasenych'!$C$6:$G$206,2,0))</f>
        <v/>
      </c>
      <c r="G58" s="125" t="str">
        <f>IF(ISERROR(VLOOKUP(D58,[1]vylosovanie!$D$10:$N$209,8,0))=TRUE,"",VLOOKUP(D58,[1]vylosovanie!$D$10:$N$209,8,0))</f>
        <v/>
      </c>
      <c r="H58" s="145" t="str">
        <f>IF(ISERROR(VLOOKUP(D58,[1]vylosovanie!$D$10:$N$209,11,0))=TRUE,"",VLOOKUP(D58,[1]vylosovanie!$D$10:$N$209,11,0))</f>
        <v/>
      </c>
      <c r="I58" s="267" t="str">
        <f t="shared" ref="I58" si="24">IF(SUM(H58:H59)=0,"",SUM(H58:H59))</f>
        <v/>
      </c>
    </row>
    <row r="59" spans="1:9" ht="35.1" customHeight="1" x14ac:dyDescent="0.55000000000000004">
      <c r="A59" s="238" t="str">
        <f>IF(ISERROR(10*C58+2)=TRUE,"",10*C58+2)</f>
        <v/>
      </c>
      <c r="C59" s="266"/>
      <c r="D59" s="145"/>
      <c r="E59" s="125" t="str">
        <f>IF(ISERROR(VLOOKUP(D59,[1]vylosovanie!$D$10:$N$209,7,0))=TRUE,"",VLOOKUP(D59,[1]vylosovanie!$D$10:$N$209,7,0))</f>
        <v/>
      </c>
      <c r="F59" s="125" t="str">
        <f>IF(ISERROR(VLOOKUP(E59,'[1]zoznam prihlasenych'!$C$6:$G$206,2,0))=TRUE,"",VLOOKUP(E59,'[1]zoznam prihlasenych'!$C$6:$G$206,2,0))</f>
        <v/>
      </c>
      <c r="G59" s="125" t="str">
        <f>IF(ISERROR(VLOOKUP(D59,[1]vylosovanie!$D$10:$N$209,8,0))=TRUE,"",VLOOKUP(D59,[1]vylosovanie!$D$10:$N$209,8,0))</f>
        <v/>
      </c>
      <c r="H59" s="145" t="str">
        <f>IF(ISERROR(VLOOKUP(D59,[1]vylosovanie!$D$10:$N$209,11,0))=TRUE,"",VLOOKUP(D59,[1]vylosovanie!$D$10:$N$209,11,0))</f>
        <v/>
      </c>
      <c r="I59" s="268"/>
    </row>
    <row r="60" spans="1:9" ht="35.1" customHeight="1" x14ac:dyDescent="0.55000000000000004">
      <c r="A60" s="238" t="str">
        <f>IF(ISERROR(10*C60+1)=TRUE,"",10*C60+1)</f>
        <v/>
      </c>
      <c r="C60" s="266" t="str">
        <f t="shared" si="4"/>
        <v/>
      </c>
      <c r="D60" s="145"/>
      <c r="E60" s="125" t="str">
        <f>IF(ISERROR(VLOOKUP(D60,[1]vylosovanie!$D$10:$N$209,7,0))=TRUE,"",VLOOKUP(D60,[1]vylosovanie!$D$10:$N$209,7,0))</f>
        <v/>
      </c>
      <c r="F60" s="125" t="str">
        <f>IF(ISERROR(VLOOKUP(E60,'[1]zoznam prihlasenych'!$C$6:$G$206,2,0))=TRUE,"",VLOOKUP(E60,'[1]zoznam prihlasenych'!$C$6:$G$206,2,0))</f>
        <v/>
      </c>
      <c r="G60" s="125" t="str">
        <f>IF(ISERROR(VLOOKUP(D60,[1]vylosovanie!$D$10:$N$209,8,0))=TRUE,"",VLOOKUP(D60,[1]vylosovanie!$D$10:$N$209,8,0))</f>
        <v/>
      </c>
      <c r="H60" s="145" t="str">
        <f>IF(ISERROR(VLOOKUP(D60,[1]vylosovanie!$D$10:$N$209,11,0))=TRUE,"",VLOOKUP(D60,[1]vylosovanie!$D$10:$N$209,11,0))</f>
        <v/>
      </c>
      <c r="I60" s="267" t="str">
        <f t="shared" ref="I60" si="25">IF(SUM(H60:H61)=0,"",SUM(H60:H61))</f>
        <v/>
      </c>
    </row>
    <row r="61" spans="1:9" ht="35.1" customHeight="1" x14ac:dyDescent="0.55000000000000004">
      <c r="A61" s="238" t="str">
        <f>IF(ISERROR(10*C60+2)=TRUE,"",10*C60+2)</f>
        <v/>
      </c>
      <c r="C61" s="266"/>
      <c r="D61" s="145"/>
      <c r="E61" s="125" t="str">
        <f>IF(ISERROR(VLOOKUP(D61,[1]vylosovanie!$D$10:$N$209,7,0))=TRUE,"",VLOOKUP(D61,[1]vylosovanie!$D$10:$N$209,7,0))</f>
        <v/>
      </c>
      <c r="F61" s="125" t="str">
        <f>IF(ISERROR(VLOOKUP(E61,'[1]zoznam prihlasenych'!$C$6:$G$206,2,0))=TRUE,"",VLOOKUP(E61,'[1]zoznam prihlasenych'!$C$6:$G$206,2,0))</f>
        <v/>
      </c>
      <c r="G61" s="125" t="str">
        <f>IF(ISERROR(VLOOKUP(D61,[1]vylosovanie!$D$10:$N$209,8,0))=TRUE,"",VLOOKUP(D61,[1]vylosovanie!$D$10:$N$209,8,0))</f>
        <v/>
      </c>
      <c r="H61" s="145" t="str">
        <f>IF(ISERROR(VLOOKUP(D61,[1]vylosovanie!$D$10:$N$209,11,0))=TRUE,"",VLOOKUP(D61,[1]vylosovanie!$D$10:$N$209,11,0))</f>
        <v/>
      </c>
      <c r="I61" s="268"/>
    </row>
    <row r="62" spans="1:9" ht="35.1" customHeight="1" x14ac:dyDescent="0.55000000000000004">
      <c r="A62" s="238" t="str">
        <f>IF(ISERROR(10*C62+1)=TRUE,"",10*C62+1)</f>
        <v/>
      </c>
      <c r="C62" s="266" t="str">
        <f t="shared" si="4"/>
        <v/>
      </c>
      <c r="D62" s="145"/>
      <c r="E62" s="125" t="str">
        <f>IF(ISERROR(VLOOKUP(D62,[1]vylosovanie!$D$10:$N$209,7,0))=TRUE,"",VLOOKUP(D62,[1]vylosovanie!$D$10:$N$209,7,0))</f>
        <v/>
      </c>
      <c r="F62" s="125" t="str">
        <f>IF(ISERROR(VLOOKUP(E62,'[1]zoznam prihlasenych'!$C$6:$G$206,2,0))=TRUE,"",VLOOKUP(E62,'[1]zoznam prihlasenych'!$C$6:$G$206,2,0))</f>
        <v/>
      </c>
      <c r="G62" s="125" t="str">
        <f>IF(ISERROR(VLOOKUP(D62,[1]vylosovanie!$D$10:$N$209,8,0))=TRUE,"",VLOOKUP(D62,[1]vylosovanie!$D$10:$N$209,8,0))</f>
        <v/>
      </c>
      <c r="H62" s="145" t="str">
        <f>IF(ISERROR(VLOOKUP(D62,[1]vylosovanie!$D$10:$N$209,11,0))=TRUE,"",VLOOKUP(D62,[1]vylosovanie!$D$10:$N$209,11,0))</f>
        <v/>
      </c>
      <c r="I62" s="267" t="str">
        <f t="shared" ref="I62" si="26">IF(SUM(H62:H63)=0,"",SUM(H62:H63))</f>
        <v/>
      </c>
    </row>
    <row r="63" spans="1:9" ht="35.1" customHeight="1" x14ac:dyDescent="0.55000000000000004">
      <c r="A63" s="238" t="str">
        <f>IF(ISERROR(10*C62+2)=TRUE,"",10*C62+2)</f>
        <v/>
      </c>
      <c r="C63" s="266"/>
      <c r="D63" s="145"/>
      <c r="E63" s="125" t="str">
        <f>IF(ISERROR(VLOOKUP(D63,[1]vylosovanie!$D$10:$N$209,7,0))=TRUE,"",VLOOKUP(D63,[1]vylosovanie!$D$10:$N$209,7,0))</f>
        <v/>
      </c>
      <c r="F63" s="125" t="str">
        <f>IF(ISERROR(VLOOKUP(E63,'[1]zoznam prihlasenych'!$C$6:$G$206,2,0))=TRUE,"",VLOOKUP(E63,'[1]zoznam prihlasenych'!$C$6:$G$206,2,0))</f>
        <v/>
      </c>
      <c r="G63" s="125" t="str">
        <f>IF(ISERROR(VLOOKUP(D63,[1]vylosovanie!$D$10:$N$209,8,0))=TRUE,"",VLOOKUP(D63,[1]vylosovanie!$D$10:$N$209,8,0))</f>
        <v/>
      </c>
      <c r="H63" s="145" t="str">
        <f>IF(ISERROR(VLOOKUP(D63,[1]vylosovanie!$D$10:$N$209,11,0))=TRUE,"",VLOOKUP(D63,[1]vylosovanie!$D$10:$N$209,11,0))</f>
        <v/>
      </c>
      <c r="I63" s="268"/>
    </row>
    <row r="64" spans="1:9" ht="35.1" customHeight="1" x14ac:dyDescent="0.55000000000000004">
      <c r="A64" s="238" t="str">
        <f>IF(ISERROR(10*C64+1)=TRUE,"",10*C64+1)</f>
        <v/>
      </c>
      <c r="C64" s="266" t="str">
        <f t="shared" si="4"/>
        <v/>
      </c>
      <c r="D64" s="145"/>
      <c r="E64" s="125" t="str">
        <f>IF(ISERROR(VLOOKUP(D64,[1]vylosovanie!$D$10:$N$209,7,0))=TRUE,"",VLOOKUP(D64,[1]vylosovanie!$D$10:$N$209,7,0))</f>
        <v/>
      </c>
      <c r="F64" s="125" t="str">
        <f>IF(ISERROR(VLOOKUP(E64,'[1]zoznam prihlasenych'!$C$6:$G$206,2,0))=TRUE,"",VLOOKUP(E64,'[1]zoznam prihlasenych'!$C$6:$G$206,2,0))</f>
        <v/>
      </c>
      <c r="G64" s="125" t="str">
        <f>IF(ISERROR(VLOOKUP(D64,[1]vylosovanie!$D$10:$N$209,8,0))=TRUE,"",VLOOKUP(D64,[1]vylosovanie!$D$10:$N$209,8,0))</f>
        <v/>
      </c>
      <c r="H64" s="145" t="str">
        <f>IF(ISERROR(VLOOKUP(D64,[1]vylosovanie!$D$10:$N$209,11,0))=TRUE,"",VLOOKUP(D64,[1]vylosovanie!$D$10:$N$209,11,0))</f>
        <v/>
      </c>
      <c r="I64" s="267" t="str">
        <f t="shared" ref="I64" si="27">IF(SUM(H64:H65)=0,"",SUM(H64:H65))</f>
        <v/>
      </c>
    </row>
    <row r="65" spans="1:9" ht="35.1" customHeight="1" x14ac:dyDescent="0.55000000000000004">
      <c r="A65" s="238" t="str">
        <f>IF(ISERROR(10*C64+2)=TRUE,"",10*C64+2)</f>
        <v/>
      </c>
      <c r="C65" s="266"/>
      <c r="D65" s="145"/>
      <c r="E65" s="125" t="str">
        <f>IF(ISERROR(VLOOKUP(D65,[1]vylosovanie!$D$10:$N$209,7,0))=TRUE,"",VLOOKUP(D65,[1]vylosovanie!$D$10:$N$209,7,0))</f>
        <v/>
      </c>
      <c r="F65" s="125" t="str">
        <f>IF(ISERROR(VLOOKUP(E65,'[1]zoznam prihlasenych'!$C$6:$G$206,2,0))=TRUE,"",VLOOKUP(E65,'[1]zoznam prihlasenych'!$C$6:$G$206,2,0))</f>
        <v/>
      </c>
      <c r="G65" s="125" t="str">
        <f>IF(ISERROR(VLOOKUP(D65,[1]vylosovanie!$D$10:$N$209,8,0))=TRUE,"",VLOOKUP(D65,[1]vylosovanie!$D$10:$N$209,8,0))</f>
        <v/>
      </c>
      <c r="H65" s="145" t="str">
        <f>IF(ISERROR(VLOOKUP(D65,[1]vylosovanie!$D$10:$N$209,11,0))=TRUE,"",VLOOKUP(D65,[1]vylosovanie!$D$10:$N$209,11,0))</f>
        <v/>
      </c>
      <c r="I65" s="268"/>
    </row>
    <row r="66" spans="1:9" ht="35.1" customHeight="1" x14ac:dyDescent="0.55000000000000004">
      <c r="A66" s="238" t="str">
        <f>IF(ISERROR(10*C66+1)=TRUE,"",10*C66+1)</f>
        <v/>
      </c>
      <c r="C66" s="266" t="str">
        <f t="shared" si="4"/>
        <v/>
      </c>
      <c r="D66" s="145"/>
      <c r="E66" s="125" t="str">
        <f>IF(ISERROR(VLOOKUP(D66,[1]vylosovanie!$D$10:$N$209,7,0))=TRUE,"",VLOOKUP(D66,[1]vylosovanie!$D$10:$N$209,7,0))</f>
        <v/>
      </c>
      <c r="F66" s="125" t="str">
        <f>IF(ISERROR(VLOOKUP(E66,'[1]zoznam prihlasenych'!$C$6:$G$206,2,0))=TRUE,"",VLOOKUP(E66,'[1]zoznam prihlasenych'!$C$6:$G$206,2,0))</f>
        <v/>
      </c>
      <c r="G66" s="125" t="str">
        <f>IF(ISERROR(VLOOKUP(D66,[1]vylosovanie!$D$10:$N$209,8,0))=TRUE,"",VLOOKUP(D66,[1]vylosovanie!$D$10:$N$209,8,0))</f>
        <v/>
      </c>
      <c r="H66" s="145" t="str">
        <f>IF(ISERROR(VLOOKUP(D66,[1]vylosovanie!$D$10:$N$209,11,0))=TRUE,"",VLOOKUP(D66,[1]vylosovanie!$D$10:$N$209,11,0))</f>
        <v/>
      </c>
      <c r="I66" s="267" t="str">
        <f t="shared" ref="I66" si="28">IF(SUM(H66:H67)=0,"",SUM(H66:H67))</f>
        <v/>
      </c>
    </row>
    <row r="67" spans="1:9" ht="35.1" customHeight="1" x14ac:dyDescent="0.55000000000000004">
      <c r="A67" s="238" t="str">
        <f>IF(ISERROR(10*C66+2)=TRUE,"",10*C66+2)</f>
        <v/>
      </c>
      <c r="C67" s="266"/>
      <c r="D67" s="145"/>
      <c r="E67" s="125" t="str">
        <f>IF(ISERROR(VLOOKUP(D67,[1]vylosovanie!$D$10:$N$209,7,0))=TRUE,"",VLOOKUP(D67,[1]vylosovanie!$D$10:$N$209,7,0))</f>
        <v/>
      </c>
      <c r="F67" s="125" t="str">
        <f>IF(ISERROR(VLOOKUP(E67,'[1]zoznam prihlasenych'!$C$6:$G$206,2,0))=TRUE,"",VLOOKUP(E67,'[1]zoznam prihlasenych'!$C$6:$G$206,2,0))</f>
        <v/>
      </c>
      <c r="G67" s="125" t="str">
        <f>IF(ISERROR(VLOOKUP(D67,[1]vylosovanie!$D$10:$N$209,8,0))=TRUE,"",VLOOKUP(D67,[1]vylosovanie!$D$10:$N$209,8,0))</f>
        <v/>
      </c>
      <c r="H67" s="145" t="str">
        <f>IF(ISERROR(VLOOKUP(D67,[1]vylosovanie!$D$10:$N$209,11,0))=TRUE,"",VLOOKUP(D67,[1]vylosovanie!$D$10:$N$209,11,0))</f>
        <v/>
      </c>
      <c r="I67" s="268"/>
    </row>
    <row r="68" spans="1:9" ht="35.1" customHeight="1" x14ac:dyDescent="0.55000000000000004">
      <c r="A68" s="238" t="str">
        <f>IF(ISERROR(10*C68+1)=TRUE,"",10*C68+1)</f>
        <v/>
      </c>
      <c r="C68" s="266" t="str">
        <f t="shared" si="4"/>
        <v/>
      </c>
      <c r="D68" s="145"/>
      <c r="E68" s="125" t="str">
        <f>IF(ISERROR(VLOOKUP(D68,[1]vylosovanie!$D$10:$N$209,7,0))=TRUE,"",VLOOKUP(D68,[1]vylosovanie!$D$10:$N$209,7,0))</f>
        <v/>
      </c>
      <c r="F68" s="125" t="str">
        <f>IF(ISERROR(VLOOKUP(E68,'[1]zoznam prihlasenych'!$C$6:$G$206,2,0))=TRUE,"",VLOOKUP(E68,'[1]zoznam prihlasenych'!$C$6:$G$206,2,0))</f>
        <v/>
      </c>
      <c r="G68" s="125" t="str">
        <f>IF(ISERROR(VLOOKUP(D68,[1]vylosovanie!$D$10:$N$209,8,0))=TRUE,"",VLOOKUP(D68,[1]vylosovanie!$D$10:$N$209,8,0))</f>
        <v/>
      </c>
      <c r="H68" s="145" t="str">
        <f>IF(ISERROR(VLOOKUP(D68,[1]vylosovanie!$D$10:$N$209,11,0))=TRUE,"",VLOOKUP(D68,[1]vylosovanie!$D$10:$N$209,11,0))</f>
        <v/>
      </c>
      <c r="I68" s="267" t="str">
        <f t="shared" ref="I68" si="29">IF(SUM(H68:H69)=0,"",SUM(H68:H69))</f>
        <v/>
      </c>
    </row>
    <row r="69" spans="1:9" ht="35.1" customHeight="1" x14ac:dyDescent="0.55000000000000004">
      <c r="A69" s="238" t="str">
        <f>IF(ISERROR(10*C68+2)=TRUE,"",10*C68+2)</f>
        <v/>
      </c>
      <c r="C69" s="266"/>
      <c r="D69" s="145"/>
      <c r="E69" s="125" t="str">
        <f>IF(ISERROR(VLOOKUP(D69,[1]vylosovanie!$D$10:$N$209,7,0))=TRUE,"",VLOOKUP(D69,[1]vylosovanie!$D$10:$N$209,7,0))</f>
        <v/>
      </c>
      <c r="F69" s="125" t="str">
        <f>IF(ISERROR(VLOOKUP(E69,'[1]zoznam prihlasenych'!$C$6:$G$206,2,0))=TRUE,"",VLOOKUP(E69,'[1]zoznam prihlasenych'!$C$6:$G$206,2,0))</f>
        <v/>
      </c>
      <c r="G69" s="125" t="str">
        <f>IF(ISERROR(VLOOKUP(D69,[1]vylosovanie!$D$10:$N$209,8,0))=TRUE,"",VLOOKUP(D69,[1]vylosovanie!$D$10:$N$209,8,0))</f>
        <v/>
      </c>
      <c r="H69" s="145" t="str">
        <f>IF(ISERROR(VLOOKUP(D69,[1]vylosovanie!$D$10:$N$209,11,0))=TRUE,"",VLOOKUP(D69,[1]vylosovanie!$D$10:$N$209,11,0))</f>
        <v/>
      </c>
      <c r="I69" s="268"/>
    </row>
    <row r="70" spans="1:9" ht="35.1" customHeight="1" x14ac:dyDescent="0.55000000000000004">
      <c r="A70" s="238" t="str">
        <f>IF(ISERROR(10*C70+1)=TRUE,"",10*C70+1)</f>
        <v/>
      </c>
      <c r="C70" s="266" t="str">
        <f t="shared" si="4"/>
        <v/>
      </c>
      <c r="D70" s="145"/>
      <c r="E70" s="125" t="str">
        <f>IF(ISERROR(VLOOKUP(D70,[1]vylosovanie!$D$10:$N$209,7,0))=TRUE,"",VLOOKUP(D70,[1]vylosovanie!$D$10:$N$209,7,0))</f>
        <v/>
      </c>
      <c r="F70" s="125" t="str">
        <f>IF(ISERROR(VLOOKUP(E70,'[1]zoznam prihlasenych'!$C$6:$G$206,2,0))=TRUE,"",VLOOKUP(E70,'[1]zoznam prihlasenych'!$C$6:$G$206,2,0))</f>
        <v/>
      </c>
      <c r="G70" s="125" t="str">
        <f>IF(ISERROR(VLOOKUP(D70,[1]vylosovanie!$D$10:$N$209,8,0))=TRUE,"",VLOOKUP(D70,[1]vylosovanie!$D$10:$N$209,8,0))</f>
        <v/>
      </c>
      <c r="H70" s="145" t="str">
        <f>IF(ISERROR(VLOOKUP(D70,[1]vylosovanie!$D$10:$N$209,11,0))=TRUE,"",VLOOKUP(D70,[1]vylosovanie!$D$10:$N$209,11,0))</f>
        <v/>
      </c>
      <c r="I70" s="267" t="str">
        <f t="shared" ref="I70" si="30">IF(SUM(H70:H71)=0,"",SUM(H70:H71))</f>
        <v/>
      </c>
    </row>
    <row r="71" spans="1:9" ht="35.1" customHeight="1" x14ac:dyDescent="0.55000000000000004">
      <c r="A71" s="238" t="str">
        <f>IF(ISERROR(10*C70+2)=TRUE,"",10*C70+2)</f>
        <v/>
      </c>
      <c r="C71" s="266"/>
      <c r="D71" s="145"/>
      <c r="E71" s="125" t="str">
        <f>IF(ISERROR(VLOOKUP(D71,[1]vylosovanie!$D$10:$N$209,7,0))=TRUE,"",VLOOKUP(D71,[1]vylosovanie!$D$10:$N$209,7,0))</f>
        <v/>
      </c>
      <c r="F71" s="125" t="str">
        <f>IF(ISERROR(VLOOKUP(E71,'[1]zoznam prihlasenych'!$C$6:$G$206,2,0))=TRUE,"",VLOOKUP(E71,'[1]zoznam prihlasenych'!$C$6:$G$206,2,0))</f>
        <v/>
      </c>
      <c r="G71" s="125" t="str">
        <f>IF(ISERROR(VLOOKUP(D71,[1]vylosovanie!$D$10:$N$209,8,0))=TRUE,"",VLOOKUP(D71,[1]vylosovanie!$D$10:$N$209,8,0))</f>
        <v/>
      </c>
      <c r="H71" s="145" t="str">
        <f>IF(ISERROR(VLOOKUP(D71,[1]vylosovanie!$D$10:$N$209,11,0))=TRUE,"",VLOOKUP(D71,[1]vylosovanie!$D$10:$N$209,11,0))</f>
        <v/>
      </c>
      <c r="I71" s="268"/>
    </row>
    <row r="72" spans="1:9" ht="35.1" customHeight="1" x14ac:dyDescent="0.55000000000000004">
      <c r="A72" s="238" t="str">
        <f>IF(ISERROR(10*C72+1)=TRUE,"",10*C72+1)</f>
        <v/>
      </c>
      <c r="C72" s="266" t="str">
        <f t="shared" si="4"/>
        <v/>
      </c>
      <c r="D72" s="145"/>
      <c r="E72" s="125" t="str">
        <f>IF(ISERROR(VLOOKUP(D72,[1]vylosovanie!$D$10:$N$209,7,0))=TRUE,"",VLOOKUP(D72,[1]vylosovanie!$D$10:$N$209,7,0))</f>
        <v/>
      </c>
      <c r="F72" s="125" t="str">
        <f>IF(ISERROR(VLOOKUP(E72,'[1]zoznam prihlasenych'!$C$6:$G$206,2,0))=TRUE,"",VLOOKUP(E72,'[1]zoznam prihlasenych'!$C$6:$G$206,2,0))</f>
        <v/>
      </c>
      <c r="G72" s="125" t="str">
        <f>IF(ISERROR(VLOOKUP(D72,[1]vylosovanie!$D$10:$N$209,8,0))=TRUE,"",VLOOKUP(D72,[1]vylosovanie!$D$10:$N$209,8,0))</f>
        <v/>
      </c>
      <c r="H72" s="145" t="str">
        <f>IF(ISERROR(VLOOKUP(D72,[1]vylosovanie!$D$10:$N$209,11,0))=TRUE,"",VLOOKUP(D72,[1]vylosovanie!$D$10:$N$209,11,0))</f>
        <v/>
      </c>
      <c r="I72" s="267" t="str">
        <f t="shared" ref="I72" si="31">IF(SUM(H72:H73)=0,"",SUM(H72:H73))</f>
        <v/>
      </c>
    </row>
    <row r="73" spans="1:9" ht="35.1" customHeight="1" x14ac:dyDescent="0.55000000000000004">
      <c r="A73" s="238" t="str">
        <f>IF(ISERROR(10*C72+2)=TRUE,"",10*C72+2)</f>
        <v/>
      </c>
      <c r="C73" s="266"/>
      <c r="D73" s="145"/>
      <c r="E73" s="125" t="str">
        <f>IF(ISERROR(VLOOKUP(D73,[1]vylosovanie!$D$10:$N$209,7,0))=TRUE,"",VLOOKUP(D73,[1]vylosovanie!$D$10:$N$209,7,0))</f>
        <v/>
      </c>
      <c r="F73" s="125" t="str">
        <f>IF(ISERROR(VLOOKUP(E73,'[1]zoznam prihlasenych'!$C$6:$G$206,2,0))=TRUE,"",VLOOKUP(E73,'[1]zoznam prihlasenych'!$C$6:$G$206,2,0))</f>
        <v/>
      </c>
      <c r="G73" s="125" t="str">
        <f>IF(ISERROR(VLOOKUP(D73,[1]vylosovanie!$D$10:$N$209,8,0))=TRUE,"",VLOOKUP(D73,[1]vylosovanie!$D$10:$N$209,8,0))</f>
        <v/>
      </c>
      <c r="H73" s="145" t="str">
        <f>IF(ISERROR(VLOOKUP(D73,[1]vylosovanie!$D$10:$N$209,11,0))=TRUE,"",VLOOKUP(D73,[1]vylosovanie!$D$10:$N$209,11,0))</f>
        <v/>
      </c>
      <c r="I73" s="268"/>
    </row>
    <row r="74" spans="1:9" ht="35.1" customHeight="1" x14ac:dyDescent="0.55000000000000004">
      <c r="A74" s="238" t="str">
        <f>IF(ISERROR(10*C74+1)=TRUE,"",10*C74+1)</f>
        <v/>
      </c>
      <c r="C74" s="266" t="str">
        <f t="shared" si="4"/>
        <v/>
      </c>
      <c r="D74" s="145"/>
      <c r="E74" s="125" t="str">
        <f>IF(ISERROR(VLOOKUP(D74,[1]vylosovanie!$D$10:$N$209,7,0))=TRUE,"",VLOOKUP(D74,[1]vylosovanie!$D$10:$N$209,7,0))</f>
        <v/>
      </c>
      <c r="F74" s="125" t="str">
        <f>IF(ISERROR(VLOOKUP(E74,'[1]zoznam prihlasenych'!$C$6:$G$206,2,0))=TRUE,"",VLOOKUP(E74,'[1]zoznam prihlasenych'!$C$6:$G$206,2,0))</f>
        <v/>
      </c>
      <c r="G74" s="125" t="str">
        <f>IF(ISERROR(VLOOKUP(D74,[1]vylosovanie!$D$10:$N$209,8,0))=TRUE,"",VLOOKUP(D74,[1]vylosovanie!$D$10:$N$209,8,0))</f>
        <v/>
      </c>
      <c r="H74" s="145" t="str">
        <f>IF(ISERROR(VLOOKUP(D74,[1]vylosovanie!$D$10:$N$209,11,0))=TRUE,"",VLOOKUP(D74,[1]vylosovanie!$D$10:$N$209,11,0))</f>
        <v/>
      </c>
      <c r="I74" s="267" t="str">
        <f t="shared" ref="I74" si="32">IF(SUM(H74:H75)=0,"",SUM(H74:H75))</f>
        <v/>
      </c>
    </row>
    <row r="75" spans="1:9" ht="35.1" customHeight="1" x14ac:dyDescent="0.55000000000000004">
      <c r="A75" s="238" t="str">
        <f>IF(ISERROR(10*C74+2)=TRUE,"",10*C74+2)</f>
        <v/>
      </c>
      <c r="C75" s="266"/>
      <c r="D75" s="145"/>
      <c r="E75" s="125" t="str">
        <f>IF(ISERROR(VLOOKUP(D75,[1]vylosovanie!$D$10:$N$209,7,0))=TRUE,"",VLOOKUP(D75,[1]vylosovanie!$D$10:$N$209,7,0))</f>
        <v/>
      </c>
      <c r="F75" s="125" t="str">
        <f>IF(ISERROR(VLOOKUP(E75,'[1]zoznam prihlasenych'!$C$6:$G$206,2,0))=TRUE,"",VLOOKUP(E75,'[1]zoznam prihlasenych'!$C$6:$G$206,2,0))</f>
        <v/>
      </c>
      <c r="G75" s="125" t="str">
        <f>IF(ISERROR(VLOOKUP(D75,[1]vylosovanie!$D$10:$N$209,8,0))=TRUE,"",VLOOKUP(D75,[1]vylosovanie!$D$10:$N$209,8,0))</f>
        <v/>
      </c>
      <c r="H75" s="145" t="str">
        <f>IF(ISERROR(VLOOKUP(D75,[1]vylosovanie!$D$10:$N$209,11,0))=TRUE,"",VLOOKUP(D75,[1]vylosovanie!$D$10:$N$209,11,0))</f>
        <v/>
      </c>
      <c r="I75" s="268"/>
    </row>
    <row r="76" spans="1:9" ht="35.1" customHeight="1" x14ac:dyDescent="0.55000000000000004">
      <c r="A76" s="238" t="str">
        <f>IF(ISERROR(10*C76+1)=TRUE,"",10*C76+1)</f>
        <v/>
      </c>
      <c r="C76" s="266" t="str">
        <f t="shared" si="4"/>
        <v/>
      </c>
      <c r="D76" s="145"/>
      <c r="E76" s="125" t="str">
        <f>IF(ISERROR(VLOOKUP(D76,[1]vylosovanie!$D$10:$N$209,7,0))=TRUE,"",VLOOKUP(D76,[1]vylosovanie!$D$10:$N$209,7,0))</f>
        <v/>
      </c>
      <c r="F76" s="125" t="str">
        <f>IF(ISERROR(VLOOKUP(E76,'[1]zoznam prihlasenych'!$C$6:$G$206,2,0))=TRUE,"",VLOOKUP(E76,'[1]zoznam prihlasenych'!$C$6:$G$206,2,0))</f>
        <v/>
      </c>
      <c r="G76" s="125" t="str">
        <f>IF(ISERROR(VLOOKUP(D76,[1]vylosovanie!$D$10:$N$209,8,0))=TRUE,"",VLOOKUP(D76,[1]vylosovanie!$D$10:$N$209,8,0))</f>
        <v/>
      </c>
      <c r="H76" s="145" t="str">
        <f>IF(ISERROR(VLOOKUP(D76,[1]vylosovanie!$D$10:$N$209,11,0))=TRUE,"",VLOOKUP(D76,[1]vylosovanie!$D$10:$N$209,11,0))</f>
        <v/>
      </c>
      <c r="I76" s="267" t="str">
        <f t="shared" ref="I76" si="33">IF(SUM(H76:H77)=0,"",SUM(H76:H77))</f>
        <v/>
      </c>
    </row>
    <row r="77" spans="1:9" ht="35.1" customHeight="1" x14ac:dyDescent="0.55000000000000004">
      <c r="A77" s="238" t="str">
        <f>IF(ISERROR(10*C76+2)=TRUE,"",10*C76+2)</f>
        <v/>
      </c>
      <c r="C77" s="266"/>
      <c r="D77" s="145"/>
      <c r="E77" s="125" t="str">
        <f>IF(ISERROR(VLOOKUP(D77,[1]vylosovanie!$D$10:$N$209,7,0))=TRUE,"",VLOOKUP(D77,[1]vylosovanie!$D$10:$N$209,7,0))</f>
        <v/>
      </c>
      <c r="F77" s="125" t="str">
        <f>IF(ISERROR(VLOOKUP(E77,'[1]zoznam prihlasenych'!$C$6:$G$206,2,0))=TRUE,"",VLOOKUP(E77,'[1]zoznam prihlasenych'!$C$6:$G$206,2,0))</f>
        <v/>
      </c>
      <c r="G77" s="125" t="str">
        <f>IF(ISERROR(VLOOKUP(D77,[1]vylosovanie!$D$10:$N$209,8,0))=TRUE,"",VLOOKUP(D77,[1]vylosovanie!$D$10:$N$209,8,0))</f>
        <v/>
      </c>
      <c r="H77" s="145" t="str">
        <f>IF(ISERROR(VLOOKUP(D77,[1]vylosovanie!$D$10:$N$209,11,0))=TRUE,"",VLOOKUP(D77,[1]vylosovanie!$D$10:$N$209,11,0))</f>
        <v/>
      </c>
      <c r="I77" s="268"/>
    </row>
    <row r="78" spans="1:9" ht="35.1" customHeight="1" x14ac:dyDescent="0.55000000000000004">
      <c r="A78" s="238" t="str">
        <f>IF(ISERROR(10*C78+1)=TRUE,"",10*C78+1)</f>
        <v/>
      </c>
      <c r="C78" s="266" t="str">
        <f t="shared" si="4"/>
        <v/>
      </c>
      <c r="D78" s="145"/>
      <c r="E78" s="125" t="str">
        <f>IF(ISERROR(VLOOKUP(D78,[1]vylosovanie!$D$10:$N$209,7,0))=TRUE,"",VLOOKUP(D78,[1]vylosovanie!$D$10:$N$209,7,0))</f>
        <v/>
      </c>
      <c r="F78" s="125" t="str">
        <f>IF(ISERROR(VLOOKUP(E78,'[1]zoznam prihlasenych'!$C$6:$G$206,2,0))=TRUE,"",VLOOKUP(E78,'[1]zoznam prihlasenych'!$C$6:$G$206,2,0))</f>
        <v/>
      </c>
      <c r="G78" s="125" t="str">
        <f>IF(ISERROR(VLOOKUP(D78,[1]vylosovanie!$D$10:$N$209,8,0))=TRUE,"",VLOOKUP(D78,[1]vylosovanie!$D$10:$N$209,8,0))</f>
        <v/>
      </c>
      <c r="H78" s="145" t="str">
        <f>IF(ISERROR(VLOOKUP(D78,[1]vylosovanie!$D$10:$N$209,11,0))=TRUE,"",VLOOKUP(D78,[1]vylosovanie!$D$10:$N$209,11,0))</f>
        <v/>
      </c>
      <c r="I78" s="267" t="str">
        <f t="shared" ref="I78" si="34">IF(SUM(H78:H79)=0,"",SUM(H78:H79))</f>
        <v/>
      </c>
    </row>
    <row r="79" spans="1:9" ht="35.1" customHeight="1" x14ac:dyDescent="0.55000000000000004">
      <c r="A79" s="238" t="str">
        <f>IF(ISERROR(10*C78+2)=TRUE,"",10*C78+2)</f>
        <v/>
      </c>
      <c r="C79" s="266"/>
      <c r="D79" s="145"/>
      <c r="E79" s="125" t="str">
        <f>IF(ISERROR(VLOOKUP(D79,[1]vylosovanie!$D$10:$N$209,7,0))=TRUE,"",VLOOKUP(D79,[1]vylosovanie!$D$10:$N$209,7,0))</f>
        <v/>
      </c>
      <c r="F79" s="125" t="str">
        <f>IF(ISERROR(VLOOKUP(E79,'[1]zoznam prihlasenych'!$C$6:$G$206,2,0))=TRUE,"",VLOOKUP(E79,'[1]zoznam prihlasenych'!$C$6:$G$206,2,0))</f>
        <v/>
      </c>
      <c r="G79" s="125" t="str">
        <f>IF(ISERROR(VLOOKUP(D79,[1]vylosovanie!$D$10:$N$209,8,0))=TRUE,"",VLOOKUP(D79,[1]vylosovanie!$D$10:$N$209,8,0))</f>
        <v/>
      </c>
      <c r="H79" s="145" t="str">
        <f>IF(ISERROR(VLOOKUP(D79,[1]vylosovanie!$D$10:$N$209,11,0))=TRUE,"",VLOOKUP(D79,[1]vylosovanie!$D$10:$N$209,11,0))</f>
        <v/>
      </c>
      <c r="I79" s="268"/>
    </row>
    <row r="80" spans="1:9" ht="35.1" customHeight="1" x14ac:dyDescent="0.55000000000000004">
      <c r="A80" s="238" t="str">
        <f>IF(ISERROR(10*C80+1)=TRUE,"",10*C80+1)</f>
        <v/>
      </c>
      <c r="C80" s="266" t="str">
        <f t="shared" si="4"/>
        <v/>
      </c>
      <c r="D80" s="145"/>
      <c r="E80" s="125" t="str">
        <f>IF(ISERROR(VLOOKUP(D80,[1]vylosovanie!$D$10:$N$209,7,0))=TRUE,"",VLOOKUP(D80,[1]vylosovanie!$D$10:$N$209,7,0))</f>
        <v/>
      </c>
      <c r="F80" s="125" t="str">
        <f>IF(ISERROR(VLOOKUP(E80,'[1]zoznam prihlasenych'!$C$6:$G$206,2,0))=TRUE,"",VLOOKUP(E80,'[1]zoznam prihlasenych'!$C$6:$G$206,2,0))</f>
        <v/>
      </c>
      <c r="G80" s="125" t="str">
        <f>IF(ISERROR(VLOOKUP(D80,[1]vylosovanie!$D$10:$N$209,8,0))=TRUE,"",VLOOKUP(D80,[1]vylosovanie!$D$10:$N$209,8,0))</f>
        <v/>
      </c>
      <c r="H80" s="145" t="str">
        <f>IF(ISERROR(VLOOKUP(D80,[1]vylosovanie!$D$10:$N$209,11,0))=TRUE,"",VLOOKUP(D80,[1]vylosovanie!$D$10:$N$209,11,0))</f>
        <v/>
      </c>
      <c r="I80" s="267" t="str">
        <f t="shared" ref="I80" si="35">IF(SUM(H80:H81)=0,"",SUM(H80:H81))</f>
        <v/>
      </c>
    </row>
    <row r="81" spans="1:9" ht="35.1" customHeight="1" x14ac:dyDescent="0.55000000000000004">
      <c r="A81" s="238" t="str">
        <f>IF(ISERROR(10*C80+2)=TRUE,"",10*C80+2)</f>
        <v/>
      </c>
      <c r="C81" s="266"/>
      <c r="D81" s="145"/>
      <c r="E81" s="125" t="str">
        <f>IF(ISERROR(VLOOKUP(D81,[1]vylosovanie!$D$10:$N$209,7,0))=TRUE,"",VLOOKUP(D81,[1]vylosovanie!$D$10:$N$209,7,0))</f>
        <v/>
      </c>
      <c r="F81" s="125" t="str">
        <f>IF(ISERROR(VLOOKUP(E81,'[1]zoznam prihlasenych'!$C$6:$G$206,2,0))=TRUE,"",VLOOKUP(E81,'[1]zoznam prihlasenych'!$C$6:$G$206,2,0))</f>
        <v/>
      </c>
      <c r="G81" s="125" t="str">
        <f>IF(ISERROR(VLOOKUP(D81,[1]vylosovanie!$D$10:$N$209,8,0))=TRUE,"",VLOOKUP(D81,[1]vylosovanie!$D$10:$N$209,8,0))</f>
        <v/>
      </c>
      <c r="H81" s="145" t="str">
        <f>IF(ISERROR(VLOOKUP(D81,[1]vylosovanie!$D$10:$N$209,11,0))=TRUE,"",VLOOKUP(D81,[1]vylosovanie!$D$10:$N$209,11,0))</f>
        <v/>
      </c>
      <c r="I81" s="268"/>
    </row>
    <row r="82" spans="1:9" ht="35.1" customHeight="1" x14ac:dyDescent="0.55000000000000004">
      <c r="A82" s="238" t="str">
        <f>IF(ISERROR(10*C82+1)=TRUE,"",10*C82+1)</f>
        <v/>
      </c>
      <c r="C82" s="266" t="str">
        <f t="shared" ref="C82:C144" si="36">IF(ISERROR(RANK(I82,$I$12:$I$157,0))=TRUE,"",RANK(I82,$I$12:$I$157,0))</f>
        <v/>
      </c>
      <c r="D82" s="145"/>
      <c r="E82" s="125" t="str">
        <f>IF(ISERROR(VLOOKUP(D82,[1]vylosovanie!$D$10:$N$209,7,0))=TRUE,"",VLOOKUP(D82,[1]vylosovanie!$D$10:$N$209,7,0))</f>
        <v/>
      </c>
      <c r="F82" s="125" t="str">
        <f>IF(ISERROR(VLOOKUP(E82,'[1]zoznam prihlasenych'!$C$6:$G$206,2,0))=TRUE,"",VLOOKUP(E82,'[1]zoznam prihlasenych'!$C$6:$G$206,2,0))</f>
        <v/>
      </c>
      <c r="G82" s="125" t="str">
        <f>IF(ISERROR(VLOOKUP(D82,[1]vylosovanie!$D$10:$N$209,8,0))=TRUE,"",VLOOKUP(D82,[1]vylosovanie!$D$10:$N$209,8,0))</f>
        <v/>
      </c>
      <c r="H82" s="145" t="str">
        <f>IF(ISERROR(VLOOKUP(D82,[1]vylosovanie!$D$10:$N$209,11,0))=TRUE,"",VLOOKUP(D82,[1]vylosovanie!$D$10:$N$209,11,0))</f>
        <v/>
      </c>
      <c r="I82" s="267" t="str">
        <f t="shared" ref="I82" si="37">IF(SUM(H82:H83)=0,"",SUM(H82:H83))</f>
        <v/>
      </c>
    </row>
    <row r="83" spans="1:9" ht="35.1" customHeight="1" x14ac:dyDescent="0.55000000000000004">
      <c r="A83" s="238" t="str">
        <f>IF(ISERROR(10*C82+2)=TRUE,"",10*C82+2)</f>
        <v/>
      </c>
      <c r="C83" s="266"/>
      <c r="D83" s="145"/>
      <c r="E83" s="125" t="str">
        <f>IF(ISERROR(VLOOKUP(D83,[1]vylosovanie!$D$10:$N$209,7,0))=TRUE,"",VLOOKUP(D83,[1]vylosovanie!$D$10:$N$209,7,0))</f>
        <v/>
      </c>
      <c r="F83" s="125" t="str">
        <f>IF(ISERROR(VLOOKUP(E83,'[1]zoznam prihlasenych'!$C$6:$G$206,2,0))=TRUE,"",VLOOKUP(E83,'[1]zoznam prihlasenych'!$C$6:$G$206,2,0))</f>
        <v/>
      </c>
      <c r="G83" s="125" t="str">
        <f>IF(ISERROR(VLOOKUP(D83,[1]vylosovanie!$D$10:$N$209,8,0))=TRUE,"",VLOOKUP(D83,[1]vylosovanie!$D$10:$N$209,8,0))</f>
        <v/>
      </c>
      <c r="H83" s="145" t="str">
        <f>IF(ISERROR(VLOOKUP(D83,[1]vylosovanie!$D$10:$N$209,11,0))=TRUE,"",VLOOKUP(D83,[1]vylosovanie!$D$10:$N$209,11,0))</f>
        <v/>
      </c>
      <c r="I83" s="268"/>
    </row>
    <row r="84" spans="1:9" ht="35.1" customHeight="1" x14ac:dyDescent="0.55000000000000004">
      <c r="A84" s="238" t="str">
        <f>IF(ISERROR(10*C84+1)=TRUE,"",10*C84+1)</f>
        <v/>
      </c>
      <c r="C84" s="266" t="str">
        <f t="shared" si="36"/>
        <v/>
      </c>
      <c r="D84" s="145"/>
      <c r="E84" s="125" t="str">
        <f>IF(ISERROR(VLOOKUP(D84,[1]vylosovanie!$D$10:$N$209,7,0))=TRUE,"",VLOOKUP(D84,[1]vylosovanie!$D$10:$N$209,7,0))</f>
        <v/>
      </c>
      <c r="F84" s="125" t="str">
        <f>IF(ISERROR(VLOOKUP(E84,'[1]zoznam prihlasenych'!$C$6:$G$206,2,0))=TRUE,"",VLOOKUP(E84,'[1]zoznam prihlasenych'!$C$6:$G$206,2,0))</f>
        <v/>
      </c>
      <c r="G84" s="125" t="str">
        <f>IF(ISERROR(VLOOKUP(D84,[1]vylosovanie!$D$10:$N$209,8,0))=TRUE,"",VLOOKUP(D84,[1]vylosovanie!$D$10:$N$209,8,0))</f>
        <v/>
      </c>
      <c r="H84" s="145" t="str">
        <f>IF(ISERROR(VLOOKUP(D84,[1]vylosovanie!$D$10:$N$209,11,0))=TRUE,"",VLOOKUP(D84,[1]vylosovanie!$D$10:$N$209,11,0))</f>
        <v/>
      </c>
      <c r="I84" s="267" t="str">
        <f t="shared" ref="I84" si="38">IF(SUM(H84:H85)=0,"",SUM(H84:H85))</f>
        <v/>
      </c>
    </row>
    <row r="85" spans="1:9" ht="35.1" customHeight="1" x14ac:dyDescent="0.55000000000000004">
      <c r="A85" s="238" t="str">
        <f>IF(ISERROR(10*C84+2)=TRUE,"",10*C84+2)</f>
        <v/>
      </c>
      <c r="C85" s="266"/>
      <c r="D85" s="145"/>
      <c r="E85" s="125" t="str">
        <f>IF(ISERROR(VLOOKUP(D85,[1]vylosovanie!$D$10:$N$209,7,0))=TRUE,"",VLOOKUP(D85,[1]vylosovanie!$D$10:$N$209,7,0))</f>
        <v/>
      </c>
      <c r="F85" s="125" t="str">
        <f>IF(ISERROR(VLOOKUP(E85,'[1]zoznam prihlasenych'!$C$6:$G$206,2,0))=TRUE,"",VLOOKUP(E85,'[1]zoznam prihlasenych'!$C$6:$G$206,2,0))</f>
        <v/>
      </c>
      <c r="G85" s="125" t="str">
        <f>IF(ISERROR(VLOOKUP(D85,[1]vylosovanie!$D$10:$N$209,8,0))=TRUE,"",VLOOKUP(D85,[1]vylosovanie!$D$10:$N$209,8,0))</f>
        <v/>
      </c>
      <c r="H85" s="145" t="str">
        <f>IF(ISERROR(VLOOKUP(D85,[1]vylosovanie!$D$10:$N$209,11,0))=TRUE,"",VLOOKUP(D85,[1]vylosovanie!$D$10:$N$209,11,0))</f>
        <v/>
      </c>
      <c r="I85" s="268"/>
    </row>
    <row r="86" spans="1:9" ht="35.1" customHeight="1" x14ac:dyDescent="0.55000000000000004">
      <c r="A86" s="238" t="str">
        <f>IF(ISERROR(10*C86+1)=TRUE,"",10*C86+1)</f>
        <v/>
      </c>
      <c r="C86" s="266" t="str">
        <f t="shared" si="36"/>
        <v/>
      </c>
      <c r="D86" s="145"/>
      <c r="E86" s="125" t="str">
        <f>IF(ISERROR(VLOOKUP(D86,[1]vylosovanie!$D$10:$N$209,7,0))=TRUE,"",VLOOKUP(D86,[1]vylosovanie!$D$10:$N$209,7,0))</f>
        <v/>
      </c>
      <c r="F86" s="125" t="str">
        <f>IF(ISERROR(VLOOKUP(E86,'[1]zoznam prihlasenych'!$C$6:$G$206,2,0))=TRUE,"",VLOOKUP(E86,'[1]zoznam prihlasenych'!$C$6:$G$206,2,0))</f>
        <v/>
      </c>
      <c r="G86" s="125" t="str">
        <f>IF(ISERROR(VLOOKUP(D86,[1]vylosovanie!$D$10:$N$209,8,0))=TRUE,"",VLOOKUP(D86,[1]vylosovanie!$D$10:$N$209,8,0))</f>
        <v/>
      </c>
      <c r="H86" s="145" t="str">
        <f>IF(ISERROR(VLOOKUP(D86,[1]vylosovanie!$D$10:$N$209,11,0))=TRUE,"",VLOOKUP(D86,[1]vylosovanie!$D$10:$N$209,11,0))</f>
        <v/>
      </c>
      <c r="I86" s="267" t="str">
        <f t="shared" ref="I86" si="39">IF(SUM(H86:H87)=0,"",SUM(H86:H87))</f>
        <v/>
      </c>
    </row>
    <row r="87" spans="1:9" ht="35.1" customHeight="1" x14ac:dyDescent="0.55000000000000004">
      <c r="A87" s="238" t="str">
        <f>IF(ISERROR(10*C86+2)=TRUE,"",10*C86+2)</f>
        <v/>
      </c>
      <c r="C87" s="266"/>
      <c r="D87" s="145"/>
      <c r="E87" s="125" t="str">
        <f>IF(ISERROR(VLOOKUP(D87,[1]vylosovanie!$D$10:$N$209,7,0))=TRUE,"",VLOOKUP(D87,[1]vylosovanie!$D$10:$N$209,7,0))</f>
        <v/>
      </c>
      <c r="F87" s="125" t="str">
        <f>IF(ISERROR(VLOOKUP(E87,'[1]zoznam prihlasenych'!$C$6:$G$206,2,0))=TRUE,"",VLOOKUP(E87,'[1]zoznam prihlasenych'!$C$6:$G$206,2,0))</f>
        <v/>
      </c>
      <c r="G87" s="125" t="str">
        <f>IF(ISERROR(VLOOKUP(D87,[1]vylosovanie!$D$10:$N$209,8,0))=TRUE,"",VLOOKUP(D87,[1]vylosovanie!$D$10:$N$209,8,0))</f>
        <v/>
      </c>
      <c r="H87" s="145" t="str">
        <f>IF(ISERROR(VLOOKUP(D87,[1]vylosovanie!$D$10:$N$209,11,0))=TRUE,"",VLOOKUP(D87,[1]vylosovanie!$D$10:$N$209,11,0))</f>
        <v/>
      </c>
      <c r="I87" s="268"/>
    </row>
    <row r="88" spans="1:9" ht="35.1" customHeight="1" x14ac:dyDescent="0.55000000000000004">
      <c r="A88" s="238" t="str">
        <f>IF(ISERROR(10*C88+1)=TRUE,"",10*C88+1)</f>
        <v/>
      </c>
      <c r="C88" s="266" t="str">
        <f t="shared" si="36"/>
        <v/>
      </c>
      <c r="D88" s="145"/>
      <c r="E88" s="125" t="str">
        <f>IF(ISERROR(VLOOKUP(D88,[1]vylosovanie!$D$10:$N$209,7,0))=TRUE,"",VLOOKUP(D88,[1]vylosovanie!$D$10:$N$209,7,0))</f>
        <v/>
      </c>
      <c r="F88" s="125" t="str">
        <f>IF(ISERROR(VLOOKUP(E88,'[1]zoznam prihlasenych'!$C$6:$G$206,2,0))=TRUE,"",VLOOKUP(E88,'[1]zoznam prihlasenych'!$C$6:$G$206,2,0))</f>
        <v/>
      </c>
      <c r="G88" s="125" t="str">
        <f>IF(ISERROR(VLOOKUP(D88,[1]vylosovanie!$D$10:$N$209,8,0))=TRUE,"",VLOOKUP(D88,[1]vylosovanie!$D$10:$N$209,8,0))</f>
        <v/>
      </c>
      <c r="H88" s="145" t="str">
        <f>IF(ISERROR(VLOOKUP(D88,[1]vylosovanie!$D$10:$N$209,11,0))=TRUE,"",VLOOKUP(D88,[1]vylosovanie!$D$10:$N$209,11,0))</f>
        <v/>
      </c>
      <c r="I88" s="267" t="str">
        <f t="shared" ref="I88" si="40">IF(SUM(H88:H89)=0,"",SUM(H88:H89))</f>
        <v/>
      </c>
    </row>
    <row r="89" spans="1:9" ht="35.1" customHeight="1" x14ac:dyDescent="0.55000000000000004">
      <c r="A89" s="238" t="str">
        <f>IF(ISERROR(10*C88+2)=TRUE,"",10*C88+2)</f>
        <v/>
      </c>
      <c r="C89" s="266"/>
      <c r="D89" s="145"/>
      <c r="E89" s="125" t="str">
        <f>IF(ISERROR(VLOOKUP(D89,[1]vylosovanie!$D$10:$N$209,7,0))=TRUE,"",VLOOKUP(D89,[1]vylosovanie!$D$10:$N$209,7,0))</f>
        <v/>
      </c>
      <c r="F89" s="125" t="str">
        <f>IF(ISERROR(VLOOKUP(E89,'[1]zoznam prihlasenych'!$C$6:$G$206,2,0))=TRUE,"",VLOOKUP(E89,'[1]zoznam prihlasenych'!$C$6:$G$206,2,0))</f>
        <v/>
      </c>
      <c r="G89" s="125" t="str">
        <f>IF(ISERROR(VLOOKUP(D89,[1]vylosovanie!$D$10:$N$209,8,0))=TRUE,"",VLOOKUP(D89,[1]vylosovanie!$D$10:$N$209,8,0))</f>
        <v/>
      </c>
      <c r="H89" s="145" t="str">
        <f>IF(ISERROR(VLOOKUP(D89,[1]vylosovanie!$D$10:$N$209,11,0))=TRUE,"",VLOOKUP(D89,[1]vylosovanie!$D$10:$N$209,11,0))</f>
        <v/>
      </c>
      <c r="I89" s="268"/>
    </row>
    <row r="90" spans="1:9" ht="35.1" customHeight="1" x14ac:dyDescent="0.55000000000000004">
      <c r="A90" s="238" t="str">
        <f>IF(ISERROR(10*C90+1)=TRUE,"",10*C90+1)</f>
        <v/>
      </c>
      <c r="C90" s="266" t="str">
        <f t="shared" si="36"/>
        <v/>
      </c>
      <c r="D90" s="145"/>
      <c r="E90" s="125" t="str">
        <f>IF(ISERROR(VLOOKUP(D90,[1]vylosovanie!$D$10:$N$209,7,0))=TRUE,"",VLOOKUP(D90,[1]vylosovanie!$D$10:$N$209,7,0))</f>
        <v/>
      </c>
      <c r="F90" s="125" t="str">
        <f>IF(ISERROR(VLOOKUP(E90,'[1]zoznam prihlasenych'!$C$6:$G$206,2,0))=TRUE,"",VLOOKUP(E90,'[1]zoznam prihlasenych'!$C$6:$G$206,2,0))</f>
        <v/>
      </c>
      <c r="G90" s="125" t="str">
        <f>IF(ISERROR(VLOOKUP(D90,[1]vylosovanie!$D$10:$N$209,8,0))=TRUE,"",VLOOKUP(D90,[1]vylosovanie!$D$10:$N$209,8,0))</f>
        <v/>
      </c>
      <c r="H90" s="145" t="str">
        <f>IF(ISERROR(VLOOKUP(D90,[1]vylosovanie!$D$10:$N$209,11,0))=TRUE,"",VLOOKUP(D90,[1]vylosovanie!$D$10:$N$209,11,0))</f>
        <v/>
      </c>
      <c r="I90" s="267" t="str">
        <f t="shared" ref="I90" si="41">IF(SUM(H90:H91)=0,"",SUM(H90:H91))</f>
        <v/>
      </c>
    </row>
    <row r="91" spans="1:9" ht="35.1" customHeight="1" x14ac:dyDescent="0.55000000000000004">
      <c r="A91" s="238" t="str">
        <f>IF(ISERROR(10*C90+2)=TRUE,"",10*C90+2)</f>
        <v/>
      </c>
      <c r="C91" s="266"/>
      <c r="D91" s="145"/>
      <c r="E91" s="125" t="str">
        <f>IF(ISERROR(VLOOKUP(D91,[1]vylosovanie!$D$10:$N$209,7,0))=TRUE,"",VLOOKUP(D91,[1]vylosovanie!$D$10:$N$209,7,0))</f>
        <v/>
      </c>
      <c r="F91" s="125" t="str">
        <f>IF(ISERROR(VLOOKUP(E91,'[1]zoznam prihlasenych'!$C$6:$G$206,2,0))=TRUE,"",VLOOKUP(E91,'[1]zoznam prihlasenych'!$C$6:$G$206,2,0))</f>
        <v/>
      </c>
      <c r="G91" s="125" t="str">
        <f>IF(ISERROR(VLOOKUP(D91,[1]vylosovanie!$D$10:$N$209,8,0))=TRUE,"",VLOOKUP(D91,[1]vylosovanie!$D$10:$N$209,8,0))</f>
        <v/>
      </c>
      <c r="H91" s="145" t="str">
        <f>IF(ISERROR(VLOOKUP(D91,[1]vylosovanie!$D$10:$N$209,11,0))=TRUE,"",VLOOKUP(D91,[1]vylosovanie!$D$10:$N$209,11,0))</f>
        <v/>
      </c>
      <c r="I91" s="268"/>
    </row>
    <row r="92" spans="1:9" ht="35.1" customHeight="1" x14ac:dyDescent="0.55000000000000004">
      <c r="A92" s="238" t="str">
        <f>IF(ISERROR(10*C92+1)=TRUE,"",10*C92+1)</f>
        <v/>
      </c>
      <c r="C92" s="266" t="str">
        <f t="shared" si="36"/>
        <v/>
      </c>
      <c r="D92" s="145"/>
      <c r="E92" s="125" t="str">
        <f>IF(ISERROR(VLOOKUP(D92,[1]vylosovanie!$D$10:$N$209,7,0))=TRUE,"",VLOOKUP(D92,[1]vylosovanie!$D$10:$N$209,7,0))</f>
        <v/>
      </c>
      <c r="F92" s="125" t="str">
        <f>IF(ISERROR(VLOOKUP(E92,'[1]zoznam prihlasenych'!$C$6:$G$206,2,0))=TRUE,"",VLOOKUP(E92,'[1]zoznam prihlasenych'!$C$6:$G$206,2,0))</f>
        <v/>
      </c>
      <c r="G92" s="125" t="str">
        <f>IF(ISERROR(VLOOKUP(D92,[1]vylosovanie!$D$10:$N$209,8,0))=TRUE,"",VLOOKUP(D92,[1]vylosovanie!$D$10:$N$209,8,0))</f>
        <v/>
      </c>
      <c r="H92" s="145" t="str">
        <f>IF(ISERROR(VLOOKUP(D92,[1]vylosovanie!$D$10:$N$209,11,0))=TRUE,"",VLOOKUP(D92,[1]vylosovanie!$D$10:$N$209,11,0))</f>
        <v/>
      </c>
      <c r="I92" s="267" t="str">
        <f t="shared" ref="I92" si="42">IF(SUM(H92:H93)=0,"",SUM(H92:H93))</f>
        <v/>
      </c>
    </row>
    <row r="93" spans="1:9" ht="35.1" customHeight="1" x14ac:dyDescent="0.55000000000000004">
      <c r="A93" s="238" t="str">
        <f>IF(ISERROR(10*C92+2)=TRUE,"",10*C92+2)</f>
        <v/>
      </c>
      <c r="C93" s="266"/>
      <c r="D93" s="145"/>
      <c r="E93" s="125" t="str">
        <f>IF(ISERROR(VLOOKUP(D93,[1]vylosovanie!$D$10:$N$209,7,0))=TRUE,"",VLOOKUP(D93,[1]vylosovanie!$D$10:$N$209,7,0))</f>
        <v/>
      </c>
      <c r="F93" s="125" t="str">
        <f>IF(ISERROR(VLOOKUP(E93,'[1]zoznam prihlasenych'!$C$6:$G$206,2,0))=TRUE,"",VLOOKUP(E93,'[1]zoznam prihlasenych'!$C$6:$G$206,2,0))</f>
        <v/>
      </c>
      <c r="G93" s="125" t="str">
        <f>IF(ISERROR(VLOOKUP(D93,[1]vylosovanie!$D$10:$N$209,8,0))=TRUE,"",VLOOKUP(D93,[1]vylosovanie!$D$10:$N$209,8,0))</f>
        <v/>
      </c>
      <c r="H93" s="145" t="str">
        <f>IF(ISERROR(VLOOKUP(D93,[1]vylosovanie!$D$10:$N$209,11,0))=TRUE,"",VLOOKUP(D93,[1]vylosovanie!$D$10:$N$209,11,0))</f>
        <v/>
      </c>
      <c r="I93" s="268"/>
    </row>
    <row r="94" spans="1:9" ht="35.1" customHeight="1" x14ac:dyDescent="0.55000000000000004">
      <c r="A94" s="238" t="str">
        <f>IF(ISERROR(10*C94+1)=TRUE,"",10*C94+1)</f>
        <v/>
      </c>
      <c r="C94" s="266" t="str">
        <f t="shared" si="36"/>
        <v/>
      </c>
      <c r="D94" s="145"/>
      <c r="E94" s="125" t="str">
        <f>IF(ISERROR(VLOOKUP(D94,[1]vylosovanie!$D$10:$N$209,7,0))=TRUE,"",VLOOKUP(D94,[1]vylosovanie!$D$10:$N$209,7,0))</f>
        <v/>
      </c>
      <c r="F94" s="125" t="str">
        <f>IF(ISERROR(VLOOKUP(E94,'[1]zoznam prihlasenych'!$C$6:$G$206,2,0))=TRUE,"",VLOOKUP(E94,'[1]zoznam prihlasenych'!$C$6:$G$206,2,0))</f>
        <v/>
      </c>
      <c r="G94" s="125" t="str">
        <f>IF(ISERROR(VLOOKUP(D94,[1]vylosovanie!$D$10:$N$209,8,0))=TRUE,"",VLOOKUP(D94,[1]vylosovanie!$D$10:$N$209,8,0))</f>
        <v/>
      </c>
      <c r="H94" s="145" t="str">
        <f>IF(ISERROR(VLOOKUP(D94,[1]vylosovanie!$D$10:$N$209,11,0))=TRUE,"",VLOOKUP(D94,[1]vylosovanie!$D$10:$N$209,11,0))</f>
        <v/>
      </c>
      <c r="I94" s="267" t="str">
        <f t="shared" ref="I94" si="43">IF(SUM(H94:H95)=0,"",SUM(H94:H95))</f>
        <v/>
      </c>
    </row>
    <row r="95" spans="1:9" ht="35.1" customHeight="1" x14ac:dyDescent="0.55000000000000004">
      <c r="A95" s="238" t="str">
        <f>IF(ISERROR(10*C94+2)=TRUE,"",10*C94+2)</f>
        <v/>
      </c>
      <c r="C95" s="266"/>
      <c r="D95" s="145"/>
      <c r="E95" s="125" t="str">
        <f>IF(ISERROR(VLOOKUP(D95,[1]vylosovanie!$D$10:$N$209,7,0))=TRUE,"",VLOOKUP(D95,[1]vylosovanie!$D$10:$N$209,7,0))</f>
        <v/>
      </c>
      <c r="F95" s="125" t="str">
        <f>IF(ISERROR(VLOOKUP(E95,'[1]zoznam prihlasenych'!$C$6:$G$206,2,0))=TRUE,"",VLOOKUP(E95,'[1]zoznam prihlasenych'!$C$6:$G$206,2,0))</f>
        <v/>
      </c>
      <c r="G95" s="125" t="str">
        <f>IF(ISERROR(VLOOKUP(D95,[1]vylosovanie!$D$10:$N$209,8,0))=TRUE,"",VLOOKUP(D95,[1]vylosovanie!$D$10:$N$209,8,0))</f>
        <v/>
      </c>
      <c r="H95" s="145" t="str">
        <f>IF(ISERROR(VLOOKUP(D95,[1]vylosovanie!$D$10:$N$209,11,0))=TRUE,"",VLOOKUP(D95,[1]vylosovanie!$D$10:$N$209,11,0))</f>
        <v/>
      </c>
      <c r="I95" s="268"/>
    </row>
    <row r="96" spans="1:9" ht="35.1" customHeight="1" x14ac:dyDescent="0.55000000000000004">
      <c r="A96" s="238" t="str">
        <f>IF(ISERROR(10*C96+1)=TRUE,"",10*C96+1)</f>
        <v/>
      </c>
      <c r="C96" s="266" t="str">
        <f t="shared" si="36"/>
        <v/>
      </c>
      <c r="D96" s="145"/>
      <c r="E96" s="125" t="str">
        <f>IF(ISERROR(VLOOKUP(D96,[1]vylosovanie!$D$10:$N$209,7,0))=TRUE,"",VLOOKUP(D96,[1]vylosovanie!$D$10:$N$209,7,0))</f>
        <v/>
      </c>
      <c r="F96" s="125" t="str">
        <f>IF(ISERROR(VLOOKUP(E96,'[1]zoznam prihlasenych'!$C$6:$G$206,2,0))=TRUE,"",VLOOKUP(E96,'[1]zoznam prihlasenych'!$C$6:$G$206,2,0))</f>
        <v/>
      </c>
      <c r="G96" s="125" t="str">
        <f>IF(ISERROR(VLOOKUP(D96,[1]vylosovanie!$D$10:$N$209,8,0))=TRUE,"",VLOOKUP(D96,[1]vylosovanie!$D$10:$N$209,8,0))</f>
        <v/>
      </c>
      <c r="H96" s="145" t="str">
        <f>IF(ISERROR(VLOOKUP(D96,[1]vylosovanie!$D$10:$N$209,11,0))=TRUE,"",VLOOKUP(D96,[1]vylosovanie!$D$10:$N$209,11,0))</f>
        <v/>
      </c>
      <c r="I96" s="267" t="str">
        <f t="shared" ref="I96" si="44">IF(SUM(H96:H97)=0,"",SUM(H96:H97))</f>
        <v/>
      </c>
    </row>
    <row r="97" spans="1:9" ht="35.1" customHeight="1" x14ac:dyDescent="0.55000000000000004">
      <c r="A97" s="238" t="str">
        <f>IF(ISERROR(10*C96+2)=TRUE,"",10*C96+2)</f>
        <v/>
      </c>
      <c r="C97" s="266"/>
      <c r="D97" s="145"/>
      <c r="E97" s="125" t="str">
        <f>IF(ISERROR(VLOOKUP(D97,[1]vylosovanie!$D$10:$N$209,7,0))=TRUE,"",VLOOKUP(D97,[1]vylosovanie!$D$10:$N$209,7,0))</f>
        <v/>
      </c>
      <c r="F97" s="125" t="str">
        <f>IF(ISERROR(VLOOKUP(E97,'[1]zoznam prihlasenych'!$C$6:$G$206,2,0))=TRUE,"",VLOOKUP(E97,'[1]zoznam prihlasenych'!$C$6:$G$206,2,0))</f>
        <v/>
      </c>
      <c r="G97" s="125" t="str">
        <f>IF(ISERROR(VLOOKUP(D97,[1]vylosovanie!$D$10:$N$209,8,0))=TRUE,"",VLOOKUP(D97,[1]vylosovanie!$D$10:$N$209,8,0))</f>
        <v/>
      </c>
      <c r="H97" s="145" t="str">
        <f>IF(ISERROR(VLOOKUP(D97,[1]vylosovanie!$D$10:$N$209,11,0))=TRUE,"",VLOOKUP(D97,[1]vylosovanie!$D$10:$N$209,11,0))</f>
        <v/>
      </c>
      <c r="I97" s="268"/>
    </row>
    <row r="98" spans="1:9" ht="35.1" customHeight="1" x14ac:dyDescent="0.55000000000000004">
      <c r="A98" s="238" t="str">
        <f>IF(ISERROR(10*C98+1)=TRUE,"",10*C98+1)</f>
        <v/>
      </c>
      <c r="C98" s="266" t="str">
        <f t="shared" si="36"/>
        <v/>
      </c>
      <c r="D98" s="145"/>
      <c r="E98" s="125" t="str">
        <f>IF(ISERROR(VLOOKUP(D98,[1]vylosovanie!$D$10:$N$209,7,0))=TRUE,"",VLOOKUP(D98,[1]vylosovanie!$D$10:$N$209,7,0))</f>
        <v/>
      </c>
      <c r="F98" s="125" t="str">
        <f>IF(ISERROR(VLOOKUP(E98,'[1]zoznam prihlasenych'!$C$6:$G$206,2,0))=TRUE,"",VLOOKUP(E98,'[1]zoznam prihlasenych'!$C$6:$G$206,2,0))</f>
        <v/>
      </c>
      <c r="G98" s="125" t="str">
        <f>IF(ISERROR(VLOOKUP(D98,[1]vylosovanie!$D$10:$N$209,8,0))=TRUE,"",VLOOKUP(D98,[1]vylosovanie!$D$10:$N$209,8,0))</f>
        <v/>
      </c>
      <c r="H98" s="145" t="str">
        <f>IF(ISERROR(VLOOKUP(D98,[1]vylosovanie!$D$10:$N$209,11,0))=TRUE,"",VLOOKUP(D98,[1]vylosovanie!$D$10:$N$209,11,0))</f>
        <v/>
      </c>
      <c r="I98" s="267" t="str">
        <f t="shared" ref="I98" si="45">IF(SUM(H98:H99)=0,"",SUM(H98:H99))</f>
        <v/>
      </c>
    </row>
    <row r="99" spans="1:9" ht="35.1" customHeight="1" x14ac:dyDescent="0.55000000000000004">
      <c r="A99" s="238" t="str">
        <f>IF(ISERROR(10*C98+2)=TRUE,"",10*C98+2)</f>
        <v/>
      </c>
      <c r="C99" s="266"/>
      <c r="D99" s="145"/>
      <c r="E99" s="125" t="str">
        <f>IF(ISERROR(VLOOKUP(D99,[1]vylosovanie!$D$10:$N$209,7,0))=TRUE,"",VLOOKUP(D99,[1]vylosovanie!$D$10:$N$209,7,0))</f>
        <v/>
      </c>
      <c r="F99" s="125" t="str">
        <f>IF(ISERROR(VLOOKUP(E99,'[1]zoznam prihlasenych'!$C$6:$G$206,2,0))=TRUE,"",VLOOKUP(E99,'[1]zoznam prihlasenych'!$C$6:$G$206,2,0))</f>
        <v/>
      </c>
      <c r="G99" s="125" t="str">
        <f>IF(ISERROR(VLOOKUP(D99,[1]vylosovanie!$D$10:$N$209,8,0))=TRUE,"",VLOOKUP(D99,[1]vylosovanie!$D$10:$N$209,8,0))</f>
        <v/>
      </c>
      <c r="H99" s="145" t="str">
        <f>IF(ISERROR(VLOOKUP(D99,[1]vylosovanie!$D$10:$N$209,11,0))=TRUE,"",VLOOKUP(D99,[1]vylosovanie!$D$10:$N$209,11,0))</f>
        <v/>
      </c>
      <c r="I99" s="268"/>
    </row>
    <row r="100" spans="1:9" ht="35.1" customHeight="1" x14ac:dyDescent="0.55000000000000004">
      <c r="A100" s="238" t="str">
        <f>IF(ISERROR(10*C100+1)=TRUE,"",10*C100+1)</f>
        <v/>
      </c>
      <c r="C100" s="266" t="str">
        <f t="shared" si="36"/>
        <v/>
      </c>
      <c r="D100" s="145"/>
      <c r="E100" s="125" t="str">
        <f>IF(ISERROR(VLOOKUP(D100,[1]vylosovanie!$D$10:$N$209,7,0))=TRUE,"",VLOOKUP(D100,[1]vylosovanie!$D$10:$N$209,7,0))</f>
        <v/>
      </c>
      <c r="F100" s="125" t="str">
        <f>IF(ISERROR(VLOOKUP(E100,'[1]zoznam prihlasenych'!$C$6:$G$206,2,0))=TRUE,"",VLOOKUP(E100,'[1]zoznam prihlasenych'!$C$6:$G$206,2,0))</f>
        <v/>
      </c>
      <c r="G100" s="125" t="str">
        <f>IF(ISERROR(VLOOKUP(D100,[1]vylosovanie!$D$10:$N$209,8,0))=TRUE,"",VLOOKUP(D100,[1]vylosovanie!$D$10:$N$209,8,0))</f>
        <v/>
      </c>
      <c r="H100" s="145" t="str">
        <f>IF(ISERROR(VLOOKUP(D100,[1]vylosovanie!$D$10:$N$209,11,0))=TRUE,"",VLOOKUP(D100,[1]vylosovanie!$D$10:$N$209,11,0))</f>
        <v/>
      </c>
      <c r="I100" s="267" t="str">
        <f t="shared" ref="I100" si="46">IF(SUM(H100:H101)=0,"",SUM(H100:H101))</f>
        <v/>
      </c>
    </row>
    <row r="101" spans="1:9" ht="35.1" customHeight="1" x14ac:dyDescent="0.55000000000000004">
      <c r="A101" s="238" t="str">
        <f>IF(ISERROR(10*C100+2)=TRUE,"",10*C100+2)</f>
        <v/>
      </c>
      <c r="C101" s="266"/>
      <c r="D101" s="145"/>
      <c r="E101" s="125" t="str">
        <f>IF(ISERROR(VLOOKUP(D101,[1]vylosovanie!$D$10:$N$209,7,0))=TRUE,"",VLOOKUP(D101,[1]vylosovanie!$D$10:$N$209,7,0))</f>
        <v/>
      </c>
      <c r="F101" s="125" t="str">
        <f>IF(ISERROR(VLOOKUP(E101,'[1]zoznam prihlasenych'!$C$6:$G$206,2,0))=TRUE,"",VLOOKUP(E101,'[1]zoznam prihlasenych'!$C$6:$G$206,2,0))</f>
        <v/>
      </c>
      <c r="G101" s="125" t="str">
        <f>IF(ISERROR(VLOOKUP(D101,[1]vylosovanie!$D$10:$N$209,8,0))=TRUE,"",VLOOKUP(D101,[1]vylosovanie!$D$10:$N$209,8,0))</f>
        <v/>
      </c>
      <c r="H101" s="145" t="str">
        <f>IF(ISERROR(VLOOKUP(D101,[1]vylosovanie!$D$10:$N$209,11,0))=TRUE,"",VLOOKUP(D101,[1]vylosovanie!$D$10:$N$209,11,0))</f>
        <v/>
      </c>
      <c r="I101" s="268"/>
    </row>
    <row r="102" spans="1:9" ht="35.1" customHeight="1" x14ac:dyDescent="0.55000000000000004">
      <c r="A102" s="238" t="str">
        <f>IF(ISERROR(10*C102+1)=TRUE,"",10*C102+1)</f>
        <v/>
      </c>
      <c r="C102" s="266" t="str">
        <f t="shared" si="36"/>
        <v/>
      </c>
      <c r="D102" s="145"/>
      <c r="E102" s="125" t="str">
        <f>IF(ISERROR(VLOOKUP(D102,[1]vylosovanie!$D$10:$N$209,7,0))=TRUE,"",VLOOKUP(D102,[1]vylosovanie!$D$10:$N$209,7,0))</f>
        <v/>
      </c>
      <c r="F102" s="125" t="str">
        <f>IF(ISERROR(VLOOKUP(E102,'[1]zoznam prihlasenych'!$C$6:$G$206,2,0))=TRUE,"",VLOOKUP(E102,'[1]zoznam prihlasenych'!$C$6:$G$206,2,0))</f>
        <v/>
      </c>
      <c r="G102" s="125" t="str">
        <f>IF(ISERROR(VLOOKUP(D102,[1]vylosovanie!$D$10:$N$209,8,0))=TRUE,"",VLOOKUP(D102,[1]vylosovanie!$D$10:$N$209,8,0))</f>
        <v/>
      </c>
      <c r="H102" s="145" t="str">
        <f>IF(ISERROR(VLOOKUP(D102,[1]vylosovanie!$D$10:$N$209,11,0))=TRUE,"",VLOOKUP(D102,[1]vylosovanie!$D$10:$N$209,11,0))</f>
        <v/>
      </c>
      <c r="I102" s="267" t="str">
        <f t="shared" ref="I102" si="47">IF(SUM(H102:H103)=0,"",SUM(H102:H103))</f>
        <v/>
      </c>
    </row>
    <row r="103" spans="1:9" ht="35.1" customHeight="1" x14ac:dyDescent="0.55000000000000004">
      <c r="A103" s="238" t="str">
        <f>IF(ISERROR(10*C102+2)=TRUE,"",10*C102+2)</f>
        <v/>
      </c>
      <c r="C103" s="266"/>
      <c r="D103" s="145"/>
      <c r="E103" s="125" t="str">
        <f>IF(ISERROR(VLOOKUP(D103,[1]vylosovanie!$D$10:$N$209,7,0))=TRUE,"",VLOOKUP(D103,[1]vylosovanie!$D$10:$N$209,7,0))</f>
        <v/>
      </c>
      <c r="F103" s="125" t="str">
        <f>IF(ISERROR(VLOOKUP(E103,'[1]zoznam prihlasenych'!$C$6:$G$206,2,0))=TRUE,"",VLOOKUP(E103,'[1]zoznam prihlasenych'!$C$6:$G$206,2,0))</f>
        <v/>
      </c>
      <c r="G103" s="125" t="str">
        <f>IF(ISERROR(VLOOKUP(D103,[1]vylosovanie!$D$10:$N$209,8,0))=TRUE,"",VLOOKUP(D103,[1]vylosovanie!$D$10:$N$209,8,0))</f>
        <v/>
      </c>
      <c r="H103" s="145" t="str">
        <f>IF(ISERROR(VLOOKUP(D103,[1]vylosovanie!$D$10:$N$209,11,0))=TRUE,"",VLOOKUP(D103,[1]vylosovanie!$D$10:$N$209,11,0))</f>
        <v/>
      </c>
      <c r="I103" s="268"/>
    </row>
    <row r="104" spans="1:9" ht="35.1" customHeight="1" x14ac:dyDescent="0.55000000000000004">
      <c r="A104" s="238" t="str">
        <f>IF(ISERROR(10*C104+1)=TRUE,"",10*C104+1)</f>
        <v/>
      </c>
      <c r="C104" s="266" t="str">
        <f t="shared" si="36"/>
        <v/>
      </c>
      <c r="D104" s="145"/>
      <c r="E104" s="125" t="str">
        <f>IF(ISERROR(VLOOKUP(D104,[1]vylosovanie!$D$10:$N$209,7,0))=TRUE,"",VLOOKUP(D104,[1]vylosovanie!$D$10:$N$209,7,0))</f>
        <v/>
      </c>
      <c r="F104" s="125" t="str">
        <f>IF(ISERROR(VLOOKUP(E104,'[1]zoznam prihlasenych'!$C$6:$G$206,2,0))=TRUE,"",VLOOKUP(E104,'[1]zoznam prihlasenych'!$C$6:$G$206,2,0))</f>
        <v/>
      </c>
      <c r="G104" s="125" t="str">
        <f>IF(ISERROR(VLOOKUP(D104,[1]vylosovanie!$D$10:$N$209,8,0))=TRUE,"",VLOOKUP(D104,[1]vylosovanie!$D$10:$N$209,8,0))</f>
        <v/>
      </c>
      <c r="H104" s="145" t="str">
        <f>IF(ISERROR(VLOOKUP(D104,[1]vylosovanie!$D$10:$N$209,11,0))=TRUE,"",VLOOKUP(D104,[1]vylosovanie!$D$10:$N$209,11,0))</f>
        <v/>
      </c>
      <c r="I104" s="267" t="str">
        <f t="shared" ref="I104" si="48">IF(SUM(H104:H105)=0,"",SUM(H104:H105))</f>
        <v/>
      </c>
    </row>
    <row r="105" spans="1:9" ht="35.1" customHeight="1" x14ac:dyDescent="0.55000000000000004">
      <c r="A105" s="238" t="str">
        <f>IF(ISERROR(10*C104+2)=TRUE,"",10*C104+2)</f>
        <v/>
      </c>
      <c r="C105" s="266"/>
      <c r="D105" s="145"/>
      <c r="E105" s="125" t="str">
        <f>IF(ISERROR(VLOOKUP(D105,[1]vylosovanie!$D$10:$N$209,7,0))=TRUE,"",VLOOKUP(D105,[1]vylosovanie!$D$10:$N$209,7,0))</f>
        <v/>
      </c>
      <c r="F105" s="125" t="str">
        <f>IF(ISERROR(VLOOKUP(E105,'[1]zoznam prihlasenych'!$C$6:$G$206,2,0))=TRUE,"",VLOOKUP(E105,'[1]zoznam prihlasenych'!$C$6:$G$206,2,0))</f>
        <v/>
      </c>
      <c r="G105" s="125" t="str">
        <f>IF(ISERROR(VLOOKUP(D105,[1]vylosovanie!$D$10:$N$209,8,0))=TRUE,"",VLOOKUP(D105,[1]vylosovanie!$D$10:$N$209,8,0))</f>
        <v/>
      </c>
      <c r="H105" s="145" t="str">
        <f>IF(ISERROR(VLOOKUP(D105,[1]vylosovanie!$D$10:$N$209,11,0))=TRUE,"",VLOOKUP(D105,[1]vylosovanie!$D$10:$N$209,11,0))</f>
        <v/>
      </c>
      <c r="I105" s="268"/>
    </row>
    <row r="106" spans="1:9" ht="35.1" customHeight="1" x14ac:dyDescent="0.55000000000000004">
      <c r="A106" s="238" t="str">
        <f>IF(ISERROR(10*C106+1)=TRUE,"",10*C106+1)</f>
        <v/>
      </c>
      <c r="C106" s="266" t="str">
        <f t="shared" si="36"/>
        <v/>
      </c>
      <c r="D106" s="145"/>
      <c r="E106" s="125" t="str">
        <f>IF(ISERROR(VLOOKUP(D106,[1]vylosovanie!$D$10:$N$209,7,0))=TRUE,"",VLOOKUP(D106,[1]vylosovanie!$D$10:$N$209,7,0))</f>
        <v/>
      </c>
      <c r="F106" s="125" t="str">
        <f>IF(ISERROR(VLOOKUP(E106,'[1]zoznam prihlasenych'!$C$6:$G$206,2,0))=TRUE,"",VLOOKUP(E106,'[1]zoznam prihlasenych'!$C$6:$G$206,2,0))</f>
        <v/>
      </c>
      <c r="G106" s="125" t="str">
        <f>IF(ISERROR(VLOOKUP(D106,[1]vylosovanie!$D$10:$N$209,8,0))=TRUE,"",VLOOKUP(D106,[1]vylosovanie!$D$10:$N$209,8,0))</f>
        <v/>
      </c>
      <c r="H106" s="145" t="str">
        <f>IF(ISERROR(VLOOKUP(D106,[1]vylosovanie!$D$10:$N$209,11,0))=TRUE,"",VLOOKUP(D106,[1]vylosovanie!$D$10:$N$209,11,0))</f>
        <v/>
      </c>
      <c r="I106" s="267" t="str">
        <f t="shared" ref="I106" si="49">IF(SUM(H106:H107)=0,"",SUM(H106:H107))</f>
        <v/>
      </c>
    </row>
    <row r="107" spans="1:9" ht="35.1" customHeight="1" x14ac:dyDescent="0.55000000000000004">
      <c r="A107" s="238" t="str">
        <f>IF(ISERROR(10*C106+2)=TRUE,"",10*C106+2)</f>
        <v/>
      </c>
      <c r="C107" s="266"/>
      <c r="D107" s="145"/>
      <c r="E107" s="125" t="str">
        <f>IF(ISERROR(VLOOKUP(D107,[1]vylosovanie!$D$10:$N$209,7,0))=TRUE,"",VLOOKUP(D107,[1]vylosovanie!$D$10:$N$209,7,0))</f>
        <v/>
      </c>
      <c r="F107" s="125" t="str">
        <f>IF(ISERROR(VLOOKUP(E107,'[1]zoznam prihlasenych'!$C$6:$G$206,2,0))=TRUE,"",VLOOKUP(E107,'[1]zoznam prihlasenych'!$C$6:$G$206,2,0))</f>
        <v/>
      </c>
      <c r="G107" s="125" t="str">
        <f>IF(ISERROR(VLOOKUP(D107,[1]vylosovanie!$D$10:$N$209,8,0))=TRUE,"",VLOOKUP(D107,[1]vylosovanie!$D$10:$N$209,8,0))</f>
        <v/>
      </c>
      <c r="H107" s="145" t="str">
        <f>IF(ISERROR(VLOOKUP(D107,[1]vylosovanie!$D$10:$N$209,11,0))=TRUE,"",VLOOKUP(D107,[1]vylosovanie!$D$10:$N$209,11,0))</f>
        <v/>
      </c>
      <c r="I107" s="268"/>
    </row>
    <row r="108" spans="1:9" ht="35.1" customHeight="1" x14ac:dyDescent="0.55000000000000004">
      <c r="A108" s="238" t="str">
        <f>IF(ISERROR(10*C108+1)=TRUE,"",10*C108+1)</f>
        <v/>
      </c>
      <c r="C108" s="266" t="str">
        <f t="shared" si="36"/>
        <v/>
      </c>
      <c r="D108" s="145"/>
      <c r="E108" s="125" t="str">
        <f>IF(ISERROR(VLOOKUP(D108,[1]vylosovanie!$D$10:$N$209,7,0))=TRUE,"",VLOOKUP(D108,[1]vylosovanie!$D$10:$N$209,7,0))</f>
        <v/>
      </c>
      <c r="F108" s="125" t="str">
        <f>IF(ISERROR(VLOOKUP(E108,'[1]zoznam prihlasenych'!$C$6:$G$206,2,0))=TRUE,"",VLOOKUP(E108,'[1]zoznam prihlasenych'!$C$6:$G$206,2,0))</f>
        <v/>
      </c>
      <c r="G108" s="125" t="str">
        <f>IF(ISERROR(VLOOKUP(D108,[1]vylosovanie!$D$10:$N$209,8,0))=TRUE,"",VLOOKUP(D108,[1]vylosovanie!$D$10:$N$209,8,0))</f>
        <v/>
      </c>
      <c r="H108" s="145" t="str">
        <f>IF(ISERROR(VLOOKUP(D108,[1]vylosovanie!$D$10:$N$209,11,0))=TRUE,"",VLOOKUP(D108,[1]vylosovanie!$D$10:$N$209,11,0))</f>
        <v/>
      </c>
      <c r="I108" s="267" t="str">
        <f t="shared" ref="I108" si="50">IF(SUM(H108:H109)=0,"",SUM(H108:H109))</f>
        <v/>
      </c>
    </row>
    <row r="109" spans="1:9" ht="35.1" customHeight="1" x14ac:dyDescent="0.55000000000000004">
      <c r="A109" s="238" t="str">
        <f>IF(ISERROR(10*C108+2)=TRUE,"",10*C108+2)</f>
        <v/>
      </c>
      <c r="C109" s="266"/>
      <c r="D109" s="145"/>
      <c r="E109" s="125" t="str">
        <f>IF(ISERROR(VLOOKUP(D109,[1]vylosovanie!$D$10:$N$209,7,0))=TRUE,"",VLOOKUP(D109,[1]vylosovanie!$D$10:$N$209,7,0))</f>
        <v/>
      </c>
      <c r="F109" s="125" t="str">
        <f>IF(ISERROR(VLOOKUP(E109,'[1]zoznam prihlasenych'!$C$6:$G$206,2,0))=TRUE,"",VLOOKUP(E109,'[1]zoznam prihlasenych'!$C$6:$G$206,2,0))</f>
        <v/>
      </c>
      <c r="G109" s="125" t="str">
        <f>IF(ISERROR(VLOOKUP(D109,[1]vylosovanie!$D$10:$N$209,8,0))=TRUE,"",VLOOKUP(D109,[1]vylosovanie!$D$10:$N$209,8,0))</f>
        <v/>
      </c>
      <c r="H109" s="145" t="str">
        <f>IF(ISERROR(VLOOKUP(D109,[1]vylosovanie!$D$10:$N$209,11,0))=TRUE,"",VLOOKUP(D109,[1]vylosovanie!$D$10:$N$209,11,0))</f>
        <v/>
      </c>
      <c r="I109" s="268"/>
    </row>
    <row r="110" spans="1:9" ht="35.1" customHeight="1" x14ac:dyDescent="0.55000000000000004">
      <c r="A110" s="238" t="str">
        <f>IF(ISERROR(10*C110+1)=TRUE,"",10*C110+1)</f>
        <v/>
      </c>
      <c r="C110" s="266" t="str">
        <f t="shared" si="36"/>
        <v/>
      </c>
      <c r="D110" s="145"/>
      <c r="E110" s="125" t="str">
        <f>IF(ISERROR(VLOOKUP(D110,[1]vylosovanie!$D$10:$N$209,7,0))=TRUE,"",VLOOKUP(D110,[1]vylosovanie!$D$10:$N$209,7,0))</f>
        <v/>
      </c>
      <c r="F110" s="125" t="str">
        <f>IF(ISERROR(VLOOKUP(E110,'[1]zoznam prihlasenych'!$C$6:$G$206,2,0))=TRUE,"",VLOOKUP(E110,'[1]zoznam prihlasenych'!$C$6:$G$206,2,0))</f>
        <v/>
      </c>
      <c r="G110" s="125" t="str">
        <f>IF(ISERROR(VLOOKUP(D110,[1]vylosovanie!$D$10:$N$209,8,0))=TRUE,"",VLOOKUP(D110,[1]vylosovanie!$D$10:$N$209,8,0))</f>
        <v/>
      </c>
      <c r="H110" s="145" t="str">
        <f>IF(ISERROR(VLOOKUP(D110,[1]vylosovanie!$D$10:$N$209,11,0))=TRUE,"",VLOOKUP(D110,[1]vylosovanie!$D$10:$N$209,11,0))</f>
        <v/>
      </c>
      <c r="I110" s="267" t="str">
        <f t="shared" ref="I110" si="51">IF(SUM(H110:H111)=0,"",SUM(H110:H111))</f>
        <v/>
      </c>
    </row>
    <row r="111" spans="1:9" ht="35.1" customHeight="1" x14ac:dyDescent="0.55000000000000004">
      <c r="A111" s="238" t="str">
        <f>IF(ISERROR(10*C110+2)=TRUE,"",10*C110+2)</f>
        <v/>
      </c>
      <c r="C111" s="266"/>
      <c r="D111" s="145"/>
      <c r="E111" s="125" t="str">
        <f>IF(ISERROR(VLOOKUP(D111,[1]vylosovanie!$D$10:$N$209,7,0))=TRUE,"",VLOOKUP(D111,[1]vylosovanie!$D$10:$N$209,7,0))</f>
        <v/>
      </c>
      <c r="F111" s="125" t="str">
        <f>IF(ISERROR(VLOOKUP(E111,'[1]zoznam prihlasenych'!$C$6:$G$206,2,0))=TRUE,"",VLOOKUP(E111,'[1]zoznam prihlasenych'!$C$6:$G$206,2,0))</f>
        <v/>
      </c>
      <c r="G111" s="125" t="str">
        <f>IF(ISERROR(VLOOKUP(D111,[1]vylosovanie!$D$10:$N$209,8,0))=TRUE,"",VLOOKUP(D111,[1]vylosovanie!$D$10:$N$209,8,0))</f>
        <v/>
      </c>
      <c r="H111" s="145" t="str">
        <f>IF(ISERROR(VLOOKUP(D111,[1]vylosovanie!$D$10:$N$209,11,0))=TRUE,"",VLOOKUP(D111,[1]vylosovanie!$D$10:$N$209,11,0))</f>
        <v/>
      </c>
      <c r="I111" s="268"/>
    </row>
    <row r="112" spans="1:9" ht="35.1" customHeight="1" x14ac:dyDescent="0.55000000000000004">
      <c r="A112" s="238" t="str">
        <f>IF(ISERROR(10*C112+1)=TRUE,"",10*C112+1)</f>
        <v/>
      </c>
      <c r="C112" s="266" t="str">
        <f t="shared" si="36"/>
        <v/>
      </c>
      <c r="D112" s="145"/>
      <c r="E112" s="125" t="str">
        <f>IF(ISERROR(VLOOKUP(D112,[1]vylosovanie!$D$10:$N$209,7,0))=TRUE,"",VLOOKUP(D112,[1]vylosovanie!$D$10:$N$209,7,0))</f>
        <v/>
      </c>
      <c r="F112" s="125" t="str">
        <f>IF(ISERROR(VLOOKUP(E112,'[1]zoznam prihlasenych'!$C$6:$G$206,2,0))=TRUE,"",VLOOKUP(E112,'[1]zoznam prihlasenych'!$C$6:$G$206,2,0))</f>
        <v/>
      </c>
      <c r="G112" s="125" t="str">
        <f>IF(ISERROR(VLOOKUP(D112,[1]vylosovanie!$D$10:$N$209,8,0))=TRUE,"",VLOOKUP(D112,[1]vylosovanie!$D$10:$N$209,8,0))</f>
        <v/>
      </c>
      <c r="H112" s="145" t="str">
        <f>IF(ISERROR(VLOOKUP(D112,[1]vylosovanie!$D$10:$N$209,11,0))=TRUE,"",VLOOKUP(D112,[1]vylosovanie!$D$10:$N$209,11,0))</f>
        <v/>
      </c>
      <c r="I112" s="267" t="str">
        <f t="shared" ref="I112" si="52">IF(SUM(H112:H113)=0,"",SUM(H112:H113))</f>
        <v/>
      </c>
    </row>
    <row r="113" spans="1:9" ht="35.1" customHeight="1" x14ac:dyDescent="0.55000000000000004">
      <c r="A113" s="238" t="str">
        <f>IF(ISERROR(10*C112+2)=TRUE,"",10*C112+2)</f>
        <v/>
      </c>
      <c r="C113" s="266"/>
      <c r="D113" s="145"/>
      <c r="E113" s="125" t="str">
        <f>IF(ISERROR(VLOOKUP(D113,[1]vylosovanie!$D$10:$N$209,7,0))=TRUE,"",VLOOKUP(D113,[1]vylosovanie!$D$10:$N$209,7,0))</f>
        <v/>
      </c>
      <c r="F113" s="125" t="str">
        <f>IF(ISERROR(VLOOKUP(E113,'[1]zoznam prihlasenych'!$C$6:$G$206,2,0))=TRUE,"",VLOOKUP(E113,'[1]zoznam prihlasenych'!$C$6:$G$206,2,0))</f>
        <v/>
      </c>
      <c r="G113" s="125" t="str">
        <f>IF(ISERROR(VLOOKUP(D113,[1]vylosovanie!$D$10:$N$209,8,0))=TRUE,"",VLOOKUP(D113,[1]vylosovanie!$D$10:$N$209,8,0))</f>
        <v/>
      </c>
      <c r="H113" s="145" t="str">
        <f>IF(ISERROR(VLOOKUP(D113,[1]vylosovanie!$D$10:$N$209,11,0))=TRUE,"",VLOOKUP(D113,[1]vylosovanie!$D$10:$N$209,11,0))</f>
        <v/>
      </c>
      <c r="I113" s="268"/>
    </row>
    <row r="114" spans="1:9" ht="35.1" customHeight="1" x14ac:dyDescent="0.55000000000000004">
      <c r="A114" s="238" t="str">
        <f>IF(ISERROR(10*C114+1)=TRUE,"",10*C114+1)</f>
        <v/>
      </c>
      <c r="C114" s="266" t="str">
        <f t="shared" si="36"/>
        <v/>
      </c>
      <c r="D114" s="145"/>
      <c r="E114" s="125" t="str">
        <f>IF(ISERROR(VLOOKUP(D114,[1]vylosovanie!$D$10:$N$209,7,0))=TRUE,"",VLOOKUP(D114,[1]vylosovanie!$D$10:$N$209,7,0))</f>
        <v/>
      </c>
      <c r="F114" s="125" t="str">
        <f>IF(ISERROR(VLOOKUP(E114,'[1]zoznam prihlasenych'!$C$6:$G$206,2,0))=TRUE,"",VLOOKUP(E114,'[1]zoznam prihlasenych'!$C$6:$G$206,2,0))</f>
        <v/>
      </c>
      <c r="G114" s="125" t="str">
        <f>IF(ISERROR(VLOOKUP(D114,[1]vylosovanie!$D$10:$N$209,8,0))=TRUE,"",VLOOKUP(D114,[1]vylosovanie!$D$10:$N$209,8,0))</f>
        <v/>
      </c>
      <c r="H114" s="145" t="str">
        <f>IF(ISERROR(VLOOKUP(D114,[1]vylosovanie!$D$10:$N$209,11,0))=TRUE,"",VLOOKUP(D114,[1]vylosovanie!$D$10:$N$209,11,0))</f>
        <v/>
      </c>
      <c r="I114" s="267" t="str">
        <f t="shared" ref="I114" si="53">IF(SUM(H114:H115)=0,"",SUM(H114:H115))</f>
        <v/>
      </c>
    </row>
    <row r="115" spans="1:9" ht="35.1" customHeight="1" x14ac:dyDescent="0.55000000000000004">
      <c r="A115" s="238" t="str">
        <f>IF(ISERROR(10*C114+2)=TRUE,"",10*C114+2)</f>
        <v/>
      </c>
      <c r="C115" s="266"/>
      <c r="D115" s="145"/>
      <c r="E115" s="125" t="str">
        <f>IF(ISERROR(VLOOKUP(D115,[1]vylosovanie!$D$10:$N$209,7,0))=TRUE,"",VLOOKUP(D115,[1]vylosovanie!$D$10:$N$209,7,0))</f>
        <v/>
      </c>
      <c r="F115" s="125" t="str">
        <f>IF(ISERROR(VLOOKUP(E115,'[1]zoznam prihlasenych'!$C$6:$G$206,2,0))=TRUE,"",VLOOKUP(E115,'[1]zoznam prihlasenych'!$C$6:$G$206,2,0))</f>
        <v/>
      </c>
      <c r="G115" s="125" t="str">
        <f>IF(ISERROR(VLOOKUP(D115,[1]vylosovanie!$D$10:$N$209,8,0))=TRUE,"",VLOOKUP(D115,[1]vylosovanie!$D$10:$N$209,8,0))</f>
        <v/>
      </c>
      <c r="H115" s="145" t="str">
        <f>IF(ISERROR(VLOOKUP(D115,[1]vylosovanie!$D$10:$N$209,11,0))=TRUE,"",VLOOKUP(D115,[1]vylosovanie!$D$10:$N$209,11,0))</f>
        <v/>
      </c>
      <c r="I115" s="268"/>
    </row>
    <row r="116" spans="1:9" ht="35.1" customHeight="1" x14ac:dyDescent="0.55000000000000004">
      <c r="A116" s="238" t="str">
        <f>IF(ISERROR(10*C116+1)=TRUE,"",10*C116+1)</f>
        <v/>
      </c>
      <c r="C116" s="266" t="str">
        <f t="shared" si="36"/>
        <v/>
      </c>
      <c r="D116" s="145"/>
      <c r="E116" s="125" t="str">
        <f>IF(ISERROR(VLOOKUP(D116,[1]vylosovanie!$D$10:$N$209,7,0))=TRUE,"",VLOOKUP(D116,[1]vylosovanie!$D$10:$N$209,7,0))</f>
        <v/>
      </c>
      <c r="F116" s="125" t="str">
        <f>IF(ISERROR(VLOOKUP(E116,'[1]zoznam prihlasenych'!$C$6:$G$206,2,0))=TRUE,"",VLOOKUP(E116,'[1]zoznam prihlasenych'!$C$6:$G$206,2,0))</f>
        <v/>
      </c>
      <c r="G116" s="125" t="str">
        <f>IF(ISERROR(VLOOKUP(D116,[1]vylosovanie!$D$10:$N$209,8,0))=TRUE,"",VLOOKUP(D116,[1]vylosovanie!$D$10:$N$209,8,0))</f>
        <v/>
      </c>
      <c r="H116" s="145" t="str">
        <f>IF(ISERROR(VLOOKUP(D116,[1]vylosovanie!$D$10:$N$209,11,0))=TRUE,"",VLOOKUP(D116,[1]vylosovanie!$D$10:$N$209,11,0))</f>
        <v/>
      </c>
      <c r="I116" s="267" t="str">
        <f t="shared" ref="I116" si="54">IF(SUM(H116:H117)=0,"",SUM(H116:H117))</f>
        <v/>
      </c>
    </row>
    <row r="117" spans="1:9" ht="35.1" customHeight="1" x14ac:dyDescent="0.55000000000000004">
      <c r="A117" s="238" t="str">
        <f>IF(ISERROR(10*C116+2)=TRUE,"",10*C116+2)</f>
        <v/>
      </c>
      <c r="C117" s="266"/>
      <c r="D117" s="145"/>
      <c r="E117" s="125" t="str">
        <f>IF(ISERROR(VLOOKUP(D117,[1]vylosovanie!$D$10:$N$209,7,0))=TRUE,"",VLOOKUP(D117,[1]vylosovanie!$D$10:$N$209,7,0))</f>
        <v/>
      </c>
      <c r="F117" s="125" t="str">
        <f>IF(ISERROR(VLOOKUP(E117,'[1]zoznam prihlasenych'!$C$6:$G$206,2,0))=TRUE,"",VLOOKUP(E117,'[1]zoznam prihlasenych'!$C$6:$G$206,2,0))</f>
        <v/>
      </c>
      <c r="G117" s="125" t="str">
        <f>IF(ISERROR(VLOOKUP(D117,[1]vylosovanie!$D$10:$N$209,8,0))=TRUE,"",VLOOKUP(D117,[1]vylosovanie!$D$10:$N$209,8,0))</f>
        <v/>
      </c>
      <c r="H117" s="145" t="str">
        <f>IF(ISERROR(VLOOKUP(D117,[1]vylosovanie!$D$10:$N$209,11,0))=TRUE,"",VLOOKUP(D117,[1]vylosovanie!$D$10:$N$209,11,0))</f>
        <v/>
      </c>
      <c r="I117" s="268"/>
    </row>
    <row r="118" spans="1:9" ht="35.1" customHeight="1" x14ac:dyDescent="0.55000000000000004">
      <c r="A118" s="238" t="str">
        <f>IF(ISERROR(10*C118+1)=TRUE,"",10*C118+1)</f>
        <v/>
      </c>
      <c r="C118" s="266" t="str">
        <f t="shared" si="36"/>
        <v/>
      </c>
      <c r="D118" s="145"/>
      <c r="E118" s="125" t="str">
        <f>IF(ISERROR(VLOOKUP(D118,[1]vylosovanie!$D$10:$N$209,7,0))=TRUE,"",VLOOKUP(D118,[1]vylosovanie!$D$10:$N$209,7,0))</f>
        <v/>
      </c>
      <c r="F118" s="125" t="str">
        <f>IF(ISERROR(VLOOKUP(E118,'[1]zoznam prihlasenych'!$C$6:$G$206,2,0))=TRUE,"",VLOOKUP(E118,'[1]zoznam prihlasenych'!$C$6:$G$206,2,0))</f>
        <v/>
      </c>
      <c r="G118" s="125" t="str">
        <f>IF(ISERROR(VLOOKUP(D118,[1]vylosovanie!$D$10:$N$209,8,0))=TRUE,"",VLOOKUP(D118,[1]vylosovanie!$D$10:$N$209,8,0))</f>
        <v/>
      </c>
      <c r="H118" s="145" t="str">
        <f>IF(ISERROR(VLOOKUP(D118,[1]vylosovanie!$D$10:$N$209,11,0))=TRUE,"",VLOOKUP(D118,[1]vylosovanie!$D$10:$N$209,11,0))</f>
        <v/>
      </c>
      <c r="I118" s="267" t="str">
        <f t="shared" ref="I118" si="55">IF(SUM(H118:H119)=0,"",SUM(H118:H119))</f>
        <v/>
      </c>
    </row>
    <row r="119" spans="1:9" ht="35.1" customHeight="1" x14ac:dyDescent="0.55000000000000004">
      <c r="A119" s="238" t="str">
        <f>IF(ISERROR(10*C118+2)=TRUE,"",10*C118+2)</f>
        <v/>
      </c>
      <c r="C119" s="266"/>
      <c r="D119" s="145"/>
      <c r="E119" s="125" t="str">
        <f>IF(ISERROR(VLOOKUP(D119,[1]vylosovanie!$D$10:$N$209,7,0))=TRUE,"",VLOOKUP(D119,[1]vylosovanie!$D$10:$N$209,7,0))</f>
        <v/>
      </c>
      <c r="F119" s="125" t="str">
        <f>IF(ISERROR(VLOOKUP(E119,'[1]zoznam prihlasenych'!$C$6:$G$206,2,0))=TRUE,"",VLOOKUP(E119,'[1]zoznam prihlasenych'!$C$6:$G$206,2,0))</f>
        <v/>
      </c>
      <c r="G119" s="125" t="str">
        <f>IF(ISERROR(VLOOKUP(D119,[1]vylosovanie!$D$10:$N$209,8,0))=TRUE,"",VLOOKUP(D119,[1]vylosovanie!$D$10:$N$209,8,0))</f>
        <v/>
      </c>
      <c r="H119" s="145" t="str">
        <f>IF(ISERROR(VLOOKUP(D119,[1]vylosovanie!$D$10:$N$209,11,0))=TRUE,"",VLOOKUP(D119,[1]vylosovanie!$D$10:$N$209,11,0))</f>
        <v/>
      </c>
      <c r="I119" s="268"/>
    </row>
    <row r="120" spans="1:9" ht="35.1" customHeight="1" x14ac:dyDescent="0.55000000000000004">
      <c r="A120" s="238" t="str">
        <f>IF(ISERROR(10*C120+1)=TRUE,"",10*C120+1)</f>
        <v/>
      </c>
      <c r="C120" s="266" t="str">
        <f t="shared" si="36"/>
        <v/>
      </c>
      <c r="D120" s="145"/>
      <c r="E120" s="125" t="str">
        <f>IF(ISERROR(VLOOKUP(D120,[1]vylosovanie!$D$10:$N$209,7,0))=TRUE,"",VLOOKUP(D120,[1]vylosovanie!$D$10:$N$209,7,0))</f>
        <v/>
      </c>
      <c r="F120" s="125" t="str">
        <f>IF(ISERROR(VLOOKUP(E120,'[1]zoznam prihlasenych'!$C$6:$G$206,2,0))=TRUE,"",VLOOKUP(E120,'[1]zoznam prihlasenych'!$C$6:$G$206,2,0))</f>
        <v/>
      </c>
      <c r="G120" s="125" t="str">
        <f>IF(ISERROR(VLOOKUP(D120,[1]vylosovanie!$D$10:$N$209,8,0))=TRUE,"",VLOOKUP(D120,[1]vylosovanie!$D$10:$N$209,8,0))</f>
        <v/>
      </c>
      <c r="H120" s="145" t="str">
        <f>IF(ISERROR(VLOOKUP(D120,[1]vylosovanie!$D$10:$N$209,11,0))=TRUE,"",VLOOKUP(D120,[1]vylosovanie!$D$10:$N$209,11,0))</f>
        <v/>
      </c>
      <c r="I120" s="267" t="str">
        <f t="shared" ref="I120" si="56">IF(SUM(H120:H121)=0,"",SUM(H120:H121))</f>
        <v/>
      </c>
    </row>
    <row r="121" spans="1:9" ht="35.1" customHeight="1" x14ac:dyDescent="0.55000000000000004">
      <c r="A121" s="238" t="str">
        <f>IF(ISERROR(10*C120+2)=TRUE,"",10*C120+2)</f>
        <v/>
      </c>
      <c r="C121" s="266"/>
      <c r="D121" s="145"/>
      <c r="E121" s="125" t="str">
        <f>IF(ISERROR(VLOOKUP(D121,[1]vylosovanie!$D$10:$N$209,7,0))=TRUE,"",VLOOKUP(D121,[1]vylosovanie!$D$10:$N$209,7,0))</f>
        <v/>
      </c>
      <c r="F121" s="125" t="str">
        <f>IF(ISERROR(VLOOKUP(E121,'[1]zoznam prihlasenych'!$C$6:$G$206,2,0))=TRUE,"",VLOOKUP(E121,'[1]zoznam prihlasenych'!$C$6:$G$206,2,0))</f>
        <v/>
      </c>
      <c r="G121" s="125" t="str">
        <f>IF(ISERROR(VLOOKUP(D121,[1]vylosovanie!$D$10:$N$209,8,0))=TRUE,"",VLOOKUP(D121,[1]vylosovanie!$D$10:$N$209,8,0))</f>
        <v/>
      </c>
      <c r="H121" s="145" t="str">
        <f>IF(ISERROR(VLOOKUP(D121,[1]vylosovanie!$D$10:$N$209,11,0))=TRUE,"",VLOOKUP(D121,[1]vylosovanie!$D$10:$N$209,11,0))</f>
        <v/>
      </c>
      <c r="I121" s="268"/>
    </row>
    <row r="122" spans="1:9" ht="35.1" customHeight="1" x14ac:dyDescent="0.55000000000000004">
      <c r="A122" s="238" t="str">
        <f>IF(ISERROR(10*C122+1)=TRUE,"",10*C122+1)</f>
        <v/>
      </c>
      <c r="C122" s="266" t="str">
        <f t="shared" si="36"/>
        <v/>
      </c>
      <c r="D122" s="145"/>
      <c r="E122" s="125" t="str">
        <f>IF(ISERROR(VLOOKUP(D122,[1]vylosovanie!$D$10:$N$209,7,0))=TRUE,"",VLOOKUP(D122,[1]vylosovanie!$D$10:$N$209,7,0))</f>
        <v/>
      </c>
      <c r="F122" s="125" t="str">
        <f>IF(ISERROR(VLOOKUP(E122,'[1]zoznam prihlasenych'!$C$6:$G$206,2,0))=TRUE,"",VLOOKUP(E122,'[1]zoznam prihlasenych'!$C$6:$G$206,2,0))</f>
        <v/>
      </c>
      <c r="G122" s="125" t="str">
        <f>IF(ISERROR(VLOOKUP(D122,[1]vylosovanie!$D$10:$N$209,8,0))=TRUE,"",VLOOKUP(D122,[1]vylosovanie!$D$10:$N$209,8,0))</f>
        <v/>
      </c>
      <c r="H122" s="145" t="str">
        <f>IF(ISERROR(VLOOKUP(D122,[1]vylosovanie!$D$10:$N$209,11,0))=TRUE,"",VLOOKUP(D122,[1]vylosovanie!$D$10:$N$209,11,0))</f>
        <v/>
      </c>
      <c r="I122" s="267" t="str">
        <f t="shared" ref="I122" si="57">IF(SUM(H122:H123)=0,"",SUM(H122:H123))</f>
        <v/>
      </c>
    </row>
    <row r="123" spans="1:9" ht="35.1" customHeight="1" x14ac:dyDescent="0.55000000000000004">
      <c r="A123" s="238" t="str">
        <f>IF(ISERROR(10*C122+2)=TRUE,"",10*C122+2)</f>
        <v/>
      </c>
      <c r="C123" s="266"/>
      <c r="D123" s="145"/>
      <c r="E123" s="125" t="str">
        <f>IF(ISERROR(VLOOKUP(D123,[1]vylosovanie!$D$10:$N$209,7,0))=TRUE,"",VLOOKUP(D123,[1]vylosovanie!$D$10:$N$209,7,0))</f>
        <v/>
      </c>
      <c r="F123" s="125" t="str">
        <f>IF(ISERROR(VLOOKUP(E123,'[1]zoznam prihlasenych'!$C$6:$G$206,2,0))=TRUE,"",VLOOKUP(E123,'[1]zoznam prihlasenych'!$C$6:$G$206,2,0))</f>
        <v/>
      </c>
      <c r="G123" s="125" t="str">
        <f>IF(ISERROR(VLOOKUP(D123,[1]vylosovanie!$D$10:$N$209,8,0))=TRUE,"",VLOOKUP(D123,[1]vylosovanie!$D$10:$N$209,8,0))</f>
        <v/>
      </c>
      <c r="H123" s="145" t="str">
        <f>IF(ISERROR(VLOOKUP(D123,[1]vylosovanie!$D$10:$N$209,11,0))=TRUE,"",VLOOKUP(D123,[1]vylosovanie!$D$10:$N$209,11,0))</f>
        <v/>
      </c>
      <c r="I123" s="268"/>
    </row>
    <row r="124" spans="1:9" ht="35.1" customHeight="1" x14ac:dyDescent="0.55000000000000004">
      <c r="A124" s="238" t="str">
        <f>IF(ISERROR(10*C124+1)=TRUE,"",10*C124+1)</f>
        <v/>
      </c>
      <c r="C124" s="266" t="str">
        <f t="shared" si="36"/>
        <v/>
      </c>
      <c r="D124" s="145"/>
      <c r="E124" s="125" t="str">
        <f>IF(ISERROR(VLOOKUP(D124,[1]vylosovanie!$D$10:$N$209,7,0))=TRUE,"",VLOOKUP(D124,[1]vylosovanie!$D$10:$N$209,7,0))</f>
        <v/>
      </c>
      <c r="F124" s="125" t="str">
        <f>IF(ISERROR(VLOOKUP(E124,'[1]zoznam prihlasenych'!$C$6:$G$206,2,0))=TRUE,"",VLOOKUP(E124,'[1]zoznam prihlasenych'!$C$6:$G$206,2,0))</f>
        <v/>
      </c>
      <c r="G124" s="125" t="str">
        <f>IF(ISERROR(VLOOKUP(D124,[1]vylosovanie!$D$10:$N$209,8,0))=TRUE,"",VLOOKUP(D124,[1]vylosovanie!$D$10:$N$209,8,0))</f>
        <v/>
      </c>
      <c r="H124" s="145" t="str">
        <f>IF(ISERROR(VLOOKUP(D124,[1]vylosovanie!$D$10:$N$209,11,0))=TRUE,"",VLOOKUP(D124,[1]vylosovanie!$D$10:$N$209,11,0))</f>
        <v/>
      </c>
      <c r="I124" s="267" t="str">
        <f t="shared" ref="I124" si="58">IF(SUM(H124:H125)=0,"",SUM(H124:H125))</f>
        <v/>
      </c>
    </row>
    <row r="125" spans="1:9" ht="35.1" customHeight="1" x14ac:dyDescent="0.55000000000000004">
      <c r="A125" s="238" t="str">
        <f>IF(ISERROR(10*C124+2)=TRUE,"",10*C124+2)</f>
        <v/>
      </c>
      <c r="C125" s="266"/>
      <c r="D125" s="145"/>
      <c r="E125" s="125" t="str">
        <f>IF(ISERROR(VLOOKUP(D125,[1]vylosovanie!$D$10:$N$209,7,0))=TRUE,"",VLOOKUP(D125,[1]vylosovanie!$D$10:$N$209,7,0))</f>
        <v/>
      </c>
      <c r="F125" s="125" t="str">
        <f>IF(ISERROR(VLOOKUP(E125,'[1]zoznam prihlasenych'!$C$6:$G$206,2,0))=TRUE,"",VLOOKUP(E125,'[1]zoznam prihlasenych'!$C$6:$G$206,2,0))</f>
        <v/>
      </c>
      <c r="G125" s="125" t="str">
        <f>IF(ISERROR(VLOOKUP(D125,[1]vylosovanie!$D$10:$N$209,8,0))=TRUE,"",VLOOKUP(D125,[1]vylosovanie!$D$10:$N$209,8,0))</f>
        <v/>
      </c>
      <c r="H125" s="145" t="str">
        <f>IF(ISERROR(VLOOKUP(D125,[1]vylosovanie!$D$10:$N$209,11,0))=TRUE,"",VLOOKUP(D125,[1]vylosovanie!$D$10:$N$209,11,0))</f>
        <v/>
      </c>
      <c r="I125" s="268"/>
    </row>
    <row r="126" spans="1:9" ht="35.1" customHeight="1" x14ac:dyDescent="0.55000000000000004">
      <c r="A126" s="238" t="str">
        <f>IF(ISERROR(10*C126+1)=TRUE,"",10*C126+1)</f>
        <v/>
      </c>
      <c r="C126" s="266" t="str">
        <f t="shared" si="36"/>
        <v/>
      </c>
      <c r="D126" s="145"/>
      <c r="E126" s="125" t="str">
        <f>IF(ISERROR(VLOOKUP(D126,[1]vylosovanie!$D$10:$N$209,7,0))=TRUE,"",VLOOKUP(D126,[1]vylosovanie!$D$10:$N$209,7,0))</f>
        <v/>
      </c>
      <c r="F126" s="125" t="str">
        <f>IF(ISERROR(VLOOKUP(E126,'[1]zoznam prihlasenych'!$C$6:$G$206,2,0))=TRUE,"",VLOOKUP(E126,'[1]zoznam prihlasenych'!$C$6:$G$206,2,0))</f>
        <v/>
      </c>
      <c r="G126" s="125" t="str">
        <f>IF(ISERROR(VLOOKUP(D126,[1]vylosovanie!$D$10:$N$209,8,0))=TRUE,"",VLOOKUP(D126,[1]vylosovanie!$D$10:$N$209,8,0))</f>
        <v/>
      </c>
      <c r="H126" s="145" t="str">
        <f>IF(ISERROR(VLOOKUP(D126,[1]vylosovanie!$D$10:$N$209,11,0))=TRUE,"",VLOOKUP(D126,[1]vylosovanie!$D$10:$N$209,11,0))</f>
        <v/>
      </c>
      <c r="I126" s="267" t="str">
        <f t="shared" ref="I126" si="59">IF(SUM(H126:H127)=0,"",SUM(H126:H127))</f>
        <v/>
      </c>
    </row>
    <row r="127" spans="1:9" ht="35.1" customHeight="1" x14ac:dyDescent="0.55000000000000004">
      <c r="A127" s="238" t="str">
        <f>IF(ISERROR(10*C126+2)=TRUE,"",10*C126+2)</f>
        <v/>
      </c>
      <c r="C127" s="266"/>
      <c r="D127" s="145"/>
      <c r="E127" s="125" t="str">
        <f>IF(ISERROR(VLOOKUP(D127,[1]vylosovanie!$D$10:$N$209,7,0))=TRUE,"",VLOOKUP(D127,[1]vylosovanie!$D$10:$N$209,7,0))</f>
        <v/>
      </c>
      <c r="F127" s="125" t="str">
        <f>IF(ISERROR(VLOOKUP(E127,'[1]zoznam prihlasenych'!$C$6:$G$206,2,0))=TRUE,"",VLOOKUP(E127,'[1]zoznam prihlasenych'!$C$6:$G$206,2,0))</f>
        <v/>
      </c>
      <c r="G127" s="125" t="str">
        <f>IF(ISERROR(VLOOKUP(D127,[1]vylosovanie!$D$10:$N$209,8,0))=TRUE,"",VLOOKUP(D127,[1]vylosovanie!$D$10:$N$209,8,0))</f>
        <v/>
      </c>
      <c r="H127" s="145" t="str">
        <f>IF(ISERROR(VLOOKUP(D127,[1]vylosovanie!$D$10:$N$209,11,0))=TRUE,"",VLOOKUP(D127,[1]vylosovanie!$D$10:$N$209,11,0))</f>
        <v/>
      </c>
      <c r="I127" s="268"/>
    </row>
    <row r="128" spans="1:9" ht="35.1" customHeight="1" x14ac:dyDescent="0.55000000000000004">
      <c r="A128" s="238" t="str">
        <f>IF(ISERROR(10*C128+1)=TRUE,"",10*C128+1)</f>
        <v/>
      </c>
      <c r="C128" s="266" t="str">
        <f t="shared" si="36"/>
        <v/>
      </c>
      <c r="D128" s="145"/>
      <c r="E128" s="125" t="str">
        <f>IF(ISERROR(VLOOKUP(D128,[1]vylosovanie!$D$10:$N$209,7,0))=TRUE,"",VLOOKUP(D128,[1]vylosovanie!$D$10:$N$209,7,0))</f>
        <v/>
      </c>
      <c r="F128" s="125" t="str">
        <f>IF(ISERROR(VLOOKUP(E128,'[1]zoznam prihlasenych'!$C$6:$G$206,2,0))=TRUE,"",VLOOKUP(E128,'[1]zoznam prihlasenych'!$C$6:$G$206,2,0))</f>
        <v/>
      </c>
      <c r="G128" s="125" t="str">
        <f>IF(ISERROR(VLOOKUP(D128,[1]vylosovanie!$D$10:$N$209,8,0))=TRUE,"",VLOOKUP(D128,[1]vylosovanie!$D$10:$N$209,8,0))</f>
        <v/>
      </c>
      <c r="H128" s="145" t="str">
        <f>IF(ISERROR(VLOOKUP(D128,[1]vylosovanie!$D$10:$N$209,11,0))=TRUE,"",VLOOKUP(D128,[1]vylosovanie!$D$10:$N$209,11,0))</f>
        <v/>
      </c>
      <c r="I128" s="267" t="str">
        <f t="shared" ref="I128" si="60">IF(SUM(H128:H129)=0,"",SUM(H128:H129))</f>
        <v/>
      </c>
    </row>
    <row r="129" spans="1:9" ht="35.1" customHeight="1" x14ac:dyDescent="0.55000000000000004">
      <c r="A129" s="238" t="str">
        <f>IF(ISERROR(10*C128+2)=TRUE,"",10*C128+2)</f>
        <v/>
      </c>
      <c r="C129" s="266"/>
      <c r="D129" s="145"/>
      <c r="E129" s="125" t="str">
        <f>IF(ISERROR(VLOOKUP(D129,[1]vylosovanie!$D$10:$N$209,7,0))=TRUE,"",VLOOKUP(D129,[1]vylosovanie!$D$10:$N$209,7,0))</f>
        <v/>
      </c>
      <c r="F129" s="125" t="str">
        <f>IF(ISERROR(VLOOKUP(E129,'[1]zoznam prihlasenych'!$C$6:$G$206,2,0))=TRUE,"",VLOOKUP(E129,'[1]zoznam prihlasenych'!$C$6:$G$206,2,0))</f>
        <v/>
      </c>
      <c r="G129" s="125" t="str">
        <f>IF(ISERROR(VLOOKUP(D129,[1]vylosovanie!$D$10:$N$209,8,0))=TRUE,"",VLOOKUP(D129,[1]vylosovanie!$D$10:$N$209,8,0))</f>
        <v/>
      </c>
      <c r="H129" s="145" t="str">
        <f>IF(ISERROR(VLOOKUP(D129,[1]vylosovanie!$D$10:$N$209,11,0))=TRUE,"",VLOOKUP(D129,[1]vylosovanie!$D$10:$N$209,11,0))</f>
        <v/>
      </c>
      <c r="I129" s="268"/>
    </row>
    <row r="130" spans="1:9" ht="35.1" customHeight="1" x14ac:dyDescent="0.55000000000000004">
      <c r="A130" s="238" t="str">
        <f>IF(ISERROR(10*C130+1)=TRUE,"",10*C130+1)</f>
        <v/>
      </c>
      <c r="C130" s="266" t="str">
        <f t="shared" si="36"/>
        <v/>
      </c>
      <c r="D130" s="145"/>
      <c r="E130" s="125" t="str">
        <f>IF(ISERROR(VLOOKUP(D130,[1]vylosovanie!$D$10:$N$209,7,0))=TRUE,"",VLOOKUP(D130,[1]vylosovanie!$D$10:$N$209,7,0))</f>
        <v/>
      </c>
      <c r="F130" s="125" t="str">
        <f>IF(ISERROR(VLOOKUP(E130,'[1]zoznam prihlasenych'!$C$6:$G$206,2,0))=TRUE,"",VLOOKUP(E130,'[1]zoznam prihlasenych'!$C$6:$G$206,2,0))</f>
        <v/>
      </c>
      <c r="G130" s="125" t="str">
        <f>IF(ISERROR(VLOOKUP(D130,[1]vylosovanie!$D$10:$N$209,8,0))=TRUE,"",VLOOKUP(D130,[1]vylosovanie!$D$10:$N$209,8,0))</f>
        <v/>
      </c>
      <c r="H130" s="145" t="str">
        <f>IF(ISERROR(VLOOKUP(D130,[1]vylosovanie!$D$10:$N$209,11,0))=TRUE,"",VLOOKUP(D130,[1]vylosovanie!$D$10:$N$209,11,0))</f>
        <v/>
      </c>
      <c r="I130" s="267" t="str">
        <f t="shared" ref="I130" si="61">IF(SUM(H130:H131)=0,"",SUM(H130:H131))</f>
        <v/>
      </c>
    </row>
    <row r="131" spans="1:9" ht="35.1" customHeight="1" x14ac:dyDescent="0.55000000000000004">
      <c r="A131" s="238" t="str">
        <f>IF(ISERROR(10*C130+2)=TRUE,"",10*C130+2)</f>
        <v/>
      </c>
      <c r="C131" s="266"/>
      <c r="D131" s="145"/>
      <c r="E131" s="125" t="str">
        <f>IF(ISERROR(VLOOKUP(D131,[1]vylosovanie!$D$10:$N$209,7,0))=TRUE,"",VLOOKUP(D131,[1]vylosovanie!$D$10:$N$209,7,0))</f>
        <v/>
      </c>
      <c r="F131" s="125" t="str">
        <f>IF(ISERROR(VLOOKUP(E131,'[1]zoznam prihlasenych'!$C$6:$G$206,2,0))=TRUE,"",VLOOKUP(E131,'[1]zoznam prihlasenych'!$C$6:$G$206,2,0))</f>
        <v/>
      </c>
      <c r="G131" s="125" t="str">
        <f>IF(ISERROR(VLOOKUP(D131,[1]vylosovanie!$D$10:$N$209,8,0))=TRUE,"",VLOOKUP(D131,[1]vylosovanie!$D$10:$N$209,8,0))</f>
        <v/>
      </c>
      <c r="H131" s="145" t="str">
        <f>IF(ISERROR(VLOOKUP(D131,[1]vylosovanie!$D$10:$N$209,11,0))=TRUE,"",VLOOKUP(D131,[1]vylosovanie!$D$10:$N$209,11,0))</f>
        <v/>
      </c>
      <c r="I131" s="268"/>
    </row>
    <row r="132" spans="1:9" ht="35.1" customHeight="1" x14ac:dyDescent="0.55000000000000004">
      <c r="A132" s="238" t="str">
        <f>IF(ISERROR(10*C132+1)=TRUE,"",10*C132+1)</f>
        <v/>
      </c>
      <c r="C132" s="266" t="str">
        <f t="shared" si="36"/>
        <v/>
      </c>
      <c r="D132" s="145"/>
      <c r="E132" s="125" t="str">
        <f>IF(ISERROR(VLOOKUP(D132,[1]vylosovanie!$D$10:$N$209,7,0))=TRUE,"",VLOOKUP(D132,[1]vylosovanie!$D$10:$N$209,7,0))</f>
        <v/>
      </c>
      <c r="F132" s="125" t="str">
        <f>IF(ISERROR(VLOOKUP(E132,'[1]zoznam prihlasenych'!$C$6:$G$206,2,0))=TRUE,"",VLOOKUP(E132,'[1]zoznam prihlasenych'!$C$6:$G$206,2,0))</f>
        <v/>
      </c>
      <c r="G132" s="125" t="str">
        <f>IF(ISERROR(VLOOKUP(D132,[1]vylosovanie!$D$10:$N$209,8,0))=TRUE,"",VLOOKUP(D132,[1]vylosovanie!$D$10:$N$209,8,0))</f>
        <v/>
      </c>
      <c r="H132" s="145" t="str">
        <f>IF(ISERROR(VLOOKUP(D132,[1]vylosovanie!$D$10:$N$209,11,0))=TRUE,"",VLOOKUP(D132,[1]vylosovanie!$D$10:$N$209,11,0))</f>
        <v/>
      </c>
      <c r="I132" s="267" t="str">
        <f t="shared" ref="I132" si="62">IF(SUM(H132:H133)=0,"",SUM(H132:H133))</f>
        <v/>
      </c>
    </row>
    <row r="133" spans="1:9" ht="35.1" customHeight="1" x14ac:dyDescent="0.55000000000000004">
      <c r="A133" s="238" t="str">
        <f>IF(ISERROR(10*C132+2)=TRUE,"",10*C132+2)</f>
        <v/>
      </c>
      <c r="C133" s="266"/>
      <c r="D133" s="145"/>
      <c r="E133" s="125" t="str">
        <f>IF(ISERROR(VLOOKUP(D133,[1]vylosovanie!$D$10:$N$209,7,0))=TRUE,"",VLOOKUP(D133,[1]vylosovanie!$D$10:$N$209,7,0))</f>
        <v/>
      </c>
      <c r="F133" s="125" t="str">
        <f>IF(ISERROR(VLOOKUP(E133,'[1]zoznam prihlasenych'!$C$6:$G$206,2,0))=TRUE,"",VLOOKUP(E133,'[1]zoznam prihlasenych'!$C$6:$G$206,2,0))</f>
        <v/>
      </c>
      <c r="G133" s="125" t="str">
        <f>IF(ISERROR(VLOOKUP(D133,[1]vylosovanie!$D$10:$N$209,8,0))=TRUE,"",VLOOKUP(D133,[1]vylosovanie!$D$10:$N$209,8,0))</f>
        <v/>
      </c>
      <c r="H133" s="145" t="str">
        <f>IF(ISERROR(VLOOKUP(D133,[1]vylosovanie!$D$10:$N$209,11,0))=TRUE,"",VLOOKUP(D133,[1]vylosovanie!$D$10:$N$209,11,0))</f>
        <v/>
      </c>
      <c r="I133" s="268"/>
    </row>
    <row r="134" spans="1:9" ht="35.1" customHeight="1" x14ac:dyDescent="0.55000000000000004">
      <c r="A134" s="238" t="str">
        <f>IF(ISERROR(10*C134+1)=TRUE,"",10*C134+1)</f>
        <v/>
      </c>
      <c r="C134" s="266" t="str">
        <f t="shared" si="36"/>
        <v/>
      </c>
      <c r="D134" s="145"/>
      <c r="E134" s="125" t="str">
        <f>IF(ISERROR(VLOOKUP(D134,[1]vylosovanie!$D$10:$N$209,7,0))=TRUE,"",VLOOKUP(D134,[1]vylosovanie!$D$10:$N$209,7,0))</f>
        <v/>
      </c>
      <c r="F134" s="125" t="str">
        <f>IF(ISERROR(VLOOKUP(E134,'[1]zoznam prihlasenych'!$C$6:$G$206,2,0))=TRUE,"",VLOOKUP(E134,'[1]zoznam prihlasenych'!$C$6:$G$206,2,0))</f>
        <v/>
      </c>
      <c r="G134" s="125" t="str">
        <f>IF(ISERROR(VLOOKUP(D134,[1]vylosovanie!$D$10:$N$209,8,0))=TRUE,"",VLOOKUP(D134,[1]vylosovanie!$D$10:$N$209,8,0))</f>
        <v/>
      </c>
      <c r="H134" s="145" t="str">
        <f>IF(ISERROR(VLOOKUP(D134,[1]vylosovanie!$D$10:$N$209,11,0))=TRUE,"",VLOOKUP(D134,[1]vylosovanie!$D$10:$N$209,11,0))</f>
        <v/>
      </c>
      <c r="I134" s="267" t="str">
        <f t="shared" ref="I134" si="63">IF(SUM(H134:H135)=0,"",SUM(H134:H135))</f>
        <v/>
      </c>
    </row>
    <row r="135" spans="1:9" ht="35.1" customHeight="1" x14ac:dyDescent="0.55000000000000004">
      <c r="A135" s="238" t="str">
        <f>IF(ISERROR(10*C134+2)=TRUE,"",10*C134+2)</f>
        <v/>
      </c>
      <c r="C135" s="266"/>
      <c r="D135" s="145"/>
      <c r="E135" s="125" t="str">
        <f>IF(ISERROR(VLOOKUP(D135,[1]vylosovanie!$D$10:$N$209,7,0))=TRUE,"",VLOOKUP(D135,[1]vylosovanie!$D$10:$N$209,7,0))</f>
        <v/>
      </c>
      <c r="F135" s="125" t="str">
        <f>IF(ISERROR(VLOOKUP(E135,'[1]zoznam prihlasenych'!$C$6:$G$206,2,0))=TRUE,"",VLOOKUP(E135,'[1]zoznam prihlasenych'!$C$6:$G$206,2,0))</f>
        <v/>
      </c>
      <c r="G135" s="125" t="str">
        <f>IF(ISERROR(VLOOKUP(D135,[1]vylosovanie!$D$10:$N$209,8,0))=TRUE,"",VLOOKUP(D135,[1]vylosovanie!$D$10:$N$209,8,0))</f>
        <v/>
      </c>
      <c r="H135" s="145" t="str">
        <f>IF(ISERROR(VLOOKUP(D135,[1]vylosovanie!$D$10:$N$209,11,0))=TRUE,"",VLOOKUP(D135,[1]vylosovanie!$D$10:$N$209,11,0))</f>
        <v/>
      </c>
      <c r="I135" s="268"/>
    </row>
    <row r="136" spans="1:9" ht="35.1" customHeight="1" x14ac:dyDescent="0.55000000000000004">
      <c r="A136" s="238" t="str">
        <f>IF(ISERROR(10*C136+1)=TRUE,"",10*C136+1)</f>
        <v/>
      </c>
      <c r="C136" s="266" t="str">
        <f t="shared" si="36"/>
        <v/>
      </c>
      <c r="D136" s="145"/>
      <c r="E136" s="125" t="str">
        <f>IF(ISERROR(VLOOKUP(D136,[1]vylosovanie!$D$10:$N$209,7,0))=TRUE,"",VLOOKUP(D136,[1]vylosovanie!$D$10:$N$209,7,0))</f>
        <v/>
      </c>
      <c r="F136" s="125" t="str">
        <f>IF(ISERROR(VLOOKUP(E136,'[1]zoznam prihlasenych'!$C$6:$G$206,2,0))=TRUE,"",VLOOKUP(E136,'[1]zoznam prihlasenych'!$C$6:$G$206,2,0))</f>
        <v/>
      </c>
      <c r="G136" s="125" t="str">
        <f>IF(ISERROR(VLOOKUP(D136,[1]vylosovanie!$D$10:$N$209,8,0))=TRUE,"",VLOOKUP(D136,[1]vylosovanie!$D$10:$N$209,8,0))</f>
        <v/>
      </c>
      <c r="H136" s="145" t="str">
        <f>IF(ISERROR(VLOOKUP(D136,[1]vylosovanie!$D$10:$N$209,11,0))=TRUE,"",VLOOKUP(D136,[1]vylosovanie!$D$10:$N$209,11,0))</f>
        <v/>
      </c>
      <c r="I136" s="267" t="str">
        <f t="shared" ref="I136" si="64">IF(SUM(H136:H137)=0,"",SUM(H136:H137))</f>
        <v/>
      </c>
    </row>
    <row r="137" spans="1:9" ht="35.1" customHeight="1" x14ac:dyDescent="0.55000000000000004">
      <c r="A137" s="238" t="str">
        <f>IF(ISERROR(10*C136+2)=TRUE,"",10*C136+2)</f>
        <v/>
      </c>
      <c r="C137" s="266"/>
      <c r="D137" s="145"/>
      <c r="E137" s="125" t="str">
        <f>IF(ISERROR(VLOOKUP(D137,[1]vylosovanie!$D$10:$N$209,7,0))=TRUE,"",VLOOKUP(D137,[1]vylosovanie!$D$10:$N$209,7,0))</f>
        <v/>
      </c>
      <c r="F137" s="125" t="str">
        <f>IF(ISERROR(VLOOKUP(E137,'[1]zoznam prihlasenych'!$C$6:$G$206,2,0))=TRUE,"",VLOOKUP(E137,'[1]zoznam prihlasenych'!$C$6:$G$206,2,0))</f>
        <v/>
      </c>
      <c r="G137" s="125" t="str">
        <f>IF(ISERROR(VLOOKUP(D137,[1]vylosovanie!$D$10:$N$209,8,0))=TRUE,"",VLOOKUP(D137,[1]vylosovanie!$D$10:$N$209,8,0))</f>
        <v/>
      </c>
      <c r="H137" s="145" t="str">
        <f>IF(ISERROR(VLOOKUP(D137,[1]vylosovanie!$D$10:$N$209,11,0))=TRUE,"",VLOOKUP(D137,[1]vylosovanie!$D$10:$N$209,11,0))</f>
        <v/>
      </c>
      <c r="I137" s="268"/>
    </row>
    <row r="138" spans="1:9" ht="35.1" customHeight="1" x14ac:dyDescent="0.55000000000000004">
      <c r="A138" s="238" t="str">
        <f>IF(ISERROR(10*C138+1)=TRUE,"",10*C138+1)</f>
        <v/>
      </c>
      <c r="C138" s="266" t="str">
        <f t="shared" si="36"/>
        <v/>
      </c>
      <c r="D138" s="145"/>
      <c r="E138" s="125" t="str">
        <f>IF(ISERROR(VLOOKUP(D138,[1]vylosovanie!$D$10:$N$209,7,0))=TRUE,"",VLOOKUP(D138,[1]vylosovanie!$D$10:$N$209,7,0))</f>
        <v/>
      </c>
      <c r="F138" s="125" t="str">
        <f>IF(ISERROR(VLOOKUP(E138,'[1]zoznam prihlasenych'!$C$6:$G$206,2,0))=TRUE,"",VLOOKUP(E138,'[1]zoznam prihlasenych'!$C$6:$G$206,2,0))</f>
        <v/>
      </c>
      <c r="G138" s="125" t="str">
        <f>IF(ISERROR(VLOOKUP(D138,[1]vylosovanie!$D$10:$N$209,8,0))=TRUE,"",VLOOKUP(D138,[1]vylosovanie!$D$10:$N$209,8,0))</f>
        <v/>
      </c>
      <c r="H138" s="145" t="str">
        <f>IF(ISERROR(VLOOKUP(D138,[1]vylosovanie!$D$10:$N$209,11,0))=TRUE,"",VLOOKUP(D138,[1]vylosovanie!$D$10:$N$209,11,0))</f>
        <v/>
      </c>
      <c r="I138" s="267" t="str">
        <f t="shared" ref="I138" si="65">IF(SUM(H138:H139)=0,"",SUM(H138:H139))</f>
        <v/>
      </c>
    </row>
    <row r="139" spans="1:9" ht="35.1" customHeight="1" x14ac:dyDescent="0.55000000000000004">
      <c r="A139" s="238" t="str">
        <f>IF(ISERROR(10*C138+2)=TRUE,"",10*C138+2)</f>
        <v/>
      </c>
      <c r="C139" s="266"/>
      <c r="D139" s="145"/>
      <c r="E139" s="125" t="str">
        <f>IF(ISERROR(VLOOKUP(D139,[1]vylosovanie!$D$10:$N$209,7,0))=TRUE,"",VLOOKUP(D139,[1]vylosovanie!$D$10:$N$209,7,0))</f>
        <v/>
      </c>
      <c r="F139" s="125" t="str">
        <f>IF(ISERROR(VLOOKUP(E139,'[1]zoznam prihlasenych'!$C$6:$G$206,2,0))=TRUE,"",VLOOKUP(E139,'[1]zoznam prihlasenych'!$C$6:$G$206,2,0))</f>
        <v/>
      </c>
      <c r="G139" s="125" t="str">
        <f>IF(ISERROR(VLOOKUP(D139,[1]vylosovanie!$D$10:$N$209,8,0))=TRUE,"",VLOOKUP(D139,[1]vylosovanie!$D$10:$N$209,8,0))</f>
        <v/>
      </c>
      <c r="H139" s="145" t="str">
        <f>IF(ISERROR(VLOOKUP(D139,[1]vylosovanie!$D$10:$N$209,11,0))=TRUE,"",VLOOKUP(D139,[1]vylosovanie!$D$10:$N$209,11,0))</f>
        <v/>
      </c>
      <c r="I139" s="268"/>
    </row>
    <row r="140" spans="1:9" ht="35.1" customHeight="1" x14ac:dyDescent="0.55000000000000004">
      <c r="A140" s="238" t="str">
        <f>IF(ISERROR(10*C140+1)=TRUE,"",10*C140+1)</f>
        <v/>
      </c>
      <c r="C140" s="266" t="str">
        <f t="shared" si="36"/>
        <v/>
      </c>
      <c r="D140" s="145"/>
      <c r="E140" s="125" t="str">
        <f>IF(ISERROR(VLOOKUP(D140,[1]vylosovanie!$D$10:$N$209,7,0))=TRUE,"",VLOOKUP(D140,[1]vylosovanie!$D$10:$N$209,7,0))</f>
        <v/>
      </c>
      <c r="F140" s="125" t="str">
        <f>IF(ISERROR(VLOOKUP(E140,'[1]zoznam prihlasenych'!$C$6:$G$206,2,0))=TRUE,"",VLOOKUP(E140,'[1]zoznam prihlasenych'!$C$6:$G$206,2,0))</f>
        <v/>
      </c>
      <c r="G140" s="125" t="str">
        <f>IF(ISERROR(VLOOKUP(D140,[1]vylosovanie!$D$10:$N$209,8,0))=TRUE,"",VLOOKUP(D140,[1]vylosovanie!$D$10:$N$209,8,0))</f>
        <v/>
      </c>
      <c r="H140" s="145" t="str">
        <f>IF(ISERROR(VLOOKUP(D140,[1]vylosovanie!$D$10:$N$209,11,0))=TRUE,"",VLOOKUP(D140,[1]vylosovanie!$D$10:$N$209,11,0))</f>
        <v/>
      </c>
      <c r="I140" s="267" t="str">
        <f t="shared" ref="I140" si="66">IF(SUM(H140:H141)=0,"",SUM(H140:H141))</f>
        <v/>
      </c>
    </row>
    <row r="141" spans="1:9" ht="35.1" customHeight="1" x14ac:dyDescent="0.55000000000000004">
      <c r="A141" s="238" t="str">
        <f>IF(ISERROR(10*C140+2)=TRUE,"",10*C140+2)</f>
        <v/>
      </c>
      <c r="C141" s="266"/>
      <c r="D141" s="145"/>
      <c r="E141" s="125" t="str">
        <f>IF(ISERROR(VLOOKUP(D141,[1]vylosovanie!$D$10:$N$209,7,0))=TRUE,"",VLOOKUP(D141,[1]vylosovanie!$D$10:$N$209,7,0))</f>
        <v/>
      </c>
      <c r="F141" s="125" t="str">
        <f>IF(ISERROR(VLOOKUP(E141,'[1]zoznam prihlasenych'!$C$6:$G$206,2,0))=TRUE,"",VLOOKUP(E141,'[1]zoznam prihlasenych'!$C$6:$G$206,2,0))</f>
        <v/>
      </c>
      <c r="G141" s="125" t="str">
        <f>IF(ISERROR(VLOOKUP(D141,[1]vylosovanie!$D$10:$N$209,8,0))=TRUE,"",VLOOKUP(D141,[1]vylosovanie!$D$10:$N$209,8,0))</f>
        <v/>
      </c>
      <c r="H141" s="145" t="str">
        <f>IF(ISERROR(VLOOKUP(D141,[1]vylosovanie!$D$10:$N$209,11,0))=TRUE,"",VLOOKUP(D141,[1]vylosovanie!$D$10:$N$209,11,0))</f>
        <v/>
      </c>
      <c r="I141" s="268"/>
    </row>
    <row r="142" spans="1:9" ht="35.1" customHeight="1" x14ac:dyDescent="0.55000000000000004">
      <c r="A142" s="238" t="str">
        <f>IF(ISERROR(10*C142+1)=TRUE,"",10*C142+1)</f>
        <v/>
      </c>
      <c r="C142" s="266" t="str">
        <f t="shared" si="36"/>
        <v/>
      </c>
      <c r="D142" s="145"/>
      <c r="E142" s="125" t="str">
        <f>IF(ISERROR(VLOOKUP(D142,[1]vylosovanie!$D$10:$N$209,7,0))=TRUE,"",VLOOKUP(D142,[1]vylosovanie!$D$10:$N$209,7,0))</f>
        <v/>
      </c>
      <c r="F142" s="125" t="str">
        <f>IF(ISERROR(VLOOKUP(E142,'[1]zoznam prihlasenych'!$C$6:$G$206,2,0))=TRUE,"",VLOOKUP(E142,'[1]zoznam prihlasenych'!$C$6:$G$206,2,0))</f>
        <v/>
      </c>
      <c r="G142" s="125" t="str">
        <f>IF(ISERROR(VLOOKUP(D142,[1]vylosovanie!$D$10:$N$209,8,0))=TRUE,"",VLOOKUP(D142,[1]vylosovanie!$D$10:$N$209,8,0))</f>
        <v/>
      </c>
      <c r="H142" s="145" t="str">
        <f>IF(ISERROR(VLOOKUP(D142,[1]vylosovanie!$D$10:$N$209,11,0))=TRUE,"",VLOOKUP(D142,[1]vylosovanie!$D$10:$N$209,11,0))</f>
        <v/>
      </c>
      <c r="I142" s="267" t="str">
        <f t="shared" ref="I142" si="67">IF(SUM(H142:H143)=0,"",SUM(H142:H143))</f>
        <v/>
      </c>
    </row>
    <row r="143" spans="1:9" ht="35.1" customHeight="1" x14ac:dyDescent="0.55000000000000004">
      <c r="A143" s="238" t="str">
        <f>IF(ISERROR(10*C142+2)=TRUE,"",10*C142+2)</f>
        <v/>
      </c>
      <c r="C143" s="266"/>
      <c r="D143" s="145"/>
      <c r="E143" s="125" t="str">
        <f>IF(ISERROR(VLOOKUP(D143,[1]vylosovanie!$D$10:$N$209,7,0))=TRUE,"",VLOOKUP(D143,[1]vylosovanie!$D$10:$N$209,7,0))</f>
        <v/>
      </c>
      <c r="F143" s="125" t="str">
        <f>IF(ISERROR(VLOOKUP(E143,'[1]zoznam prihlasenych'!$C$6:$G$206,2,0))=TRUE,"",VLOOKUP(E143,'[1]zoznam prihlasenych'!$C$6:$G$206,2,0))</f>
        <v/>
      </c>
      <c r="G143" s="125" t="str">
        <f>IF(ISERROR(VLOOKUP(D143,[1]vylosovanie!$D$10:$N$209,8,0))=TRUE,"",VLOOKUP(D143,[1]vylosovanie!$D$10:$N$209,8,0))</f>
        <v/>
      </c>
      <c r="H143" s="145" t="str">
        <f>IF(ISERROR(VLOOKUP(D143,[1]vylosovanie!$D$10:$N$209,11,0))=TRUE,"",VLOOKUP(D143,[1]vylosovanie!$D$10:$N$209,11,0))</f>
        <v/>
      </c>
      <c r="I143" s="268"/>
    </row>
    <row r="144" spans="1:9" ht="35.1" customHeight="1" x14ac:dyDescent="0.55000000000000004">
      <c r="A144" s="238" t="str">
        <f>IF(ISERROR(10*C144+1)=TRUE,"",10*C144+1)</f>
        <v/>
      </c>
      <c r="C144" s="266" t="str">
        <f t="shared" si="36"/>
        <v/>
      </c>
      <c r="D144" s="145"/>
      <c r="E144" s="125" t="str">
        <f>IF(ISERROR(VLOOKUP(D144,[1]vylosovanie!$D$10:$N$209,7,0))=TRUE,"",VLOOKUP(D144,[1]vylosovanie!$D$10:$N$209,7,0))</f>
        <v/>
      </c>
      <c r="F144" s="125" t="str">
        <f>IF(ISERROR(VLOOKUP(E144,'[1]zoznam prihlasenych'!$C$6:$G$206,2,0))=TRUE,"",VLOOKUP(E144,'[1]zoznam prihlasenych'!$C$6:$G$206,2,0))</f>
        <v/>
      </c>
      <c r="G144" s="125" t="str">
        <f>IF(ISERROR(VLOOKUP(D144,[1]vylosovanie!$D$10:$N$209,8,0))=TRUE,"",VLOOKUP(D144,[1]vylosovanie!$D$10:$N$209,8,0))</f>
        <v/>
      </c>
      <c r="H144" s="145" t="str">
        <f>IF(ISERROR(VLOOKUP(D144,[1]vylosovanie!$D$10:$N$209,11,0))=TRUE,"",VLOOKUP(D144,[1]vylosovanie!$D$10:$N$209,11,0))</f>
        <v/>
      </c>
      <c r="I144" s="267" t="str">
        <f t="shared" ref="I144" si="68">IF(SUM(H144:H145)=0,"",SUM(H144:H145))</f>
        <v/>
      </c>
    </row>
    <row r="145" spans="1:9" ht="35.1" customHeight="1" x14ac:dyDescent="0.55000000000000004">
      <c r="A145" s="238" t="str">
        <f>IF(ISERROR(10*C144+2)=TRUE,"",10*C144+2)</f>
        <v/>
      </c>
      <c r="C145" s="266"/>
      <c r="D145" s="145"/>
      <c r="E145" s="125" t="str">
        <f>IF(ISERROR(VLOOKUP(D145,[1]vylosovanie!$D$10:$N$209,7,0))=TRUE,"",VLOOKUP(D145,[1]vylosovanie!$D$10:$N$209,7,0))</f>
        <v/>
      </c>
      <c r="F145" s="125" t="str">
        <f>IF(ISERROR(VLOOKUP(E145,'[1]zoznam prihlasenych'!$C$6:$G$206,2,0))=TRUE,"",VLOOKUP(E145,'[1]zoznam prihlasenych'!$C$6:$G$206,2,0))</f>
        <v/>
      </c>
      <c r="G145" s="125" t="str">
        <f>IF(ISERROR(VLOOKUP(D145,[1]vylosovanie!$D$10:$N$209,8,0))=TRUE,"",VLOOKUP(D145,[1]vylosovanie!$D$10:$N$209,8,0))</f>
        <v/>
      </c>
      <c r="H145" s="145" t="str">
        <f>IF(ISERROR(VLOOKUP(D145,[1]vylosovanie!$D$10:$N$209,11,0))=TRUE,"",VLOOKUP(D145,[1]vylosovanie!$D$10:$N$209,11,0))</f>
        <v/>
      </c>
      <c r="I145" s="268"/>
    </row>
    <row r="146" spans="1:9" ht="35.1" customHeight="1" x14ac:dyDescent="0.55000000000000004">
      <c r="A146" s="238" t="str">
        <f>IF(ISERROR(10*C146+1)=TRUE,"",10*C146+1)</f>
        <v/>
      </c>
      <c r="C146" s="266" t="str">
        <f t="shared" ref="C146:C156" si="69">IF(ISERROR(RANK(I146,$I$12:$I$157,0))=TRUE,"",RANK(I146,$I$12:$I$157,0))</f>
        <v/>
      </c>
      <c r="D146" s="145"/>
      <c r="E146" s="125" t="str">
        <f>IF(ISERROR(VLOOKUP(D146,[1]vylosovanie!$D$10:$N$209,7,0))=TRUE,"",VLOOKUP(D146,[1]vylosovanie!$D$10:$N$209,7,0))</f>
        <v/>
      </c>
      <c r="F146" s="125" t="str">
        <f>IF(ISERROR(VLOOKUP(E146,'[1]zoznam prihlasenych'!$C$6:$G$206,2,0))=TRUE,"",VLOOKUP(E146,'[1]zoznam prihlasenych'!$C$6:$G$206,2,0))</f>
        <v/>
      </c>
      <c r="G146" s="125" t="str">
        <f>IF(ISERROR(VLOOKUP(D146,[1]vylosovanie!$D$10:$N$209,8,0))=TRUE,"",VLOOKUP(D146,[1]vylosovanie!$D$10:$N$209,8,0))</f>
        <v/>
      </c>
      <c r="H146" s="145" t="str">
        <f>IF(ISERROR(VLOOKUP(D146,[1]vylosovanie!$D$10:$N$209,11,0))=TRUE,"",VLOOKUP(D146,[1]vylosovanie!$D$10:$N$209,11,0))</f>
        <v/>
      </c>
      <c r="I146" s="267" t="str">
        <f t="shared" ref="I146" si="70">IF(SUM(H146:H147)=0,"",SUM(H146:H147))</f>
        <v/>
      </c>
    </row>
    <row r="147" spans="1:9" ht="35.1" customHeight="1" x14ac:dyDescent="0.55000000000000004">
      <c r="A147" s="238" t="str">
        <f>IF(ISERROR(10*C146+2)=TRUE,"",10*C146+2)</f>
        <v/>
      </c>
      <c r="C147" s="266"/>
      <c r="D147" s="145"/>
      <c r="E147" s="125" t="str">
        <f>IF(ISERROR(VLOOKUP(D147,[1]vylosovanie!$D$10:$N$209,7,0))=TRUE,"",VLOOKUP(D147,[1]vylosovanie!$D$10:$N$209,7,0))</f>
        <v/>
      </c>
      <c r="F147" s="125" t="str">
        <f>IF(ISERROR(VLOOKUP(E147,'[1]zoznam prihlasenych'!$C$6:$G$206,2,0))=TRUE,"",VLOOKUP(E147,'[1]zoznam prihlasenych'!$C$6:$G$206,2,0))</f>
        <v/>
      </c>
      <c r="G147" s="125" t="str">
        <f>IF(ISERROR(VLOOKUP(D147,[1]vylosovanie!$D$10:$N$209,8,0))=TRUE,"",VLOOKUP(D147,[1]vylosovanie!$D$10:$N$209,8,0))</f>
        <v/>
      </c>
      <c r="H147" s="145" t="str">
        <f>IF(ISERROR(VLOOKUP(D147,[1]vylosovanie!$D$10:$N$209,11,0))=TRUE,"",VLOOKUP(D147,[1]vylosovanie!$D$10:$N$209,11,0))</f>
        <v/>
      </c>
      <c r="I147" s="268"/>
    </row>
    <row r="148" spans="1:9" ht="35.1" customHeight="1" x14ac:dyDescent="0.55000000000000004">
      <c r="A148" s="238" t="str">
        <f>IF(ISERROR(10*C148+1)=TRUE,"",10*C148+1)</f>
        <v/>
      </c>
      <c r="C148" s="266" t="str">
        <f t="shared" si="69"/>
        <v/>
      </c>
      <c r="D148" s="145"/>
      <c r="E148" s="125" t="str">
        <f>IF(ISERROR(VLOOKUP(D148,[1]vylosovanie!$D$10:$N$209,7,0))=TRUE,"",VLOOKUP(D148,[1]vylosovanie!$D$10:$N$209,7,0))</f>
        <v/>
      </c>
      <c r="F148" s="125" t="str">
        <f>IF(ISERROR(VLOOKUP(E148,'[1]zoznam prihlasenych'!$C$6:$G$206,2,0))=TRUE,"",VLOOKUP(E148,'[1]zoznam prihlasenych'!$C$6:$G$206,2,0))</f>
        <v/>
      </c>
      <c r="G148" s="125" t="str">
        <f>IF(ISERROR(VLOOKUP(D148,[1]vylosovanie!$D$10:$N$209,8,0))=TRUE,"",VLOOKUP(D148,[1]vylosovanie!$D$10:$N$209,8,0))</f>
        <v/>
      </c>
      <c r="H148" s="145" t="str">
        <f>IF(ISERROR(VLOOKUP(D148,[1]vylosovanie!$D$10:$N$209,11,0))=TRUE,"",VLOOKUP(D148,[1]vylosovanie!$D$10:$N$209,11,0))</f>
        <v/>
      </c>
      <c r="I148" s="267" t="str">
        <f t="shared" ref="I148" si="71">IF(SUM(H148:H149)=0,"",SUM(H148:H149))</f>
        <v/>
      </c>
    </row>
    <row r="149" spans="1:9" ht="35.1" customHeight="1" x14ac:dyDescent="0.55000000000000004">
      <c r="A149" s="238" t="str">
        <f>IF(ISERROR(10*C148+2)=TRUE,"",10*C148+2)</f>
        <v/>
      </c>
      <c r="C149" s="266"/>
      <c r="D149" s="145"/>
      <c r="E149" s="125" t="str">
        <f>IF(ISERROR(VLOOKUP(D149,[1]vylosovanie!$D$10:$N$209,7,0))=TRUE,"",VLOOKUP(D149,[1]vylosovanie!$D$10:$N$209,7,0))</f>
        <v/>
      </c>
      <c r="F149" s="125" t="str">
        <f>IF(ISERROR(VLOOKUP(E149,'[1]zoznam prihlasenych'!$C$6:$G$206,2,0))=TRUE,"",VLOOKUP(E149,'[1]zoznam prihlasenych'!$C$6:$G$206,2,0))</f>
        <v/>
      </c>
      <c r="G149" s="125" t="str">
        <f>IF(ISERROR(VLOOKUP(D149,[1]vylosovanie!$D$10:$N$209,8,0))=TRUE,"",VLOOKUP(D149,[1]vylosovanie!$D$10:$N$209,8,0))</f>
        <v/>
      </c>
      <c r="H149" s="145" t="str">
        <f>IF(ISERROR(VLOOKUP(D149,[1]vylosovanie!$D$10:$N$209,11,0))=TRUE,"",VLOOKUP(D149,[1]vylosovanie!$D$10:$N$209,11,0))</f>
        <v/>
      </c>
      <c r="I149" s="268"/>
    </row>
    <row r="150" spans="1:9" ht="35.1" customHeight="1" x14ac:dyDescent="0.55000000000000004">
      <c r="A150" s="238" t="str">
        <f>IF(ISERROR(10*C150+1)=TRUE,"",10*C150+1)</f>
        <v/>
      </c>
      <c r="C150" s="266" t="str">
        <f t="shared" si="69"/>
        <v/>
      </c>
      <c r="D150" s="145"/>
      <c r="E150" s="125" t="str">
        <f>IF(ISERROR(VLOOKUP(D150,[1]vylosovanie!$D$10:$N$209,7,0))=TRUE,"",VLOOKUP(D150,[1]vylosovanie!$D$10:$N$209,7,0))</f>
        <v/>
      </c>
      <c r="F150" s="125" t="str">
        <f>IF(ISERROR(VLOOKUP(E150,'[1]zoznam prihlasenych'!$C$6:$G$206,2,0))=TRUE,"",VLOOKUP(E150,'[1]zoznam prihlasenych'!$C$6:$G$206,2,0))</f>
        <v/>
      </c>
      <c r="G150" s="125" t="str">
        <f>IF(ISERROR(VLOOKUP(D150,[1]vylosovanie!$D$10:$N$209,8,0))=TRUE,"",VLOOKUP(D150,[1]vylosovanie!$D$10:$N$209,8,0))</f>
        <v/>
      </c>
      <c r="H150" s="145" t="str">
        <f>IF(ISERROR(VLOOKUP(D150,[1]vylosovanie!$D$10:$N$209,11,0))=TRUE,"",VLOOKUP(D150,[1]vylosovanie!$D$10:$N$209,11,0))</f>
        <v/>
      </c>
      <c r="I150" s="267" t="str">
        <f t="shared" ref="I150" si="72">IF(SUM(H150:H151)=0,"",SUM(H150:H151))</f>
        <v/>
      </c>
    </row>
    <row r="151" spans="1:9" ht="35.1" customHeight="1" x14ac:dyDescent="0.55000000000000004">
      <c r="A151" s="238" t="str">
        <f>IF(ISERROR(10*C150+2)=TRUE,"",10*C150+2)</f>
        <v/>
      </c>
      <c r="C151" s="266"/>
      <c r="D151" s="145"/>
      <c r="E151" s="125" t="str">
        <f>IF(ISERROR(VLOOKUP(D151,[1]vylosovanie!$D$10:$N$209,7,0))=TRUE,"",VLOOKUP(D151,[1]vylosovanie!$D$10:$N$209,7,0))</f>
        <v/>
      </c>
      <c r="F151" s="125" t="str">
        <f>IF(ISERROR(VLOOKUP(E151,'[1]zoznam prihlasenych'!$C$6:$G$206,2,0))=TRUE,"",VLOOKUP(E151,'[1]zoznam prihlasenych'!$C$6:$G$206,2,0))</f>
        <v/>
      </c>
      <c r="G151" s="125" t="str">
        <f>IF(ISERROR(VLOOKUP(D151,[1]vylosovanie!$D$10:$N$209,8,0))=TRUE,"",VLOOKUP(D151,[1]vylosovanie!$D$10:$N$209,8,0))</f>
        <v/>
      </c>
      <c r="H151" s="145" t="str">
        <f>IF(ISERROR(VLOOKUP(D151,[1]vylosovanie!$D$10:$N$209,11,0))=TRUE,"",VLOOKUP(D151,[1]vylosovanie!$D$10:$N$209,11,0))</f>
        <v/>
      </c>
      <c r="I151" s="268"/>
    </row>
    <row r="152" spans="1:9" ht="35.1" customHeight="1" x14ac:dyDescent="0.55000000000000004">
      <c r="A152" s="238" t="str">
        <f>IF(ISERROR(10*C152+1)=TRUE,"",10*C152+1)</f>
        <v/>
      </c>
      <c r="C152" s="266" t="str">
        <f t="shared" si="69"/>
        <v/>
      </c>
      <c r="D152" s="145"/>
      <c r="E152" s="125" t="str">
        <f>IF(ISERROR(VLOOKUP(D152,[1]vylosovanie!$D$10:$N$209,7,0))=TRUE,"",VLOOKUP(D152,[1]vylosovanie!$D$10:$N$209,7,0))</f>
        <v/>
      </c>
      <c r="F152" s="125" t="str">
        <f>IF(ISERROR(VLOOKUP(E152,'[1]zoznam prihlasenych'!$C$6:$G$206,2,0))=TRUE,"",VLOOKUP(E152,'[1]zoznam prihlasenych'!$C$6:$G$206,2,0))</f>
        <v/>
      </c>
      <c r="G152" s="125" t="str">
        <f>IF(ISERROR(VLOOKUP(D152,[1]vylosovanie!$D$10:$N$209,8,0))=TRUE,"",VLOOKUP(D152,[1]vylosovanie!$D$10:$N$209,8,0))</f>
        <v/>
      </c>
      <c r="H152" s="145" t="str">
        <f>IF(ISERROR(VLOOKUP(D152,[1]vylosovanie!$D$10:$N$209,11,0))=TRUE,"",VLOOKUP(D152,[1]vylosovanie!$D$10:$N$209,11,0))</f>
        <v/>
      </c>
      <c r="I152" s="267" t="str">
        <f t="shared" ref="I152" si="73">IF(SUM(H152:H153)=0,"",SUM(H152:H153))</f>
        <v/>
      </c>
    </row>
    <row r="153" spans="1:9" ht="35.1" customHeight="1" x14ac:dyDescent="0.55000000000000004">
      <c r="A153" s="238" t="str">
        <f>IF(ISERROR(10*C152+2)=TRUE,"",10*C152+2)</f>
        <v/>
      </c>
      <c r="C153" s="266"/>
      <c r="D153" s="145"/>
      <c r="E153" s="125" t="str">
        <f>IF(ISERROR(VLOOKUP(D153,[1]vylosovanie!$D$10:$N$209,7,0))=TRUE,"",VLOOKUP(D153,[1]vylosovanie!$D$10:$N$209,7,0))</f>
        <v/>
      </c>
      <c r="F153" s="125" t="str">
        <f>IF(ISERROR(VLOOKUP(E153,'[1]zoznam prihlasenych'!$C$6:$G$206,2,0))=TRUE,"",VLOOKUP(E153,'[1]zoznam prihlasenych'!$C$6:$G$206,2,0))</f>
        <v/>
      </c>
      <c r="G153" s="125" t="str">
        <f>IF(ISERROR(VLOOKUP(D153,[1]vylosovanie!$D$10:$N$209,8,0))=TRUE,"",VLOOKUP(D153,[1]vylosovanie!$D$10:$N$209,8,0))</f>
        <v/>
      </c>
      <c r="H153" s="145" t="str">
        <f>IF(ISERROR(VLOOKUP(D153,[1]vylosovanie!$D$10:$N$209,11,0))=TRUE,"",VLOOKUP(D153,[1]vylosovanie!$D$10:$N$209,11,0))</f>
        <v/>
      </c>
      <c r="I153" s="268"/>
    </row>
    <row r="154" spans="1:9" ht="35.1" customHeight="1" x14ac:dyDescent="0.55000000000000004">
      <c r="A154" s="238" t="str">
        <f>IF(ISERROR(10*C154+1)=TRUE,"",10*C154+1)</f>
        <v/>
      </c>
      <c r="C154" s="266" t="str">
        <f t="shared" si="69"/>
        <v/>
      </c>
      <c r="D154" s="145"/>
      <c r="E154" s="125" t="str">
        <f>IF(ISERROR(VLOOKUP(D154,[1]vylosovanie!$D$10:$N$209,7,0))=TRUE,"",VLOOKUP(D154,[1]vylosovanie!$D$10:$N$209,7,0))</f>
        <v/>
      </c>
      <c r="F154" s="125" t="str">
        <f>IF(ISERROR(VLOOKUP(E154,'[1]zoznam prihlasenych'!$C$6:$G$206,2,0))=TRUE,"",VLOOKUP(E154,'[1]zoznam prihlasenych'!$C$6:$G$206,2,0))</f>
        <v/>
      </c>
      <c r="G154" s="125" t="str">
        <f>IF(ISERROR(VLOOKUP(D154,[1]vylosovanie!$D$10:$N$209,8,0))=TRUE,"",VLOOKUP(D154,[1]vylosovanie!$D$10:$N$209,8,0))</f>
        <v/>
      </c>
      <c r="H154" s="145" t="str">
        <f>IF(ISERROR(VLOOKUP(D154,[1]vylosovanie!$D$10:$N$209,11,0))=TRUE,"",VLOOKUP(D154,[1]vylosovanie!$D$10:$N$209,11,0))</f>
        <v/>
      </c>
      <c r="I154" s="267" t="str">
        <f t="shared" ref="I154" si="74">IF(SUM(H154:H155)=0,"",SUM(H154:H155))</f>
        <v/>
      </c>
    </row>
    <row r="155" spans="1:9" ht="35.1" customHeight="1" x14ac:dyDescent="0.55000000000000004">
      <c r="A155" s="238" t="str">
        <f>IF(ISERROR(10*C154+2)=TRUE,"",10*C154+2)</f>
        <v/>
      </c>
      <c r="C155" s="266"/>
      <c r="D155" s="145"/>
      <c r="E155" s="125" t="str">
        <f>IF(ISERROR(VLOOKUP(D155,[1]vylosovanie!$D$10:$N$209,7,0))=TRUE,"",VLOOKUP(D155,[1]vylosovanie!$D$10:$N$209,7,0))</f>
        <v/>
      </c>
      <c r="F155" s="125" t="str">
        <f>IF(ISERROR(VLOOKUP(E155,'[1]zoznam prihlasenych'!$C$6:$G$206,2,0))=TRUE,"",VLOOKUP(E155,'[1]zoznam prihlasenych'!$C$6:$G$206,2,0))</f>
        <v/>
      </c>
      <c r="G155" s="125" t="str">
        <f>IF(ISERROR(VLOOKUP(D155,[1]vylosovanie!$D$10:$N$209,8,0))=TRUE,"",VLOOKUP(D155,[1]vylosovanie!$D$10:$N$209,8,0))</f>
        <v/>
      </c>
      <c r="H155" s="145" t="str">
        <f>IF(ISERROR(VLOOKUP(D155,[1]vylosovanie!$D$10:$N$209,11,0))=TRUE,"",VLOOKUP(D155,[1]vylosovanie!$D$10:$N$209,11,0))</f>
        <v/>
      </c>
      <c r="I155" s="268"/>
    </row>
    <row r="156" spans="1:9" ht="35.1" customHeight="1" x14ac:dyDescent="0.55000000000000004">
      <c r="A156" s="238" t="str">
        <f>IF(ISERROR(10*C156+1)=TRUE,"",10*C156+1)</f>
        <v/>
      </c>
      <c r="C156" s="266" t="str">
        <f t="shared" si="69"/>
        <v/>
      </c>
      <c r="D156" s="145"/>
      <c r="E156" s="125" t="str">
        <f>IF(ISERROR(VLOOKUP(D156,[1]vylosovanie!$D$10:$N$209,7,0))=TRUE,"",VLOOKUP(D156,[1]vylosovanie!$D$10:$N$209,7,0))</f>
        <v/>
      </c>
      <c r="F156" s="125" t="str">
        <f>IF(ISERROR(VLOOKUP(E156,'[1]zoznam prihlasenych'!$C$6:$G$206,2,0))=TRUE,"",VLOOKUP(E156,'[1]zoznam prihlasenych'!$C$6:$G$206,2,0))</f>
        <v/>
      </c>
      <c r="G156" s="125" t="str">
        <f>IF(ISERROR(VLOOKUP(D156,[1]vylosovanie!$D$10:$N$209,8,0))=TRUE,"",VLOOKUP(D156,[1]vylosovanie!$D$10:$N$209,8,0))</f>
        <v/>
      </c>
      <c r="H156" s="145" t="str">
        <f>IF(ISERROR(VLOOKUP(D156,[1]vylosovanie!$D$10:$N$209,11,0))=TRUE,"",VLOOKUP(D156,[1]vylosovanie!$D$10:$N$209,11,0))</f>
        <v/>
      </c>
      <c r="I156" s="267" t="str">
        <f t="shared" ref="I156" si="75">IF(SUM(H156:H157)=0,"",SUM(H156:H157))</f>
        <v/>
      </c>
    </row>
    <row r="157" spans="1:9" ht="35.1" customHeight="1" x14ac:dyDescent="0.55000000000000004">
      <c r="A157" s="238" t="str">
        <f>IF(ISERROR(10*C156+2)=TRUE,"",10*C156+2)</f>
        <v/>
      </c>
      <c r="C157" s="266"/>
      <c r="D157" s="145"/>
      <c r="E157" s="125" t="str">
        <f>IF(ISERROR(VLOOKUP(D157,[1]vylosovanie!$D$10:$N$209,7,0))=TRUE,"",VLOOKUP(D157,[1]vylosovanie!$D$10:$N$209,7,0))</f>
        <v/>
      </c>
      <c r="F157" s="125" t="str">
        <f>IF(ISERROR(VLOOKUP(E157,'[1]zoznam prihlasenych'!$C$6:$G$206,2,0))=TRUE,"",VLOOKUP(E157,'[1]zoznam prihlasenych'!$C$6:$G$206,2,0))</f>
        <v/>
      </c>
      <c r="G157" s="125" t="str">
        <f>IF(ISERROR(VLOOKUP(D157,[1]vylosovanie!$D$10:$N$209,8,0))=TRUE,"",VLOOKUP(D157,[1]vylosovanie!$D$10:$N$209,8,0))</f>
        <v/>
      </c>
      <c r="H157" s="145" t="str">
        <f>IF(ISERROR(VLOOKUP(D157,[1]vylosovanie!$D$10:$N$209,11,0))=TRUE,"",VLOOKUP(D157,[1]vylosovanie!$D$10:$N$209,11,0))</f>
        <v/>
      </c>
      <c r="I157" s="268"/>
    </row>
  </sheetData>
  <mergeCells count="147">
    <mergeCell ref="C154:C155"/>
    <mergeCell ref="I154:I155"/>
    <mergeCell ref="C156:C157"/>
    <mergeCell ref="I156:I157"/>
    <mergeCell ref="C148:C149"/>
    <mergeCell ref="I148:I149"/>
    <mergeCell ref="C150:C151"/>
    <mergeCell ref="I150:I151"/>
    <mergeCell ref="C152:C153"/>
    <mergeCell ref="I152:I153"/>
    <mergeCell ref="C142:C143"/>
    <mergeCell ref="I142:I143"/>
    <mergeCell ref="C144:C145"/>
    <mergeCell ref="I144:I145"/>
    <mergeCell ref="C146:C147"/>
    <mergeCell ref="I146:I147"/>
    <mergeCell ref="C136:C137"/>
    <mergeCell ref="I136:I137"/>
    <mergeCell ref="C138:C139"/>
    <mergeCell ref="I138:I139"/>
    <mergeCell ref="C140:C141"/>
    <mergeCell ref="I140:I141"/>
    <mergeCell ref="C130:C131"/>
    <mergeCell ref="I130:I131"/>
    <mergeCell ref="C132:C133"/>
    <mergeCell ref="I132:I133"/>
    <mergeCell ref="C134:C135"/>
    <mergeCell ref="I134:I135"/>
    <mergeCell ref="C124:C125"/>
    <mergeCell ref="I124:I125"/>
    <mergeCell ref="C126:C127"/>
    <mergeCell ref="I126:I127"/>
    <mergeCell ref="C128:C129"/>
    <mergeCell ref="I128:I129"/>
    <mergeCell ref="C118:C119"/>
    <mergeCell ref="I118:I119"/>
    <mergeCell ref="C120:C121"/>
    <mergeCell ref="I120:I121"/>
    <mergeCell ref="C122:C123"/>
    <mergeCell ref="I122:I123"/>
    <mergeCell ref="C112:C113"/>
    <mergeCell ref="I112:I113"/>
    <mergeCell ref="C114:C115"/>
    <mergeCell ref="I114:I115"/>
    <mergeCell ref="C116:C117"/>
    <mergeCell ref="I116:I117"/>
    <mergeCell ref="C106:C107"/>
    <mergeCell ref="I106:I107"/>
    <mergeCell ref="C108:C109"/>
    <mergeCell ref="I108:I109"/>
    <mergeCell ref="C110:C111"/>
    <mergeCell ref="I110:I111"/>
    <mergeCell ref="C100:C101"/>
    <mergeCell ref="I100:I101"/>
    <mergeCell ref="C102:C103"/>
    <mergeCell ref="I102:I103"/>
    <mergeCell ref="C104:C105"/>
    <mergeCell ref="I104:I105"/>
    <mergeCell ref="C94:C95"/>
    <mergeCell ref="I94:I95"/>
    <mergeCell ref="C96:C97"/>
    <mergeCell ref="I96:I97"/>
    <mergeCell ref="C98:C99"/>
    <mergeCell ref="I98:I99"/>
    <mergeCell ref="C88:C89"/>
    <mergeCell ref="I88:I89"/>
    <mergeCell ref="C90:C91"/>
    <mergeCell ref="I90:I91"/>
    <mergeCell ref="C92:C93"/>
    <mergeCell ref="I92:I93"/>
    <mergeCell ref="C82:C83"/>
    <mergeCell ref="I82:I83"/>
    <mergeCell ref="C84:C85"/>
    <mergeCell ref="I84:I85"/>
    <mergeCell ref="C86:C87"/>
    <mergeCell ref="I86:I87"/>
    <mergeCell ref="C76:C77"/>
    <mergeCell ref="I76:I77"/>
    <mergeCell ref="C78:C79"/>
    <mergeCell ref="I78:I79"/>
    <mergeCell ref="C80:C81"/>
    <mergeCell ref="I80:I81"/>
    <mergeCell ref="C74:C75"/>
    <mergeCell ref="I74:I75"/>
    <mergeCell ref="C68:C69"/>
    <mergeCell ref="I68:I69"/>
    <mergeCell ref="C70:C71"/>
    <mergeCell ref="I70:I71"/>
    <mergeCell ref="C72:C73"/>
    <mergeCell ref="I72:I73"/>
    <mergeCell ref="C62:C63"/>
    <mergeCell ref="I62:I63"/>
    <mergeCell ref="C64:C65"/>
    <mergeCell ref="I64:I65"/>
    <mergeCell ref="C66:C67"/>
    <mergeCell ref="I66:I67"/>
    <mergeCell ref="C56:C57"/>
    <mergeCell ref="I56:I57"/>
    <mergeCell ref="C58:C59"/>
    <mergeCell ref="I58:I59"/>
    <mergeCell ref="C60:C61"/>
    <mergeCell ref="I60:I61"/>
    <mergeCell ref="C50:C51"/>
    <mergeCell ref="I50:I51"/>
    <mergeCell ref="C52:C53"/>
    <mergeCell ref="I52:I53"/>
    <mergeCell ref="C54:C55"/>
    <mergeCell ref="I54:I55"/>
    <mergeCell ref="C44:C45"/>
    <mergeCell ref="I44:I45"/>
    <mergeCell ref="C46:C47"/>
    <mergeCell ref="I46:I47"/>
    <mergeCell ref="C48:C49"/>
    <mergeCell ref="I48:I49"/>
    <mergeCell ref="C22:C23"/>
    <mergeCell ref="I22:I23"/>
    <mergeCell ref="C24:C25"/>
    <mergeCell ref="I24:I25"/>
    <mergeCell ref="C42:C43"/>
    <mergeCell ref="I42:I43"/>
    <mergeCell ref="C38:C39"/>
    <mergeCell ref="I38:I39"/>
    <mergeCell ref="C40:C41"/>
    <mergeCell ref="I40:I41"/>
    <mergeCell ref="C34:C35"/>
    <mergeCell ref="I34:I35"/>
    <mergeCell ref="C36:C37"/>
    <mergeCell ref="I36:I37"/>
    <mergeCell ref="C30:C31"/>
    <mergeCell ref="I30:I31"/>
    <mergeCell ref="C32:C33"/>
    <mergeCell ref="I32:I33"/>
    <mergeCell ref="C26:C27"/>
    <mergeCell ref="I26:I27"/>
    <mergeCell ref="C28:C29"/>
    <mergeCell ref="I28:I29"/>
    <mergeCell ref="C1:I1"/>
    <mergeCell ref="C18:C19"/>
    <mergeCell ref="I18:I19"/>
    <mergeCell ref="C20:C21"/>
    <mergeCell ref="I20:I21"/>
    <mergeCell ref="C14:C15"/>
    <mergeCell ref="I14:I15"/>
    <mergeCell ref="C16:C17"/>
    <mergeCell ref="I16:I17"/>
    <mergeCell ref="C12:C13"/>
    <mergeCell ref="I12:I13"/>
  </mergeCells>
  <conditionalFormatting sqref="C12:C157">
    <cfRule type="duplicateValues" dxfId="15" priority="8"/>
  </conditionalFormatting>
  <conditionalFormatting sqref="C44:C157">
    <cfRule type="duplicateValues" dxfId="14" priority="3"/>
  </conditionalFormatting>
  <conditionalFormatting sqref="F20:F157">
    <cfRule type="cellIs" dxfId="13" priority="2" operator="equal">
      <formula>0</formula>
    </cfRule>
  </conditionalFormatting>
  <conditionalFormatting sqref="F12:F19">
    <cfRule type="cellIs" dxfId="12" priority="1" operator="equal">
      <formula>0</formula>
    </cfRule>
  </conditionalFormatting>
  <pageMargins left="0.7" right="0.7" top="0.51" bottom="0.35" header="0.3" footer="0.17"/>
  <pageSetup paperSize="9" scale="46" orientation="portrait" horizontalDpi="300" verticalDpi="300" r:id="rId1"/>
  <rowBreaks count="1" manualBreakCount="1">
    <brk id="43" min="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62"/>
  <sheetViews>
    <sheetView tabSelected="1" view="pageBreakPreview" topLeftCell="C1" zoomScale="60" zoomScaleNormal="50" workbookViewId="0">
      <selection activeCell="C1" sqref="C1:I1"/>
    </sheetView>
  </sheetViews>
  <sheetFormatPr defaultColWidth="9.109375" defaultRowHeight="18" x14ac:dyDescent="0.35"/>
  <cols>
    <col min="1" max="1" width="0" style="7" hidden="1" customWidth="1"/>
    <col min="2" max="2" width="0" style="1" hidden="1" customWidth="1"/>
    <col min="3" max="3" width="20.44140625" style="2" customWidth="1"/>
    <col min="4" max="4" width="18.44140625" style="155" customWidth="1"/>
    <col min="5" max="5" width="12.88671875" style="2" customWidth="1"/>
    <col min="6" max="6" width="45.88671875" style="1" customWidth="1"/>
    <col min="7" max="7" width="16.109375" style="2" customWidth="1"/>
    <col min="8" max="8" width="45.5546875" style="1" customWidth="1"/>
    <col min="9" max="9" width="15.33203125" style="2" customWidth="1"/>
    <col min="10" max="10" width="25.6640625" style="2" customWidth="1"/>
    <col min="11" max="11" width="6.44140625" style="1" customWidth="1"/>
    <col min="12" max="12" width="9.109375" style="19" customWidth="1"/>
    <col min="13" max="13" width="9.109375" style="1" customWidth="1"/>
    <col min="14" max="14" width="41.88671875" style="1" customWidth="1"/>
    <col min="15" max="15" width="14" style="1" customWidth="1"/>
    <col min="16" max="16" width="41.88671875" style="1" customWidth="1"/>
    <col min="17" max="17" width="22.6640625" customWidth="1"/>
    <col min="18" max="39" width="9.109375" style="1" customWidth="1"/>
    <col min="40" max="16384" width="9.109375" style="1"/>
  </cols>
  <sheetData>
    <row r="1" spans="1:36" ht="46.2" x14ac:dyDescent="0.85">
      <c r="A1" s="1"/>
      <c r="C1" s="269" t="s">
        <v>504</v>
      </c>
      <c r="D1" s="269"/>
      <c r="E1" s="269"/>
      <c r="F1" s="269"/>
      <c r="G1" s="269"/>
      <c r="H1" s="269"/>
      <c r="I1" s="269"/>
      <c r="J1" s="119"/>
      <c r="L1" s="1"/>
      <c r="M1" s="1" t="s">
        <v>326</v>
      </c>
      <c r="O1" s="1">
        <f>VLOOKUP(O2,Z1:AA128,2,0)</f>
        <v>8</v>
      </c>
      <c r="Q1" s="1"/>
      <c r="Z1" s="1">
        <v>1</v>
      </c>
      <c r="AA1" s="1">
        <v>8</v>
      </c>
    </row>
    <row r="2" spans="1:36" ht="31.2" x14ac:dyDescent="0.6">
      <c r="A2" s="1"/>
      <c r="C2" s="1"/>
      <c r="D2" s="153"/>
      <c r="F2" s="124" t="s">
        <v>501</v>
      </c>
      <c r="G2" s="1"/>
      <c r="L2" s="1"/>
      <c r="M2" s="1" t="s">
        <v>327</v>
      </c>
      <c r="O2" s="1">
        <f>COUNT(E10:E159)/2</f>
        <v>4</v>
      </c>
      <c r="Q2" s="1"/>
      <c r="Z2" s="1">
        <v>2</v>
      </c>
      <c r="AA2" s="1">
        <v>8</v>
      </c>
    </row>
    <row r="3" spans="1:36" ht="36.6" x14ac:dyDescent="0.7">
      <c r="A3" s="1"/>
      <c r="C3" s="123" t="s">
        <v>0</v>
      </c>
      <c r="D3" s="154" t="str">
        <f>'startova listina'!D3</f>
        <v xml:space="preserve">štvorhra dorastenky </v>
      </c>
      <c r="F3" s="83"/>
      <c r="G3" s="127" t="s">
        <v>85</v>
      </c>
      <c r="I3" s="127"/>
      <c r="J3" s="127">
        <f>'startova listina'!I3</f>
        <v>0</v>
      </c>
      <c r="L3" s="1"/>
      <c r="Q3" s="1"/>
      <c r="Z3" s="1">
        <v>3</v>
      </c>
      <c r="AA3" s="1">
        <v>8</v>
      </c>
    </row>
    <row r="4" spans="1:36" x14ac:dyDescent="0.35">
      <c r="A4" s="1"/>
      <c r="C4" s="1"/>
      <c r="D4" s="153"/>
      <c r="F4" s="2"/>
      <c r="G4" s="1"/>
      <c r="L4" s="1"/>
      <c r="Q4" s="1"/>
      <c r="Z4" s="1">
        <v>4</v>
      </c>
      <c r="AA4" s="1">
        <v>8</v>
      </c>
    </row>
    <row r="5" spans="1:36" x14ac:dyDescent="0.35">
      <c r="Z5" s="1">
        <v>5</v>
      </c>
      <c r="AA5" s="1">
        <v>8</v>
      </c>
    </row>
    <row r="6" spans="1:36" ht="31.2" x14ac:dyDescent="0.6">
      <c r="G6" s="127" t="s">
        <v>503</v>
      </c>
      <c r="Z6" s="1">
        <v>6</v>
      </c>
      <c r="AA6" s="1">
        <v>8</v>
      </c>
    </row>
    <row r="7" spans="1:36" x14ac:dyDescent="0.35">
      <c r="Z7" s="1">
        <v>7</v>
      </c>
      <c r="AA7" s="1">
        <v>8</v>
      </c>
    </row>
    <row r="8" spans="1:36" x14ac:dyDescent="0.35">
      <c r="D8" s="156"/>
      <c r="E8" s="8"/>
      <c r="Z8" s="1">
        <v>8</v>
      </c>
      <c r="AA8" s="1">
        <v>8</v>
      </c>
    </row>
    <row r="9" spans="1:36" s="23" customFormat="1" ht="66" customHeight="1" x14ac:dyDescent="0.4">
      <c r="A9" s="134"/>
      <c r="C9" s="135" t="s">
        <v>31</v>
      </c>
      <c r="D9" s="136" t="s">
        <v>86</v>
      </c>
      <c r="E9" s="137" t="s">
        <v>332</v>
      </c>
      <c r="F9" s="138" t="s">
        <v>1</v>
      </c>
      <c r="G9" s="135" t="s">
        <v>2</v>
      </c>
      <c r="H9" s="138" t="s">
        <v>3</v>
      </c>
      <c r="I9" s="137" t="s">
        <v>30</v>
      </c>
      <c r="J9" s="137" t="s">
        <v>29</v>
      </c>
      <c r="L9" s="134">
        <f t="shared" ref="L9:L41" si="0">A9</f>
        <v>0</v>
      </c>
      <c r="Q9" s="134"/>
      <c r="Z9" s="1">
        <v>9</v>
      </c>
      <c r="AA9" s="23">
        <v>16</v>
      </c>
    </row>
    <row r="10" spans="1:36" s="131" customFormat="1" ht="35.1" customHeight="1" x14ac:dyDescent="0.55000000000000004">
      <c r="A10" s="130">
        <v>11</v>
      </c>
      <c r="C10" s="270">
        <v>1</v>
      </c>
      <c r="D10" s="270">
        <v>1</v>
      </c>
      <c r="E10" s="132">
        <f>IF(ISERROR(VLOOKUP(A10,'startova listina'!$A$12:$I$157,4,0))=TRUE," ",VLOOKUP(A10,'startova listina'!$A$12:$I$157,4,0))</f>
        <v>1</v>
      </c>
      <c r="F10" s="133" t="str">
        <f>IF(ISERROR(VLOOKUP(A10,'startova listina'!$A$12:$I$157,5,0))=TRUE," ",VLOOKUP(A10,'startova listina'!$A$12:$I$157,5,0))</f>
        <v>Guassardo Liliana Alicja</v>
      </c>
      <c r="G10" s="132"/>
      <c r="H10" s="133" t="str">
        <f>IF(ISERROR(VLOOKUP(A10,'startova listina'!$A$12:$I$157,7,0))=TRUE," ",VLOOKUP(A10,'startova listina'!$A$12:$I$157,7,0))</f>
        <v xml:space="preserve">MŠK - STO Krompachy </v>
      </c>
      <c r="I10" s="132">
        <f>IF(ISERROR(VLOOKUP(A10,'startova listina'!$A$12:$I$157,8,0))=TRUE," ",VLOOKUP(A10,'startova listina'!$A$12:$I$157,8,0))</f>
        <v>8</v>
      </c>
      <c r="J10" s="270">
        <f>SUM(I10:I11)</f>
        <v>15</v>
      </c>
      <c r="L10" s="130">
        <f t="shared" si="0"/>
        <v>11</v>
      </c>
      <c r="N10" s="273" t="str">
        <f>CONCATENATE(LEFT(F10,FIND(" ",F10,1)-1)," / ",LEFT(F11,FIND(" ",F11,1)-1))</f>
        <v>Guassardo / Geročová</v>
      </c>
      <c r="O10" s="273" t="str">
        <f>CONCATENATE(H10," / ",H11)</f>
        <v xml:space="preserve">MŠK - STO Krompachy  / MŠK - STO Krompachy </v>
      </c>
      <c r="P10" s="273" t="str">
        <f>F10</f>
        <v>Guassardo Liliana Alicja</v>
      </c>
      <c r="Q10" s="273" t="str">
        <f>F11</f>
        <v>Geročová Alexandra</v>
      </c>
      <c r="Z10" s="1">
        <v>10</v>
      </c>
      <c r="AA10" s="23">
        <v>16</v>
      </c>
    </row>
    <row r="11" spans="1:36" s="131" customFormat="1" ht="35.1" customHeight="1" x14ac:dyDescent="0.55000000000000004">
      <c r="A11" s="130">
        <v>12</v>
      </c>
      <c r="C11" s="270"/>
      <c r="D11" s="270"/>
      <c r="E11" s="132">
        <f>IF(ISERROR(VLOOKUP(A11,'startova listina'!$A$12:$I$157,4,0))=TRUE," ",VLOOKUP(A11,'startova listina'!$A$12:$I$157,4,0))</f>
        <v>2</v>
      </c>
      <c r="F11" s="133" t="str">
        <f>IF(ISERROR(VLOOKUP(A11,'startova listina'!$A$12:$I$157,5,0))=TRUE," ",VLOOKUP(A11,'startova listina'!$A$12:$I$157,5,0))</f>
        <v>Geročová Alexandra</v>
      </c>
      <c r="G11" s="132"/>
      <c r="H11" s="133" t="str">
        <f>IF(ISERROR(VLOOKUP(A11,'startova listina'!$A$12:$I$157,7,0))=TRUE," ",VLOOKUP(A11,'startova listina'!$A$12:$I$157,7,0))</f>
        <v xml:space="preserve">MŠK - STO Krompachy </v>
      </c>
      <c r="I11" s="132">
        <f>IF(ISERROR(VLOOKUP(A11,'startova listina'!$A$12:$I$157,8,0))=TRUE," ",VLOOKUP(A11,'startova listina'!$A$12:$I$157,8,0))</f>
        <v>7</v>
      </c>
      <c r="J11" s="270"/>
      <c r="L11" s="130">
        <f t="shared" si="0"/>
        <v>12</v>
      </c>
      <c r="N11" s="274"/>
      <c r="O11" s="274"/>
      <c r="P11" s="274"/>
      <c r="Q11" s="274"/>
      <c r="Z11" s="1">
        <v>11</v>
      </c>
      <c r="AA11" s="23">
        <v>16</v>
      </c>
      <c r="AJ11" s="275">
        <v>1</v>
      </c>
    </row>
    <row r="12" spans="1:36" s="131" customFormat="1" ht="35.1" customHeight="1" x14ac:dyDescent="0.55000000000000004">
      <c r="A12" s="130">
        <v>21</v>
      </c>
      <c r="C12" s="270">
        <v>2</v>
      </c>
      <c r="D12" s="270">
        <v>8</v>
      </c>
      <c r="E12" s="132">
        <f>IF(ISERROR(VLOOKUP(A12,'startova listina'!$A$12:$I$157,4,0))=TRUE," ",VLOOKUP(A12,'startova listina'!$A$12:$I$157,4,0))</f>
        <v>4</v>
      </c>
      <c r="F12" s="133" t="str">
        <f>IF(ISERROR(VLOOKUP(A12,'startova listina'!$A$12:$I$157,5,0))=TRUE," ",VLOOKUP(A12,'startova listina'!$A$12:$I$157,5,0))</f>
        <v>Kohlerová Sofia</v>
      </c>
      <c r="G12" s="132"/>
      <c r="H12" s="133" t="str">
        <f>IF(ISERROR(VLOOKUP(A12,'startova listina'!$A$12:$I$157,7,0))=TRUE," ",VLOOKUP(A12,'startova listina'!$A$12:$I$157,7,0))</f>
        <v xml:space="preserve">MŠK - STO Krompachy </v>
      </c>
      <c r="I12" s="132">
        <f>IF(ISERROR(VLOOKUP(A12,'startova listina'!$A$12:$I$157,8,0))=TRUE," ",VLOOKUP(A12,'startova listina'!$A$12:$I$157,8,0))</f>
        <v>5</v>
      </c>
      <c r="J12" s="270">
        <f t="shared" ref="J12" si="1">SUM(I12:I13)</f>
        <v>11</v>
      </c>
      <c r="L12" s="130">
        <f t="shared" si="0"/>
        <v>21</v>
      </c>
      <c r="N12" s="273" t="str">
        <f t="shared" ref="N12" si="2">CONCATENATE(LEFT(F12,FIND(" ",F12,1)-1)," / ",LEFT(F13,FIND(" ",F13,1)-1))</f>
        <v>Kohlerová / Nemčíková</v>
      </c>
      <c r="O12" s="273" t="str">
        <f t="shared" ref="O12" si="3">CONCATENATE(H12," / ",H13)</f>
        <v>MŠK - STO Krompachy  / ŠKST Sp.Vlachy</v>
      </c>
      <c r="P12" s="273" t="str">
        <f t="shared" ref="P12" si="4">F12</f>
        <v>Kohlerová Sofia</v>
      </c>
      <c r="Q12" s="273" t="str">
        <f t="shared" ref="Q12" si="5">F13</f>
        <v>Nemčíková Radoslava</v>
      </c>
      <c r="Z12" s="1">
        <v>12</v>
      </c>
      <c r="AA12" s="23">
        <v>16</v>
      </c>
      <c r="AJ12" s="276"/>
    </row>
    <row r="13" spans="1:36" s="131" customFormat="1" ht="35.1" customHeight="1" x14ac:dyDescent="0.55000000000000004">
      <c r="A13" s="130">
        <v>22</v>
      </c>
      <c r="C13" s="270"/>
      <c r="D13" s="270"/>
      <c r="E13" s="132">
        <f>IF(ISERROR(VLOOKUP(A13,'startova listina'!$A$12:$I$157,4,0))=TRUE," ",VLOOKUP(A13,'startova listina'!$A$12:$I$157,4,0))</f>
        <v>3</v>
      </c>
      <c r="F13" s="133" t="str">
        <f>IF(ISERROR(VLOOKUP(A13,'startova listina'!$A$12:$I$157,5,0))=TRUE," ",VLOOKUP(A13,'startova listina'!$A$12:$I$157,5,0))</f>
        <v>Nemčíková Radoslava</v>
      </c>
      <c r="G13" s="132"/>
      <c r="H13" s="133" t="str">
        <f>IF(ISERROR(VLOOKUP(A13,'startova listina'!$A$12:$I$157,7,0))=TRUE," ",VLOOKUP(A13,'startova listina'!$A$12:$I$157,7,0))</f>
        <v>ŠKST Sp.Vlachy</v>
      </c>
      <c r="I13" s="132">
        <f>IF(ISERROR(VLOOKUP(A13,'startova listina'!$A$12:$I$157,8,0))=TRUE," ",VLOOKUP(A13,'startova listina'!$A$12:$I$157,8,0))</f>
        <v>6</v>
      </c>
      <c r="J13" s="270"/>
      <c r="L13" s="130">
        <f t="shared" si="0"/>
        <v>22</v>
      </c>
      <c r="N13" s="274"/>
      <c r="O13" s="274"/>
      <c r="P13" s="274"/>
      <c r="Q13" s="274"/>
      <c r="Z13" s="1">
        <v>13</v>
      </c>
      <c r="AA13" s="23">
        <v>16</v>
      </c>
      <c r="AJ13" s="275">
        <v>3</v>
      </c>
    </row>
    <row r="14" spans="1:36" s="131" customFormat="1" ht="35.1" customHeight="1" x14ac:dyDescent="0.55000000000000004">
      <c r="A14" s="130">
        <v>31</v>
      </c>
      <c r="C14" s="270">
        <v>3</v>
      </c>
      <c r="D14" s="270">
        <v>4</v>
      </c>
      <c r="E14" s="132">
        <f>IF(ISERROR(VLOOKUP(A14,'startova listina'!$A$12:$I$157,4,0))=TRUE," ",VLOOKUP(A14,'startova listina'!$A$12:$I$157,4,0))</f>
        <v>6</v>
      </c>
      <c r="F14" s="133" t="str">
        <f>IF(ISERROR(VLOOKUP(A14,'startova listina'!$A$12:$I$157,5,0))=TRUE," ",VLOOKUP(A14,'startova listina'!$A$12:$I$157,5,0))</f>
        <v>Zentková Nina</v>
      </c>
      <c r="G14" s="132"/>
      <c r="H14" s="133" t="str">
        <f>IF(ISERROR(VLOOKUP(A14,'startova listina'!$A$12:$I$157,7,0))=TRUE," ",VLOOKUP(A14,'startova listina'!$A$12:$I$157,7,0))</f>
        <v>OŠK Betlanovce</v>
      </c>
      <c r="I14" s="132">
        <f>IF(ISERROR(VLOOKUP(A14,'startova listina'!$A$12:$I$157,8,0))=TRUE," ",VLOOKUP(A14,'startova listina'!$A$12:$I$157,8,0))</f>
        <v>2</v>
      </c>
      <c r="J14" s="270">
        <f t="shared" ref="J14" si="6">SUM(I14:I15)</f>
        <v>6</v>
      </c>
      <c r="L14" s="130">
        <f t="shared" si="0"/>
        <v>31</v>
      </c>
      <c r="N14" s="273" t="str">
        <f t="shared" ref="N14" si="7">CONCATENATE(LEFT(F14,FIND(" ",F14,1)-1)," / ",LEFT(F15,FIND(" ",F15,1)-1))</f>
        <v>Zentková / Lipčáková</v>
      </c>
      <c r="O14" s="273" t="str">
        <f t="shared" ref="O14" si="8">CONCATENATE(H14," / ",H15)</f>
        <v>OŠK Betlanovce / STŠK Hrabušice</v>
      </c>
      <c r="P14" s="273" t="str">
        <f t="shared" ref="P14" si="9">F14</f>
        <v>Zentková Nina</v>
      </c>
      <c r="Q14" s="273" t="str">
        <f t="shared" ref="Q14" si="10">F15</f>
        <v>Lipčáková Lucia</v>
      </c>
      <c r="Z14" s="1">
        <v>14</v>
      </c>
      <c r="AA14" s="23">
        <v>16</v>
      </c>
      <c r="AJ14" s="276"/>
    </row>
    <row r="15" spans="1:36" s="131" customFormat="1" ht="35.1" customHeight="1" x14ac:dyDescent="0.55000000000000004">
      <c r="A15" s="130">
        <v>32</v>
      </c>
      <c r="C15" s="270"/>
      <c r="D15" s="270"/>
      <c r="E15" s="132">
        <f>IF(ISERROR(VLOOKUP(A15,'startova listina'!$A$12:$I$157,4,0))=TRUE," ",VLOOKUP(A15,'startova listina'!$A$12:$I$157,4,0))</f>
        <v>5</v>
      </c>
      <c r="F15" s="133" t="str">
        <f>IF(ISERROR(VLOOKUP(A15,'startova listina'!$A$12:$I$157,5,0))=TRUE," ",VLOOKUP(A15,'startova listina'!$A$12:$I$157,5,0))</f>
        <v>Lipčáková Lucia</v>
      </c>
      <c r="G15" s="132"/>
      <c r="H15" s="133" t="str">
        <f>IF(ISERROR(VLOOKUP(A15,'startova listina'!$A$12:$I$157,7,0))=TRUE," ",VLOOKUP(A15,'startova listina'!$A$12:$I$157,7,0))</f>
        <v>STŠK Hrabušice</v>
      </c>
      <c r="I15" s="132">
        <f>IF(ISERROR(VLOOKUP(A15,'startova listina'!$A$12:$I$157,8,0))=TRUE," ",VLOOKUP(A15,'startova listina'!$A$12:$I$157,8,0))</f>
        <v>4</v>
      </c>
      <c r="J15" s="270"/>
      <c r="L15" s="130">
        <f t="shared" si="0"/>
        <v>32</v>
      </c>
      <c r="N15" s="274"/>
      <c r="O15" s="274"/>
      <c r="P15" s="274"/>
      <c r="Q15" s="274"/>
      <c r="Z15" s="1">
        <v>15</v>
      </c>
      <c r="AA15" s="23">
        <v>16</v>
      </c>
      <c r="AJ15" s="275">
        <v>4</v>
      </c>
    </row>
    <row r="16" spans="1:36" s="131" customFormat="1" ht="35.1" customHeight="1" x14ac:dyDescent="0.55000000000000004">
      <c r="A16" s="130">
        <v>41</v>
      </c>
      <c r="C16" s="270">
        <v>4</v>
      </c>
      <c r="D16" s="270">
        <v>5</v>
      </c>
      <c r="E16" s="132">
        <f>IF(ISERROR(VLOOKUP(A16,'startova listina'!$A$12:$I$157,4,0))=TRUE," ",VLOOKUP(A16,'startova listina'!$A$12:$I$157,4,0))</f>
        <v>7</v>
      </c>
      <c r="F16" s="133" t="str">
        <f>IF(ISERROR(VLOOKUP(A16,'startova listina'!$A$12:$I$157,5,0))=TRUE," ",VLOOKUP(A16,'startova listina'!$A$12:$I$157,5,0))</f>
        <v>Guassardo Barbora Melisa</v>
      </c>
      <c r="G16" s="132"/>
      <c r="H16" s="133" t="str">
        <f>IF(ISERROR(VLOOKUP(A16,'startova listina'!$A$12:$I$157,7,0))=TRUE," ",VLOOKUP(A16,'startova listina'!$A$12:$I$157,7,0))</f>
        <v xml:space="preserve">MŠK - STO Krompachy </v>
      </c>
      <c r="I16" s="132">
        <f>IF(ISERROR(VLOOKUP(A16,'startova listina'!$A$12:$I$157,8,0))=TRUE," ",VLOOKUP(A16,'startova listina'!$A$12:$I$157,8,0))</f>
        <v>3</v>
      </c>
      <c r="J16" s="270">
        <f t="shared" ref="J16:J40" si="11">SUM(I16:I17)</f>
        <v>4</v>
      </c>
      <c r="L16" s="130">
        <f t="shared" si="0"/>
        <v>41</v>
      </c>
      <c r="N16" s="273" t="str">
        <f t="shared" ref="N16" si="12">CONCATENATE(LEFT(F16,FIND(" ",F16,1)-1)," / ",LEFT(F17,FIND(" ",F17,1)-1))</f>
        <v>Guassardo / Koňárová</v>
      </c>
      <c r="O16" s="273" t="str">
        <f t="shared" ref="O16" si="13">CONCATENATE(H16," / ",H17)</f>
        <v xml:space="preserve">MŠK - STO Krompachy  / MŠK - STO Krompachy </v>
      </c>
      <c r="P16" s="273" t="str">
        <f t="shared" ref="P16" si="14">F16</f>
        <v>Guassardo Barbora Melisa</v>
      </c>
      <c r="Q16" s="273" t="str">
        <f t="shared" ref="Q16" si="15">F17</f>
        <v>Koňárová Kristína</v>
      </c>
      <c r="Z16" s="1">
        <v>16</v>
      </c>
      <c r="AA16" s="23">
        <v>16</v>
      </c>
      <c r="AJ16" s="276"/>
    </row>
    <row r="17" spans="1:36" s="131" customFormat="1" ht="35.1" customHeight="1" x14ac:dyDescent="0.55000000000000004">
      <c r="A17" s="130">
        <v>42</v>
      </c>
      <c r="C17" s="270"/>
      <c r="D17" s="270"/>
      <c r="E17" s="132">
        <f>IF(ISERROR(VLOOKUP(A17,'startova listina'!$A$12:$I$157,4,0))=TRUE," ",VLOOKUP(A17,'startova listina'!$A$12:$I$157,4,0))</f>
        <v>8</v>
      </c>
      <c r="F17" s="133" t="str">
        <f>IF(ISERROR(VLOOKUP(A17,'startova listina'!$A$12:$I$157,5,0))=TRUE," ",VLOOKUP(A17,'startova listina'!$A$12:$I$157,5,0))</f>
        <v>Koňárová Kristína</v>
      </c>
      <c r="G17" s="132"/>
      <c r="H17" s="133" t="str">
        <f>IF(ISERROR(VLOOKUP(A17,'startova listina'!$A$12:$I$157,7,0))=TRUE," ",VLOOKUP(A17,'startova listina'!$A$12:$I$157,7,0))</f>
        <v xml:space="preserve">MŠK - STO Krompachy </v>
      </c>
      <c r="I17" s="132">
        <f>IF(ISERROR(VLOOKUP(A17,'startova listina'!$A$12:$I$157,8,0))=TRUE," ",VLOOKUP(A17,'startova listina'!$A$12:$I$157,8,0))</f>
        <v>1</v>
      </c>
      <c r="J17" s="270"/>
      <c r="L17" s="130">
        <f t="shared" si="0"/>
        <v>42</v>
      </c>
      <c r="N17" s="274"/>
      <c r="O17" s="274"/>
      <c r="P17" s="274"/>
      <c r="Q17" s="274"/>
      <c r="Z17" s="1">
        <v>17</v>
      </c>
      <c r="AA17" s="131">
        <v>32</v>
      </c>
      <c r="AJ17" s="275">
        <v>5</v>
      </c>
    </row>
    <row r="18" spans="1:36" s="131" customFormat="1" ht="35.1" customHeight="1" x14ac:dyDescent="0.55000000000000004">
      <c r="A18" s="130">
        <v>51</v>
      </c>
      <c r="C18" s="270">
        <v>5</v>
      </c>
      <c r="D18" s="270"/>
      <c r="E18" s="132" t="str">
        <f>IF(ISERROR(VLOOKUP(A18,'startova listina'!$A$12:$I$157,4,0))=TRUE," ",VLOOKUP(A18,'startova listina'!$A$12:$I$157,4,0))</f>
        <v xml:space="preserve"> </v>
      </c>
      <c r="F18" s="133" t="str">
        <f>IF(ISERROR(VLOOKUP(A18,'startova listina'!$A$12:$I$157,5,0))=TRUE," ",VLOOKUP(A18,'startova listina'!$A$12:$I$157,5,0))</f>
        <v xml:space="preserve"> </v>
      </c>
      <c r="G18" s="132"/>
      <c r="H18" s="133" t="str">
        <f>IF(ISERROR(VLOOKUP(A18,'startova listina'!$A$12:$I$157,7,0))=TRUE," ",VLOOKUP(A18,'startova listina'!$A$12:$I$157,7,0))</f>
        <v xml:space="preserve"> </v>
      </c>
      <c r="I18" s="132" t="str">
        <f>IF(ISERROR(VLOOKUP(A18,'startova listina'!$A$12:$I$157,8,0))=TRUE," ",VLOOKUP(A18,'startova listina'!$A$12:$I$157,8,0))</f>
        <v xml:space="preserve"> </v>
      </c>
      <c r="J18" s="270">
        <f t="shared" si="11"/>
        <v>0</v>
      </c>
      <c r="L18" s="130">
        <f t="shared" si="0"/>
        <v>51</v>
      </c>
      <c r="N18" s="273" t="str">
        <f t="shared" ref="N18" si="16">CONCATENATE(LEFT(F18,FIND(" ",F18,1)-1)," / ",LEFT(F19,FIND(" ",F19,1)-1))</f>
        <v xml:space="preserve"> / </v>
      </c>
      <c r="O18" s="273" t="str">
        <f t="shared" ref="O18" si="17">CONCATENATE(H18," / ",H19)</f>
        <v xml:space="preserve">  /  </v>
      </c>
      <c r="P18" s="273" t="str">
        <f t="shared" ref="P18" si="18">F18</f>
        <v xml:space="preserve"> </v>
      </c>
      <c r="Q18" s="273" t="str">
        <f t="shared" ref="Q18" si="19">F19</f>
        <v xml:space="preserve"> </v>
      </c>
      <c r="Z18" s="1">
        <v>18</v>
      </c>
      <c r="AA18" s="131">
        <v>32</v>
      </c>
      <c r="AJ18" s="276"/>
    </row>
    <row r="19" spans="1:36" s="131" customFormat="1" ht="35.1" customHeight="1" x14ac:dyDescent="0.55000000000000004">
      <c r="A19" s="130">
        <v>52</v>
      </c>
      <c r="C19" s="270"/>
      <c r="D19" s="270"/>
      <c r="E19" s="132" t="str">
        <f>IF(ISERROR(VLOOKUP(A19,'startova listina'!$A$12:$I$157,4,0))=TRUE," ",VLOOKUP(A19,'startova listina'!$A$12:$I$157,4,0))</f>
        <v xml:space="preserve"> </v>
      </c>
      <c r="F19" s="133" t="str">
        <f>IF(ISERROR(VLOOKUP(A19,'startova listina'!$A$12:$I$157,5,0))=TRUE," ",VLOOKUP(A19,'startova listina'!$A$12:$I$157,5,0))</f>
        <v xml:space="preserve"> </v>
      </c>
      <c r="G19" s="132"/>
      <c r="H19" s="133" t="str">
        <f>IF(ISERROR(VLOOKUP(A19,'startova listina'!$A$12:$I$157,7,0))=TRUE," ",VLOOKUP(A19,'startova listina'!$A$12:$I$157,7,0))</f>
        <v xml:space="preserve"> </v>
      </c>
      <c r="I19" s="132" t="str">
        <f>IF(ISERROR(VLOOKUP(A19,'startova listina'!$A$12:$I$157,8,0))=TRUE," ",VLOOKUP(A19,'startova listina'!$A$12:$I$157,8,0))</f>
        <v xml:space="preserve"> </v>
      </c>
      <c r="J19" s="270"/>
      <c r="L19" s="130">
        <f t="shared" si="0"/>
        <v>52</v>
      </c>
      <c r="N19" s="274"/>
      <c r="O19" s="274"/>
      <c r="P19" s="274"/>
      <c r="Q19" s="274"/>
      <c r="Z19" s="1">
        <v>19</v>
      </c>
      <c r="AA19" s="131">
        <v>32</v>
      </c>
      <c r="AJ19" s="275">
        <v>8</v>
      </c>
    </row>
    <row r="20" spans="1:36" s="131" customFormat="1" ht="35.1" customHeight="1" x14ac:dyDescent="0.55000000000000004">
      <c r="A20" s="130">
        <v>61</v>
      </c>
      <c r="C20" s="270">
        <v>6</v>
      </c>
      <c r="D20" s="270"/>
      <c r="E20" s="132" t="str">
        <f>IF(ISERROR(VLOOKUP(A20,'startova listina'!$A$12:$I$157,4,0))=TRUE," ",VLOOKUP(A20,'startova listina'!$A$12:$I$157,4,0))</f>
        <v xml:space="preserve"> </v>
      </c>
      <c r="F20" s="133" t="str">
        <f>IF(ISERROR(VLOOKUP(A20,'startova listina'!$A$12:$I$157,5,0))=TRUE," ",VLOOKUP(A20,'startova listina'!$A$12:$I$157,5,0))</f>
        <v xml:space="preserve"> </v>
      </c>
      <c r="G20" s="132"/>
      <c r="H20" s="133" t="str">
        <f>IF(ISERROR(VLOOKUP(A20,'startova listina'!$A$12:$I$157,7,0))=TRUE," ",VLOOKUP(A20,'startova listina'!$A$12:$I$157,7,0))</f>
        <v xml:space="preserve"> </v>
      </c>
      <c r="I20" s="132" t="str">
        <f>IF(ISERROR(VLOOKUP(A20,'startova listina'!$A$12:$I$157,8,0))=TRUE," ",VLOOKUP(A20,'startova listina'!$A$12:$I$157,8,0))</f>
        <v xml:space="preserve"> </v>
      </c>
      <c r="J20" s="270">
        <f t="shared" si="11"/>
        <v>0</v>
      </c>
      <c r="L20" s="130">
        <f t="shared" si="0"/>
        <v>61</v>
      </c>
      <c r="N20" s="273" t="str">
        <f t="shared" ref="N20" si="20">CONCATENATE(LEFT(F20,FIND(" ",F20,1)-1)," / ",LEFT(F21,FIND(" ",F21,1)-1))</f>
        <v xml:space="preserve"> / </v>
      </c>
      <c r="O20" s="273" t="str">
        <f t="shared" ref="O20" si="21">CONCATENATE(H20," / ",H21)</f>
        <v xml:space="preserve">  /  </v>
      </c>
      <c r="P20" s="273" t="str">
        <f t="shared" ref="P20" si="22">F20</f>
        <v xml:space="preserve"> </v>
      </c>
      <c r="Q20" s="273" t="str">
        <f t="shared" ref="Q20" si="23">F21</f>
        <v xml:space="preserve"> </v>
      </c>
      <c r="Z20" s="1">
        <v>20</v>
      </c>
      <c r="AA20" s="131">
        <v>32</v>
      </c>
      <c r="AJ20" s="276"/>
    </row>
    <row r="21" spans="1:36" s="131" customFormat="1" ht="35.1" customHeight="1" x14ac:dyDescent="0.55000000000000004">
      <c r="A21" s="130">
        <v>62</v>
      </c>
      <c r="C21" s="270"/>
      <c r="D21" s="270"/>
      <c r="E21" s="132" t="str">
        <f>IF(ISERROR(VLOOKUP(A21,'startova listina'!$A$12:$I$157,4,0))=TRUE," ",VLOOKUP(A21,'startova listina'!$A$12:$I$157,4,0))</f>
        <v xml:space="preserve"> </v>
      </c>
      <c r="F21" s="133" t="str">
        <f>IF(ISERROR(VLOOKUP(A21,'startova listina'!$A$12:$I$157,5,0))=TRUE," ",VLOOKUP(A21,'startova listina'!$A$12:$I$157,5,0))</f>
        <v xml:space="preserve"> </v>
      </c>
      <c r="G21" s="132"/>
      <c r="H21" s="133" t="str">
        <f>IF(ISERROR(VLOOKUP(A21,'startova listina'!$A$12:$I$157,7,0))=TRUE," ",VLOOKUP(A21,'startova listina'!$A$12:$I$157,7,0))</f>
        <v xml:space="preserve"> </v>
      </c>
      <c r="I21" s="132" t="str">
        <f>IF(ISERROR(VLOOKUP(A21,'startova listina'!$A$12:$I$157,8,0))=TRUE," ",VLOOKUP(A21,'startova listina'!$A$12:$I$157,8,0))</f>
        <v xml:space="preserve"> </v>
      </c>
      <c r="J21" s="270"/>
      <c r="L21" s="130">
        <f t="shared" si="0"/>
        <v>62</v>
      </c>
      <c r="N21" s="274"/>
      <c r="O21" s="274"/>
      <c r="P21" s="274"/>
      <c r="Q21" s="274"/>
      <c r="Z21" s="1">
        <v>21</v>
      </c>
      <c r="AA21" s="131">
        <v>32</v>
      </c>
      <c r="AJ21" s="275">
        <v>9</v>
      </c>
    </row>
    <row r="22" spans="1:36" s="131" customFormat="1" ht="35.1" customHeight="1" x14ac:dyDescent="0.55000000000000004">
      <c r="A22" s="130">
        <v>71</v>
      </c>
      <c r="C22" s="270">
        <v>7</v>
      </c>
      <c r="D22" s="270"/>
      <c r="E22" s="132" t="str">
        <f>IF(ISERROR(VLOOKUP(A22,'startova listina'!$A$12:$I$157,4,0))=TRUE," ",VLOOKUP(A22,'startova listina'!$A$12:$I$157,4,0))</f>
        <v xml:space="preserve"> </v>
      </c>
      <c r="F22" s="133" t="str">
        <f>IF(ISERROR(VLOOKUP(A22,'startova listina'!$A$12:$I$157,5,0))=TRUE," ",VLOOKUP(A22,'startova listina'!$A$12:$I$157,5,0))</f>
        <v xml:space="preserve"> </v>
      </c>
      <c r="G22" s="132"/>
      <c r="H22" s="133" t="str">
        <f>IF(ISERROR(VLOOKUP(A22,'startova listina'!$A$12:$I$157,7,0))=TRUE," ",VLOOKUP(A22,'startova listina'!$A$12:$I$157,7,0))</f>
        <v xml:space="preserve"> </v>
      </c>
      <c r="I22" s="132" t="str">
        <f>IF(ISERROR(VLOOKUP(A22,'startova listina'!$A$12:$I$157,8,0))=TRUE," ",VLOOKUP(A22,'startova listina'!$A$12:$I$157,8,0))</f>
        <v xml:space="preserve"> </v>
      </c>
      <c r="J22" s="270">
        <f t="shared" si="11"/>
        <v>0</v>
      </c>
      <c r="L22" s="130">
        <f t="shared" si="0"/>
        <v>71</v>
      </c>
      <c r="N22" s="273" t="str">
        <f t="shared" ref="N22" si="24">CONCATENATE(LEFT(F22,FIND(" ",F22,1)-1)," / ",LEFT(F23,FIND(" ",F23,1)-1))</f>
        <v xml:space="preserve"> / </v>
      </c>
      <c r="O22" s="273" t="str">
        <f t="shared" ref="O22" si="25">CONCATENATE(H22," / ",H23)</f>
        <v xml:space="preserve">  /  </v>
      </c>
      <c r="P22" s="273" t="str">
        <f t="shared" ref="P22" si="26">F22</f>
        <v xml:space="preserve"> </v>
      </c>
      <c r="Q22" s="273" t="str">
        <f t="shared" ref="Q22" si="27">F23</f>
        <v xml:space="preserve"> </v>
      </c>
      <c r="Z22" s="1">
        <v>22</v>
      </c>
      <c r="AA22" s="131">
        <v>32</v>
      </c>
      <c r="AJ22" s="276"/>
    </row>
    <row r="23" spans="1:36" s="131" customFormat="1" ht="35.1" customHeight="1" x14ac:dyDescent="0.55000000000000004">
      <c r="A23" s="130">
        <v>72</v>
      </c>
      <c r="C23" s="270"/>
      <c r="D23" s="270"/>
      <c r="E23" s="132" t="str">
        <f>IF(ISERROR(VLOOKUP(A23,'startova listina'!$A$12:$I$157,4,0))=TRUE," ",VLOOKUP(A23,'startova listina'!$A$12:$I$157,4,0))</f>
        <v xml:space="preserve"> </v>
      </c>
      <c r="F23" s="133" t="str">
        <f>IF(ISERROR(VLOOKUP(A23,'startova listina'!$A$12:$I$157,5,0))=TRUE," ",VLOOKUP(A23,'startova listina'!$A$12:$I$157,5,0))</f>
        <v xml:space="preserve"> </v>
      </c>
      <c r="G23" s="132"/>
      <c r="H23" s="133" t="str">
        <f>IF(ISERROR(VLOOKUP(A23,'startova listina'!$A$12:$I$157,7,0))=TRUE," ",VLOOKUP(A23,'startova listina'!$A$12:$I$157,7,0))</f>
        <v xml:space="preserve"> </v>
      </c>
      <c r="I23" s="132" t="str">
        <f>IF(ISERROR(VLOOKUP(A23,'startova listina'!$A$12:$I$157,8,0))=TRUE," ",VLOOKUP(A23,'startova listina'!$A$12:$I$157,8,0))</f>
        <v xml:space="preserve"> </v>
      </c>
      <c r="J23" s="270"/>
      <c r="L23" s="130">
        <f t="shared" si="0"/>
        <v>72</v>
      </c>
      <c r="N23" s="274"/>
      <c r="O23" s="274"/>
      <c r="P23" s="274"/>
      <c r="Q23" s="274"/>
      <c r="Z23" s="1">
        <v>23</v>
      </c>
      <c r="AA23" s="131">
        <v>32</v>
      </c>
      <c r="AJ23" s="275">
        <v>12</v>
      </c>
    </row>
    <row r="24" spans="1:36" s="131" customFormat="1" ht="35.1" customHeight="1" x14ac:dyDescent="0.55000000000000004">
      <c r="A24" s="130">
        <v>81</v>
      </c>
      <c r="C24" s="270">
        <v>8</v>
      </c>
      <c r="D24" s="270"/>
      <c r="E24" s="132" t="str">
        <f>IF(ISERROR(VLOOKUP(A24,'startova listina'!$A$12:$I$157,4,0))=TRUE," ",VLOOKUP(A24,'startova listina'!$A$12:$I$157,4,0))</f>
        <v xml:space="preserve"> </v>
      </c>
      <c r="F24" s="133" t="str">
        <f>IF(ISERROR(VLOOKUP(A24,'startova listina'!$A$12:$I$157,5,0))=TRUE," ",VLOOKUP(A24,'startova listina'!$A$12:$I$157,5,0))</f>
        <v xml:space="preserve"> </v>
      </c>
      <c r="G24" s="132"/>
      <c r="H24" s="133" t="str">
        <f>IF(ISERROR(VLOOKUP(A24,'startova listina'!$A$12:$I$157,7,0))=TRUE," ",VLOOKUP(A24,'startova listina'!$A$12:$I$157,7,0))</f>
        <v xml:space="preserve"> </v>
      </c>
      <c r="I24" s="132" t="str">
        <f>IF(ISERROR(VLOOKUP(A24,'startova listina'!$A$12:$I$157,8,0))=TRUE," ",VLOOKUP(A24,'startova listina'!$A$12:$I$157,8,0))</f>
        <v xml:space="preserve"> </v>
      </c>
      <c r="J24" s="270">
        <f t="shared" si="11"/>
        <v>0</v>
      </c>
      <c r="L24" s="130">
        <f t="shared" si="0"/>
        <v>81</v>
      </c>
      <c r="N24" s="273" t="str">
        <f t="shared" ref="N24" si="28">CONCATENATE(LEFT(F24,FIND(" ",F24,1)-1)," / ",LEFT(F25,FIND(" ",F25,1)-1))</f>
        <v xml:space="preserve"> / </v>
      </c>
      <c r="O24" s="273" t="str">
        <f t="shared" ref="O24" si="29">CONCATENATE(H24," / ",H25)</f>
        <v xml:space="preserve">  /  </v>
      </c>
      <c r="P24" s="273" t="str">
        <f t="shared" ref="P24" si="30">F24</f>
        <v xml:space="preserve"> </v>
      </c>
      <c r="Q24" s="273" t="str">
        <f t="shared" ref="Q24" si="31">F25</f>
        <v xml:space="preserve"> </v>
      </c>
      <c r="Z24" s="1">
        <v>24</v>
      </c>
      <c r="AA24" s="131">
        <v>32</v>
      </c>
      <c r="AJ24" s="276"/>
    </row>
    <row r="25" spans="1:36" s="131" customFormat="1" ht="35.1" customHeight="1" x14ac:dyDescent="0.55000000000000004">
      <c r="A25" s="130">
        <v>82</v>
      </c>
      <c r="C25" s="270"/>
      <c r="D25" s="270"/>
      <c r="E25" s="132" t="str">
        <f>IF(ISERROR(VLOOKUP(A25,'startova listina'!$A$12:$I$157,4,0))=TRUE," ",VLOOKUP(A25,'startova listina'!$A$12:$I$157,4,0))</f>
        <v xml:space="preserve"> </v>
      </c>
      <c r="F25" s="133" t="str">
        <f>IF(ISERROR(VLOOKUP(A25,'startova listina'!$A$12:$I$157,5,0))=TRUE," ",VLOOKUP(A25,'startova listina'!$A$12:$I$157,5,0))</f>
        <v xml:space="preserve"> </v>
      </c>
      <c r="G25" s="132"/>
      <c r="H25" s="133" t="str">
        <f>IF(ISERROR(VLOOKUP(A25,'startova listina'!$A$12:$I$157,7,0))=TRUE," ",VLOOKUP(A25,'startova listina'!$A$12:$I$157,7,0))</f>
        <v xml:space="preserve"> </v>
      </c>
      <c r="I25" s="132" t="str">
        <f>IF(ISERROR(VLOOKUP(A25,'startova listina'!$A$12:$I$157,8,0))=TRUE," ",VLOOKUP(A25,'startova listina'!$A$12:$I$157,8,0))</f>
        <v xml:space="preserve"> </v>
      </c>
      <c r="J25" s="270"/>
      <c r="L25" s="130">
        <f t="shared" si="0"/>
        <v>82</v>
      </c>
      <c r="N25" s="274"/>
      <c r="O25" s="274"/>
      <c r="P25" s="274"/>
      <c r="Q25" s="274"/>
      <c r="Z25" s="1">
        <v>25</v>
      </c>
      <c r="AA25" s="131">
        <v>32</v>
      </c>
      <c r="AJ25" s="275">
        <v>13</v>
      </c>
    </row>
    <row r="26" spans="1:36" s="131" customFormat="1" ht="35.1" customHeight="1" x14ac:dyDescent="0.55000000000000004">
      <c r="A26" s="130">
        <v>91</v>
      </c>
      <c r="C26" s="270">
        <v>9</v>
      </c>
      <c r="D26" s="270"/>
      <c r="E26" s="132" t="str">
        <f>IF(ISERROR(VLOOKUP(A26,'startova listina'!$A$12:$I$157,4,0))=TRUE," ",VLOOKUP(A26,'startova listina'!$A$12:$I$157,4,0))</f>
        <v xml:space="preserve"> </v>
      </c>
      <c r="F26" s="133" t="str">
        <f>IF(ISERROR(VLOOKUP(A26,'startova listina'!$A$12:$I$157,5,0))=TRUE," ",VLOOKUP(A26,'startova listina'!$A$12:$I$157,5,0))</f>
        <v xml:space="preserve"> </v>
      </c>
      <c r="G26" s="132"/>
      <c r="H26" s="133" t="str">
        <f>IF(ISERROR(VLOOKUP(A26,'startova listina'!$A$12:$I$157,7,0))=TRUE," ",VLOOKUP(A26,'startova listina'!$A$12:$I$157,7,0))</f>
        <v xml:space="preserve"> </v>
      </c>
      <c r="I26" s="132" t="str">
        <f>IF(ISERROR(VLOOKUP(A26,'startova listina'!$A$12:$I$157,8,0))=TRUE," ",VLOOKUP(A26,'startova listina'!$A$12:$I$157,8,0))</f>
        <v xml:space="preserve"> </v>
      </c>
      <c r="J26" s="270">
        <f t="shared" si="11"/>
        <v>0</v>
      </c>
      <c r="L26" s="130">
        <f t="shared" si="0"/>
        <v>91</v>
      </c>
      <c r="N26" s="273" t="str">
        <f t="shared" ref="N26" si="32">CONCATENATE(LEFT(F26,FIND(" ",F26,1)-1)," / ",LEFT(F27,FIND(" ",F27,1)-1))</f>
        <v xml:space="preserve"> / </v>
      </c>
      <c r="O26" s="273" t="str">
        <f t="shared" ref="O26" si="33">CONCATENATE(H26," / ",H27)</f>
        <v xml:space="preserve">  /  </v>
      </c>
      <c r="P26" s="273" t="str">
        <f t="shared" ref="P26" si="34">F26</f>
        <v xml:space="preserve"> </v>
      </c>
      <c r="Q26" s="273" t="str">
        <f t="shared" ref="Q26" si="35">F27</f>
        <v xml:space="preserve"> </v>
      </c>
      <c r="Z26" s="1">
        <v>26</v>
      </c>
      <c r="AA26" s="131">
        <v>32</v>
      </c>
      <c r="AJ26" s="276"/>
    </row>
    <row r="27" spans="1:36" s="131" customFormat="1" ht="35.1" customHeight="1" x14ac:dyDescent="0.55000000000000004">
      <c r="A27" s="130">
        <v>92</v>
      </c>
      <c r="C27" s="270"/>
      <c r="D27" s="270"/>
      <c r="E27" s="132" t="str">
        <f>IF(ISERROR(VLOOKUP(A27,'startova listina'!$A$12:$I$157,4,0))=TRUE," ",VLOOKUP(A27,'startova listina'!$A$12:$I$157,4,0))</f>
        <v xml:space="preserve"> </v>
      </c>
      <c r="F27" s="133" t="str">
        <f>IF(ISERROR(VLOOKUP(A27,'startova listina'!$A$12:$I$157,5,0))=TRUE," ",VLOOKUP(A27,'startova listina'!$A$12:$I$157,5,0))</f>
        <v xml:space="preserve"> </v>
      </c>
      <c r="G27" s="132"/>
      <c r="H27" s="133" t="str">
        <f>IF(ISERROR(VLOOKUP(A27,'startova listina'!$A$12:$I$157,7,0))=TRUE," ",VLOOKUP(A27,'startova listina'!$A$12:$I$157,7,0))</f>
        <v xml:space="preserve"> </v>
      </c>
      <c r="I27" s="132" t="str">
        <f>IF(ISERROR(VLOOKUP(A27,'startova listina'!$A$12:$I$157,8,0))=TRUE," ",VLOOKUP(A27,'startova listina'!$A$12:$I$157,8,0))</f>
        <v xml:space="preserve"> </v>
      </c>
      <c r="J27" s="270"/>
      <c r="L27" s="130">
        <f t="shared" si="0"/>
        <v>92</v>
      </c>
      <c r="N27" s="274"/>
      <c r="O27" s="274"/>
      <c r="P27" s="274"/>
      <c r="Q27" s="274"/>
      <c r="Z27" s="1">
        <v>27</v>
      </c>
      <c r="AA27" s="131">
        <v>32</v>
      </c>
      <c r="AJ27" s="271">
        <v>16</v>
      </c>
    </row>
    <row r="28" spans="1:36" s="131" customFormat="1" ht="35.1" customHeight="1" x14ac:dyDescent="0.55000000000000004">
      <c r="A28" s="130">
        <v>101</v>
      </c>
      <c r="C28" s="270">
        <v>10</v>
      </c>
      <c r="D28" s="270"/>
      <c r="E28" s="132" t="str">
        <f>IF(ISERROR(VLOOKUP(A28,'startova listina'!$A$12:$I$157,4,0))=TRUE," ",VLOOKUP(A28,'startova listina'!$A$12:$I$157,4,0))</f>
        <v xml:space="preserve"> </v>
      </c>
      <c r="F28" s="133" t="str">
        <f>IF(ISERROR(VLOOKUP(A28,'startova listina'!$A$12:$I$157,5,0))=TRUE," ",VLOOKUP(A28,'startova listina'!$A$12:$I$157,5,0))</f>
        <v xml:space="preserve"> </v>
      </c>
      <c r="G28" s="132"/>
      <c r="H28" s="133" t="str">
        <f>IF(ISERROR(VLOOKUP(A28,'startova listina'!$A$12:$I$157,7,0))=TRUE," ",VLOOKUP(A28,'startova listina'!$A$12:$I$157,7,0))</f>
        <v xml:space="preserve"> </v>
      </c>
      <c r="I28" s="132" t="str">
        <f>IF(ISERROR(VLOOKUP(A28,'startova listina'!$A$12:$I$157,8,0))=TRUE," ",VLOOKUP(A28,'startova listina'!$A$12:$I$157,8,0))</f>
        <v xml:space="preserve"> </v>
      </c>
      <c r="J28" s="270">
        <f t="shared" si="11"/>
        <v>0</v>
      </c>
      <c r="L28" s="130">
        <f t="shared" si="0"/>
        <v>101</v>
      </c>
      <c r="N28" s="273" t="str">
        <f t="shared" ref="N28" si="36">CONCATENATE(LEFT(F28,FIND(" ",F28,1)-1)," / ",LEFT(F29,FIND(" ",F29,1)-1))</f>
        <v xml:space="preserve"> / </v>
      </c>
      <c r="O28" s="273" t="str">
        <f t="shared" ref="O28" si="37">CONCATENATE(H28," / ",H29)</f>
        <v xml:space="preserve">  /  </v>
      </c>
      <c r="P28" s="273" t="str">
        <f t="shared" ref="P28" si="38">F28</f>
        <v xml:space="preserve"> </v>
      </c>
      <c r="Q28" s="273" t="str">
        <f t="shared" ref="Q28" si="39">F29</f>
        <v xml:space="preserve"> </v>
      </c>
      <c r="Z28" s="1">
        <v>28</v>
      </c>
      <c r="AA28" s="131">
        <v>32</v>
      </c>
      <c r="AJ28" s="272"/>
    </row>
    <row r="29" spans="1:36" s="131" customFormat="1" ht="35.1" customHeight="1" x14ac:dyDescent="0.55000000000000004">
      <c r="A29" s="130">
        <v>102</v>
      </c>
      <c r="C29" s="270"/>
      <c r="D29" s="270"/>
      <c r="E29" s="132" t="str">
        <f>IF(ISERROR(VLOOKUP(A29,'startova listina'!$A$12:$I$157,4,0))=TRUE," ",VLOOKUP(A29,'startova listina'!$A$12:$I$157,4,0))</f>
        <v xml:space="preserve"> </v>
      </c>
      <c r="F29" s="133" t="str">
        <f>IF(ISERROR(VLOOKUP(A29,'startova listina'!$A$12:$I$157,5,0))=TRUE," ",VLOOKUP(A29,'startova listina'!$A$12:$I$157,5,0))</f>
        <v xml:space="preserve"> </v>
      </c>
      <c r="G29" s="132"/>
      <c r="H29" s="133" t="str">
        <f>IF(ISERROR(VLOOKUP(A29,'startova listina'!$A$12:$I$157,7,0))=TRUE," ",VLOOKUP(A29,'startova listina'!$A$12:$I$157,7,0))</f>
        <v xml:space="preserve"> </v>
      </c>
      <c r="I29" s="132" t="str">
        <f>IF(ISERROR(VLOOKUP(A29,'startova listina'!$A$12:$I$157,8,0))=TRUE," ",VLOOKUP(A29,'startova listina'!$A$12:$I$157,8,0))</f>
        <v xml:space="preserve"> </v>
      </c>
      <c r="J29" s="270"/>
      <c r="L29" s="130">
        <f t="shared" si="0"/>
        <v>102</v>
      </c>
      <c r="N29" s="274"/>
      <c r="O29" s="274"/>
      <c r="P29" s="274"/>
      <c r="Q29" s="274"/>
      <c r="Z29" s="1">
        <v>29</v>
      </c>
      <c r="AA29" s="131">
        <v>32</v>
      </c>
      <c r="AJ29" s="271">
        <v>17</v>
      </c>
    </row>
    <row r="30" spans="1:36" s="131" customFormat="1" ht="35.1" customHeight="1" x14ac:dyDescent="0.55000000000000004">
      <c r="A30" s="130">
        <v>111</v>
      </c>
      <c r="C30" s="270">
        <v>11</v>
      </c>
      <c r="D30" s="270"/>
      <c r="E30" s="132" t="str">
        <f>IF(ISERROR(VLOOKUP(A30,'startova listina'!$A$12:$I$157,4,0))=TRUE," ",VLOOKUP(A30,'startova listina'!$A$12:$I$157,4,0))</f>
        <v xml:space="preserve"> </v>
      </c>
      <c r="F30" s="133" t="str">
        <f>IF(ISERROR(VLOOKUP(A30,'startova listina'!$A$12:$I$157,5,0))=TRUE," ",VLOOKUP(A30,'startova listina'!$A$12:$I$157,5,0))</f>
        <v xml:space="preserve"> </v>
      </c>
      <c r="G30" s="132"/>
      <c r="H30" s="133" t="str">
        <f>IF(ISERROR(VLOOKUP(A30,'startova listina'!$A$12:$I$157,7,0))=TRUE," ",VLOOKUP(A30,'startova listina'!$A$12:$I$157,7,0))</f>
        <v xml:space="preserve"> </v>
      </c>
      <c r="I30" s="132" t="str">
        <f>IF(ISERROR(VLOOKUP(A30,'startova listina'!$A$12:$I$157,8,0))=TRUE," ",VLOOKUP(A30,'startova listina'!$A$12:$I$157,8,0))</f>
        <v xml:space="preserve"> </v>
      </c>
      <c r="J30" s="270">
        <f t="shared" si="11"/>
        <v>0</v>
      </c>
      <c r="L30" s="130">
        <f t="shared" si="0"/>
        <v>111</v>
      </c>
      <c r="N30" s="273" t="str">
        <f t="shared" ref="N30" si="40">CONCATENATE(LEFT(F30,FIND(" ",F30,1)-1)," / ",LEFT(F31,FIND(" ",F31,1)-1))</f>
        <v xml:space="preserve"> / </v>
      </c>
      <c r="O30" s="273" t="str">
        <f t="shared" ref="O30" si="41">CONCATENATE(H30," / ",H31)</f>
        <v xml:space="preserve">  /  </v>
      </c>
      <c r="P30" s="273" t="str">
        <f t="shared" ref="P30" si="42">F30</f>
        <v xml:space="preserve"> </v>
      </c>
      <c r="Q30" s="273" t="str">
        <f t="shared" ref="Q30" si="43">F31</f>
        <v xml:space="preserve"> </v>
      </c>
      <c r="Z30" s="1">
        <v>30</v>
      </c>
      <c r="AA30" s="131">
        <v>32</v>
      </c>
      <c r="AJ30" s="272"/>
    </row>
    <row r="31" spans="1:36" s="131" customFormat="1" ht="35.1" customHeight="1" x14ac:dyDescent="0.55000000000000004">
      <c r="A31" s="130">
        <v>112</v>
      </c>
      <c r="C31" s="270"/>
      <c r="D31" s="270"/>
      <c r="E31" s="132" t="str">
        <f>IF(ISERROR(VLOOKUP(A31,'startova listina'!$A$12:$I$157,4,0))=TRUE," ",VLOOKUP(A31,'startova listina'!$A$12:$I$157,4,0))</f>
        <v xml:space="preserve"> </v>
      </c>
      <c r="F31" s="133" t="str">
        <f>IF(ISERROR(VLOOKUP(A31,'startova listina'!$A$12:$I$157,5,0))=TRUE," ",VLOOKUP(A31,'startova listina'!$A$12:$I$157,5,0))</f>
        <v xml:space="preserve"> </v>
      </c>
      <c r="G31" s="132"/>
      <c r="H31" s="133" t="str">
        <f>IF(ISERROR(VLOOKUP(A31,'startova listina'!$A$12:$I$157,7,0))=TRUE," ",VLOOKUP(A31,'startova listina'!$A$12:$I$157,7,0))</f>
        <v xml:space="preserve"> </v>
      </c>
      <c r="I31" s="132" t="str">
        <f>IF(ISERROR(VLOOKUP(A31,'startova listina'!$A$12:$I$157,8,0))=TRUE," ",VLOOKUP(A31,'startova listina'!$A$12:$I$157,8,0))</f>
        <v xml:space="preserve"> </v>
      </c>
      <c r="J31" s="270"/>
      <c r="L31" s="130">
        <f t="shared" si="0"/>
        <v>112</v>
      </c>
      <c r="N31" s="274"/>
      <c r="O31" s="274"/>
      <c r="P31" s="274"/>
      <c r="Q31" s="274"/>
      <c r="Z31" s="1">
        <v>31</v>
      </c>
      <c r="AA31" s="131">
        <v>32</v>
      </c>
      <c r="AJ31" s="271">
        <v>19</v>
      </c>
    </row>
    <row r="32" spans="1:36" s="131" customFormat="1" ht="35.1" customHeight="1" x14ac:dyDescent="0.55000000000000004">
      <c r="A32" s="130">
        <v>121</v>
      </c>
      <c r="C32" s="270">
        <v>12</v>
      </c>
      <c r="D32" s="270"/>
      <c r="E32" s="132" t="str">
        <f>IF(ISERROR(VLOOKUP(A32,'startova listina'!$A$12:$I$157,4,0))=TRUE," ",VLOOKUP(A32,'startova listina'!$A$12:$I$157,4,0))</f>
        <v xml:space="preserve"> </v>
      </c>
      <c r="F32" s="133" t="str">
        <f>IF(ISERROR(VLOOKUP(A32,'startova listina'!$A$12:$I$157,5,0))=TRUE," ",VLOOKUP(A32,'startova listina'!$A$12:$I$157,5,0))</f>
        <v xml:space="preserve"> </v>
      </c>
      <c r="G32" s="132"/>
      <c r="H32" s="133" t="str">
        <f>IF(ISERROR(VLOOKUP(A32,'startova listina'!$A$12:$I$157,7,0))=TRUE," ",VLOOKUP(A32,'startova listina'!$A$12:$I$157,7,0))</f>
        <v xml:space="preserve"> </v>
      </c>
      <c r="I32" s="132" t="str">
        <f>IF(ISERROR(VLOOKUP(A32,'startova listina'!$A$12:$I$157,8,0))=TRUE," ",VLOOKUP(A32,'startova listina'!$A$12:$I$157,8,0))</f>
        <v xml:space="preserve"> </v>
      </c>
      <c r="J32" s="270">
        <f t="shared" si="11"/>
        <v>0</v>
      </c>
      <c r="L32" s="130">
        <f t="shared" si="0"/>
        <v>121</v>
      </c>
      <c r="N32" s="273" t="str">
        <f t="shared" ref="N32" si="44">CONCATENATE(LEFT(F32,FIND(" ",F32,1)-1)," / ",LEFT(F33,FIND(" ",F33,1)-1))</f>
        <v xml:space="preserve"> / </v>
      </c>
      <c r="O32" s="273" t="str">
        <f t="shared" ref="O32" si="45">CONCATENATE(H32," / ",H33)</f>
        <v xml:space="preserve">  /  </v>
      </c>
      <c r="P32" s="273" t="str">
        <f t="shared" ref="P32" si="46">F32</f>
        <v xml:space="preserve"> </v>
      </c>
      <c r="Q32" s="273" t="str">
        <f t="shared" ref="Q32" si="47">F33</f>
        <v xml:space="preserve"> </v>
      </c>
      <c r="Z32" s="1">
        <v>32</v>
      </c>
      <c r="AA32" s="131">
        <v>32</v>
      </c>
      <c r="AJ32" s="272"/>
    </row>
    <row r="33" spans="1:36" s="131" customFormat="1" ht="35.1" customHeight="1" x14ac:dyDescent="0.55000000000000004">
      <c r="A33" s="130">
        <v>122</v>
      </c>
      <c r="C33" s="270"/>
      <c r="D33" s="270"/>
      <c r="E33" s="132" t="str">
        <f>IF(ISERROR(VLOOKUP(A33,'startova listina'!$A$12:$I$157,4,0))=TRUE," ",VLOOKUP(A33,'startova listina'!$A$12:$I$157,4,0))</f>
        <v xml:space="preserve"> </v>
      </c>
      <c r="F33" s="133" t="str">
        <f>IF(ISERROR(VLOOKUP(A33,'startova listina'!$A$12:$I$157,5,0))=TRUE," ",VLOOKUP(A33,'startova listina'!$A$12:$I$157,5,0))</f>
        <v xml:space="preserve"> </v>
      </c>
      <c r="G33" s="132"/>
      <c r="H33" s="133" t="str">
        <f>IF(ISERROR(VLOOKUP(A33,'startova listina'!$A$12:$I$157,7,0))=TRUE," ",VLOOKUP(A33,'startova listina'!$A$12:$I$157,7,0))</f>
        <v xml:space="preserve"> </v>
      </c>
      <c r="I33" s="132" t="str">
        <f>IF(ISERROR(VLOOKUP(A33,'startova listina'!$A$12:$I$157,8,0))=TRUE," ",VLOOKUP(A33,'startova listina'!$A$12:$I$157,8,0))</f>
        <v xml:space="preserve"> </v>
      </c>
      <c r="J33" s="270"/>
      <c r="L33" s="130">
        <f t="shared" si="0"/>
        <v>122</v>
      </c>
      <c r="N33" s="274"/>
      <c r="O33" s="274"/>
      <c r="P33" s="274"/>
      <c r="Q33" s="274"/>
      <c r="Z33" s="1">
        <v>33</v>
      </c>
      <c r="AA33" s="131">
        <v>64</v>
      </c>
      <c r="AJ33" s="271">
        <v>20</v>
      </c>
    </row>
    <row r="34" spans="1:36" s="131" customFormat="1" ht="35.1" customHeight="1" x14ac:dyDescent="0.55000000000000004">
      <c r="A34" s="130">
        <v>131</v>
      </c>
      <c r="C34" s="270">
        <v>13</v>
      </c>
      <c r="D34" s="270"/>
      <c r="E34" s="132" t="str">
        <f>IF(ISERROR(VLOOKUP(A34,'startova listina'!$A$12:$I$157,4,0))=TRUE," ",VLOOKUP(A34,'startova listina'!$A$12:$I$157,4,0))</f>
        <v xml:space="preserve"> </v>
      </c>
      <c r="F34" s="133" t="str">
        <f>IF(ISERROR(VLOOKUP(A34,'startova listina'!$A$12:$I$157,5,0))=TRUE," ",VLOOKUP(A34,'startova listina'!$A$12:$I$157,5,0))</f>
        <v xml:space="preserve"> </v>
      </c>
      <c r="G34" s="132"/>
      <c r="H34" s="133" t="str">
        <f>IF(ISERROR(VLOOKUP(A34,'startova listina'!$A$12:$I$157,7,0))=TRUE," ",VLOOKUP(A34,'startova listina'!$A$12:$I$157,7,0))</f>
        <v xml:space="preserve"> </v>
      </c>
      <c r="I34" s="132" t="str">
        <f>IF(ISERROR(VLOOKUP(A34,'startova listina'!$A$12:$I$157,8,0))=TRUE," ",VLOOKUP(A34,'startova listina'!$A$12:$I$157,8,0))</f>
        <v xml:space="preserve"> </v>
      </c>
      <c r="J34" s="270">
        <f t="shared" si="11"/>
        <v>0</v>
      </c>
      <c r="L34" s="130">
        <f t="shared" si="0"/>
        <v>131</v>
      </c>
      <c r="N34" s="273" t="str">
        <f t="shared" ref="N34" si="48">CONCATENATE(LEFT(F34,FIND(" ",F34,1)-1)," / ",LEFT(F35,FIND(" ",F35,1)-1))</f>
        <v xml:space="preserve"> / </v>
      </c>
      <c r="O34" s="273" t="str">
        <f t="shared" ref="O34" si="49">CONCATENATE(H34," / ",H35)</f>
        <v xml:space="preserve">  /  </v>
      </c>
      <c r="P34" s="273" t="str">
        <f t="shared" ref="P34" si="50">F34</f>
        <v xml:space="preserve"> </v>
      </c>
      <c r="Q34" s="273" t="str">
        <f t="shared" ref="Q34" si="51">F35</f>
        <v xml:space="preserve"> </v>
      </c>
      <c r="Z34" s="1">
        <v>34</v>
      </c>
      <c r="AA34" s="131">
        <v>64</v>
      </c>
      <c r="AJ34" s="272"/>
    </row>
    <row r="35" spans="1:36" s="131" customFormat="1" ht="35.1" customHeight="1" x14ac:dyDescent="0.55000000000000004">
      <c r="A35" s="130">
        <v>132</v>
      </c>
      <c r="C35" s="270"/>
      <c r="D35" s="270"/>
      <c r="E35" s="132" t="str">
        <f>IF(ISERROR(VLOOKUP(A35,'startova listina'!$A$12:$I$157,4,0))=TRUE," ",VLOOKUP(A35,'startova listina'!$A$12:$I$157,4,0))</f>
        <v xml:space="preserve"> </v>
      </c>
      <c r="F35" s="133" t="str">
        <f>IF(ISERROR(VLOOKUP(A35,'startova listina'!$A$12:$I$157,5,0))=TRUE," ",VLOOKUP(A35,'startova listina'!$A$12:$I$157,5,0))</f>
        <v xml:space="preserve"> </v>
      </c>
      <c r="G35" s="132"/>
      <c r="H35" s="133" t="str">
        <f>IF(ISERROR(VLOOKUP(A35,'startova listina'!$A$12:$I$157,7,0))=TRUE," ",VLOOKUP(A35,'startova listina'!$A$12:$I$157,7,0))</f>
        <v xml:space="preserve"> </v>
      </c>
      <c r="I35" s="132" t="str">
        <f>IF(ISERROR(VLOOKUP(A35,'startova listina'!$A$12:$I$157,8,0))=TRUE," ",VLOOKUP(A35,'startova listina'!$A$12:$I$157,8,0))</f>
        <v xml:space="preserve"> </v>
      </c>
      <c r="J35" s="270"/>
      <c r="L35" s="130">
        <f t="shared" si="0"/>
        <v>132</v>
      </c>
      <c r="N35" s="274"/>
      <c r="O35" s="274"/>
      <c r="P35" s="274"/>
      <c r="Q35" s="274"/>
      <c r="Z35" s="1">
        <v>35</v>
      </c>
      <c r="AA35" s="131">
        <v>64</v>
      </c>
      <c r="AJ35" s="271">
        <v>21</v>
      </c>
    </row>
    <row r="36" spans="1:36" s="131" customFormat="1" ht="35.1" customHeight="1" x14ac:dyDescent="0.55000000000000004">
      <c r="A36" s="130">
        <v>141</v>
      </c>
      <c r="C36" s="270">
        <v>14</v>
      </c>
      <c r="D36" s="270"/>
      <c r="E36" s="132" t="str">
        <f>IF(ISERROR(VLOOKUP(A36,'startova listina'!$A$12:$I$157,4,0))=TRUE," ",VLOOKUP(A36,'startova listina'!$A$12:$I$157,4,0))</f>
        <v xml:space="preserve"> </v>
      </c>
      <c r="F36" s="133" t="str">
        <f>IF(ISERROR(VLOOKUP(A36,'startova listina'!$A$12:$I$157,5,0))=TRUE," ",VLOOKUP(A36,'startova listina'!$A$12:$I$157,5,0))</f>
        <v xml:space="preserve"> </v>
      </c>
      <c r="G36" s="132"/>
      <c r="H36" s="133" t="str">
        <f>IF(ISERROR(VLOOKUP(A36,'startova listina'!$A$12:$I$157,7,0))=TRUE," ",VLOOKUP(A36,'startova listina'!$A$12:$I$157,7,0))</f>
        <v xml:space="preserve"> </v>
      </c>
      <c r="I36" s="132" t="str">
        <f>IF(ISERROR(VLOOKUP(A36,'startova listina'!$A$12:$I$157,8,0))=TRUE," ",VLOOKUP(A36,'startova listina'!$A$12:$I$157,8,0))</f>
        <v xml:space="preserve"> </v>
      </c>
      <c r="J36" s="270">
        <f t="shared" si="11"/>
        <v>0</v>
      </c>
      <c r="L36" s="130">
        <f t="shared" si="0"/>
        <v>141</v>
      </c>
      <c r="N36" s="273" t="str">
        <f t="shared" ref="N36" si="52">CONCATENATE(LEFT(F36,FIND(" ",F36,1)-1)," / ",LEFT(F37,FIND(" ",F37,1)-1))</f>
        <v xml:space="preserve"> / </v>
      </c>
      <c r="O36" s="273" t="str">
        <f t="shared" ref="O36" si="53">CONCATENATE(H36," / ",H37)</f>
        <v xml:space="preserve">  /  </v>
      </c>
      <c r="P36" s="273" t="str">
        <f t="shared" ref="P36" si="54">F36</f>
        <v xml:space="preserve"> </v>
      </c>
      <c r="Q36" s="273" t="str">
        <f t="shared" ref="Q36" si="55">F37</f>
        <v xml:space="preserve"> </v>
      </c>
      <c r="Z36" s="1">
        <v>36</v>
      </c>
      <c r="AA36" s="131">
        <v>64</v>
      </c>
      <c r="AJ36" s="272"/>
    </row>
    <row r="37" spans="1:36" s="131" customFormat="1" ht="35.1" customHeight="1" x14ac:dyDescent="0.55000000000000004">
      <c r="A37" s="130">
        <v>142</v>
      </c>
      <c r="C37" s="270"/>
      <c r="D37" s="270"/>
      <c r="E37" s="132" t="str">
        <f>IF(ISERROR(VLOOKUP(A37,'startova listina'!$A$12:$I$157,4,0))=TRUE," ",VLOOKUP(A37,'startova listina'!$A$12:$I$157,4,0))</f>
        <v xml:space="preserve"> </v>
      </c>
      <c r="F37" s="133" t="str">
        <f>IF(ISERROR(VLOOKUP(A37,'startova listina'!$A$12:$I$157,5,0))=TRUE," ",VLOOKUP(A37,'startova listina'!$A$12:$I$157,5,0))</f>
        <v xml:space="preserve"> </v>
      </c>
      <c r="G37" s="132"/>
      <c r="H37" s="133" t="str">
        <f>IF(ISERROR(VLOOKUP(A37,'startova listina'!$A$12:$I$157,7,0))=TRUE," ",VLOOKUP(A37,'startova listina'!$A$12:$I$157,7,0))</f>
        <v xml:space="preserve"> </v>
      </c>
      <c r="I37" s="132" t="str">
        <f>IF(ISERROR(VLOOKUP(A37,'startova listina'!$A$12:$I$157,8,0))=TRUE," ",VLOOKUP(A37,'startova listina'!$A$12:$I$157,8,0))</f>
        <v xml:space="preserve"> </v>
      </c>
      <c r="J37" s="270"/>
      <c r="L37" s="130">
        <f t="shared" si="0"/>
        <v>142</v>
      </c>
      <c r="N37" s="274"/>
      <c r="O37" s="274"/>
      <c r="P37" s="274"/>
      <c r="Q37" s="274"/>
      <c r="Z37" s="1">
        <v>37</v>
      </c>
      <c r="AA37" s="131">
        <v>64</v>
      </c>
      <c r="AJ37" s="271">
        <v>24</v>
      </c>
    </row>
    <row r="38" spans="1:36" s="131" customFormat="1" ht="35.1" customHeight="1" x14ac:dyDescent="0.55000000000000004">
      <c r="A38" s="130">
        <v>151</v>
      </c>
      <c r="C38" s="270">
        <v>15</v>
      </c>
      <c r="D38" s="270"/>
      <c r="E38" s="132" t="str">
        <f>IF(ISERROR(VLOOKUP(A38,'startova listina'!$A$12:$I$157,4,0))=TRUE," ",VLOOKUP(A38,'startova listina'!$A$12:$I$157,4,0))</f>
        <v xml:space="preserve"> </v>
      </c>
      <c r="F38" s="133" t="str">
        <f>IF(ISERROR(VLOOKUP(A38,'startova listina'!$A$12:$I$157,5,0))=TRUE," ",VLOOKUP(A38,'startova listina'!$A$12:$I$157,5,0))</f>
        <v xml:space="preserve"> </v>
      </c>
      <c r="G38" s="132"/>
      <c r="H38" s="133" t="str">
        <f>IF(ISERROR(VLOOKUP(A38,'startova listina'!$A$12:$I$157,7,0))=TRUE," ",VLOOKUP(A38,'startova listina'!$A$12:$I$157,7,0))</f>
        <v xml:space="preserve"> </v>
      </c>
      <c r="I38" s="132" t="str">
        <f>IF(ISERROR(VLOOKUP(A38,'startova listina'!$A$12:$I$157,8,0))=TRUE," ",VLOOKUP(A38,'startova listina'!$A$12:$I$157,8,0))</f>
        <v xml:space="preserve"> </v>
      </c>
      <c r="J38" s="270">
        <f t="shared" si="11"/>
        <v>0</v>
      </c>
      <c r="L38" s="130">
        <f t="shared" si="0"/>
        <v>151</v>
      </c>
      <c r="N38" s="273" t="str">
        <f t="shared" ref="N38" si="56">CONCATENATE(LEFT(F38,FIND(" ",F38,1)-1)," / ",LEFT(F39,FIND(" ",F39,1)-1))</f>
        <v xml:space="preserve"> / </v>
      </c>
      <c r="O38" s="273" t="str">
        <f t="shared" ref="O38" si="57">CONCATENATE(H38," / ",H39)</f>
        <v xml:space="preserve">  /  </v>
      </c>
      <c r="P38" s="273" t="str">
        <f t="shared" ref="P38" si="58">F38</f>
        <v xml:space="preserve"> </v>
      </c>
      <c r="Q38" s="273" t="str">
        <f t="shared" ref="Q38" si="59">F39</f>
        <v xml:space="preserve"> </v>
      </c>
      <c r="Z38" s="1">
        <v>38</v>
      </c>
      <c r="AA38" s="131">
        <v>64</v>
      </c>
      <c r="AJ38" s="272"/>
    </row>
    <row r="39" spans="1:36" s="131" customFormat="1" ht="35.1" customHeight="1" x14ac:dyDescent="0.55000000000000004">
      <c r="A39" s="130">
        <v>152</v>
      </c>
      <c r="C39" s="270"/>
      <c r="D39" s="270"/>
      <c r="E39" s="132" t="str">
        <f>IF(ISERROR(VLOOKUP(A39,'startova listina'!$A$12:$I$157,4,0))=TRUE," ",VLOOKUP(A39,'startova listina'!$A$12:$I$157,4,0))</f>
        <v xml:space="preserve"> </v>
      </c>
      <c r="F39" s="133" t="str">
        <f>IF(ISERROR(VLOOKUP(A39,'startova listina'!$A$12:$I$157,5,0))=TRUE," ",VLOOKUP(A39,'startova listina'!$A$12:$I$157,5,0))</f>
        <v xml:space="preserve"> </v>
      </c>
      <c r="G39" s="132"/>
      <c r="H39" s="133" t="str">
        <f>IF(ISERROR(VLOOKUP(A39,'startova listina'!$A$12:$I$157,7,0))=TRUE," ",VLOOKUP(A39,'startova listina'!$A$12:$I$157,7,0))</f>
        <v xml:space="preserve"> </v>
      </c>
      <c r="I39" s="132" t="str">
        <f>IF(ISERROR(VLOOKUP(A39,'startova listina'!$A$12:$I$157,8,0))=TRUE," ",VLOOKUP(A39,'startova listina'!$A$12:$I$157,8,0))</f>
        <v xml:space="preserve"> </v>
      </c>
      <c r="J39" s="270"/>
      <c r="L39" s="130">
        <f t="shared" si="0"/>
        <v>152</v>
      </c>
      <c r="N39" s="274"/>
      <c r="O39" s="274"/>
      <c r="P39" s="274"/>
      <c r="Q39" s="274"/>
      <c r="Z39" s="1">
        <v>39</v>
      </c>
      <c r="AA39" s="131">
        <v>64</v>
      </c>
      <c r="AJ39" s="271">
        <v>25</v>
      </c>
    </row>
    <row r="40" spans="1:36" s="131" customFormat="1" ht="35.1" customHeight="1" x14ac:dyDescent="0.55000000000000004">
      <c r="A40" s="130">
        <v>161</v>
      </c>
      <c r="C40" s="270">
        <v>16</v>
      </c>
      <c r="D40" s="270"/>
      <c r="E40" s="132" t="str">
        <f>IF(ISERROR(VLOOKUP(A40,'startova listina'!$A$12:$I$157,4,0))=TRUE," ",VLOOKUP(A40,'startova listina'!$A$12:$I$157,4,0))</f>
        <v xml:space="preserve"> </v>
      </c>
      <c r="F40" s="133" t="str">
        <f>IF(ISERROR(VLOOKUP(A40,'startova listina'!$A$12:$I$157,5,0))=TRUE," ",VLOOKUP(A40,'startova listina'!$A$12:$I$157,5,0))</f>
        <v xml:space="preserve"> </v>
      </c>
      <c r="G40" s="132"/>
      <c r="H40" s="133" t="str">
        <f>IF(ISERROR(VLOOKUP(A40,'startova listina'!$A$12:$I$157,7,0))=TRUE," ",VLOOKUP(A40,'startova listina'!$A$12:$I$157,7,0))</f>
        <v xml:space="preserve"> </v>
      </c>
      <c r="I40" s="132" t="str">
        <f>IF(ISERROR(VLOOKUP(A40,'startova listina'!$A$12:$I$157,8,0))=TRUE," ",VLOOKUP(A40,'startova listina'!$A$12:$I$157,8,0))</f>
        <v xml:space="preserve"> </v>
      </c>
      <c r="J40" s="270">
        <f t="shared" si="11"/>
        <v>0</v>
      </c>
      <c r="L40" s="130">
        <f t="shared" si="0"/>
        <v>161</v>
      </c>
      <c r="N40" s="273" t="str">
        <f t="shared" ref="N40" si="60">CONCATENATE(LEFT(F40,FIND(" ",F40,1)-1)," / ",LEFT(F41,FIND(" ",F41,1)-1))</f>
        <v xml:space="preserve"> / </v>
      </c>
      <c r="O40" s="273" t="str">
        <f t="shared" ref="O40" si="61">CONCATENATE(H40," / ",H41)</f>
        <v xml:space="preserve">  /  </v>
      </c>
      <c r="P40" s="273" t="str">
        <f t="shared" ref="P40" si="62">F40</f>
        <v xml:space="preserve"> </v>
      </c>
      <c r="Q40" s="273" t="str">
        <f t="shared" ref="Q40" si="63">F41</f>
        <v xml:space="preserve"> </v>
      </c>
      <c r="Z40" s="1">
        <v>40</v>
      </c>
      <c r="AA40" s="131">
        <v>64</v>
      </c>
      <c r="AJ40" s="272"/>
    </row>
    <row r="41" spans="1:36" s="131" customFormat="1" ht="35.1" customHeight="1" x14ac:dyDescent="0.55000000000000004">
      <c r="A41" s="130">
        <v>162</v>
      </c>
      <c r="C41" s="270"/>
      <c r="D41" s="270"/>
      <c r="E41" s="132" t="str">
        <f>IF(ISERROR(VLOOKUP(A41,'startova listina'!$A$12:$I$157,4,0))=TRUE," ",VLOOKUP(A41,'startova listina'!$A$12:$I$157,4,0))</f>
        <v xml:space="preserve"> </v>
      </c>
      <c r="F41" s="133" t="str">
        <f>IF(ISERROR(VLOOKUP(A41,'startova listina'!$A$12:$I$157,5,0))=TRUE," ",VLOOKUP(A41,'startova listina'!$A$12:$I$157,5,0))</f>
        <v xml:space="preserve"> </v>
      </c>
      <c r="G41" s="132"/>
      <c r="H41" s="133" t="str">
        <f>IF(ISERROR(VLOOKUP(A41,'startova listina'!$A$12:$I$157,7,0))=TRUE," ",VLOOKUP(A41,'startova listina'!$A$12:$I$157,7,0))</f>
        <v xml:space="preserve"> </v>
      </c>
      <c r="I41" s="132" t="str">
        <f>IF(ISERROR(VLOOKUP(A41,'startova listina'!$A$12:$I$157,8,0))=TRUE," ",VLOOKUP(A41,'startova listina'!$A$12:$I$157,8,0))</f>
        <v xml:space="preserve"> </v>
      </c>
      <c r="J41" s="270"/>
      <c r="L41" s="130">
        <f t="shared" si="0"/>
        <v>162</v>
      </c>
      <c r="N41" s="274"/>
      <c r="O41" s="274"/>
      <c r="P41" s="274"/>
      <c r="Q41" s="274"/>
      <c r="Z41" s="1">
        <v>41</v>
      </c>
      <c r="AA41" s="131">
        <v>64</v>
      </c>
      <c r="AJ41" s="271">
        <v>28</v>
      </c>
    </row>
    <row r="42" spans="1:36" ht="35.1" customHeight="1" x14ac:dyDescent="0.55000000000000004">
      <c r="A42" s="130">
        <v>171</v>
      </c>
      <c r="C42" s="270">
        <v>17</v>
      </c>
      <c r="D42" s="270"/>
      <c r="E42" s="146" t="str">
        <f>IF(ISERROR(VLOOKUP(A42,'startova listina'!$A$12:$I$157,4,0))=TRUE," ",VLOOKUP(A42,'startova listina'!$A$12:$I$157,4,0))</f>
        <v xml:space="preserve"> </v>
      </c>
      <c r="F42" s="133" t="str">
        <f>IF(ISERROR(VLOOKUP(A42,'startova listina'!$A$12:$I$157,5,0))=TRUE," ",VLOOKUP(A42,'startova listina'!$A$12:$I$157,5,0))</f>
        <v xml:space="preserve"> </v>
      </c>
      <c r="G42" s="146"/>
      <c r="H42" s="133" t="str">
        <f>IF(ISERROR(VLOOKUP(A42,'startova listina'!$A$12:$I$157,7,0))=TRUE," ",VLOOKUP(A42,'startova listina'!$A$12:$I$157,7,0))</f>
        <v xml:space="preserve"> </v>
      </c>
      <c r="I42" s="146" t="str">
        <f>IF(ISERROR(VLOOKUP(A42,'startova listina'!$A$12:$I$157,8,0))=TRUE," ",VLOOKUP(A42,'startova listina'!$A$12:$I$157,8,0))</f>
        <v xml:space="preserve"> </v>
      </c>
      <c r="J42" s="271">
        <f>SUM(I42:I43)</f>
        <v>0</v>
      </c>
      <c r="K42" s="131"/>
      <c r="L42" s="130">
        <f t="shared" ref="L42:L73" si="64">A42</f>
        <v>171</v>
      </c>
      <c r="M42" s="131"/>
      <c r="N42" s="273" t="str">
        <f>CONCATENATE(LEFT(F42,FIND(" ",F42,1)-1)," / ",LEFT(F43,FIND(" ",F43,1)-1))</f>
        <v xml:space="preserve"> / </v>
      </c>
      <c r="O42" s="273" t="str">
        <f>CONCATENATE(H42," / ",H43)</f>
        <v xml:space="preserve">  /  </v>
      </c>
      <c r="P42" s="273" t="str">
        <f>F42</f>
        <v xml:space="preserve"> </v>
      </c>
      <c r="Q42" s="273" t="str">
        <f>F43</f>
        <v xml:space="preserve"> </v>
      </c>
      <c r="Z42" s="1">
        <v>42</v>
      </c>
      <c r="AA42" s="131">
        <v>64</v>
      </c>
      <c r="AJ42" s="272"/>
    </row>
    <row r="43" spans="1:36" ht="35.1" customHeight="1" x14ac:dyDescent="0.55000000000000004">
      <c r="A43" s="130">
        <v>172</v>
      </c>
      <c r="C43" s="270"/>
      <c r="D43" s="270"/>
      <c r="E43" s="146" t="str">
        <f>IF(ISERROR(VLOOKUP(A43,'startova listina'!$A$12:$I$157,4,0))=TRUE," ",VLOOKUP(A43,'startova listina'!$A$12:$I$157,4,0))</f>
        <v xml:space="preserve"> </v>
      </c>
      <c r="F43" s="133" t="str">
        <f>IF(ISERROR(VLOOKUP(A43,'startova listina'!$A$12:$I$157,5,0))=TRUE," ",VLOOKUP(A43,'startova listina'!$A$12:$I$157,5,0))</f>
        <v xml:space="preserve"> </v>
      </c>
      <c r="G43" s="146"/>
      <c r="H43" s="133" t="str">
        <f>IF(ISERROR(VLOOKUP(A43,'startova listina'!$A$12:$I$157,7,0))=TRUE," ",VLOOKUP(A43,'startova listina'!$A$12:$I$157,7,0))</f>
        <v xml:space="preserve"> </v>
      </c>
      <c r="I43" s="146" t="str">
        <f>IF(ISERROR(VLOOKUP(A43,'startova listina'!$A$12:$I$157,8,0))=TRUE," ",VLOOKUP(A43,'startova listina'!$A$12:$I$157,8,0))</f>
        <v xml:space="preserve"> </v>
      </c>
      <c r="J43" s="272"/>
      <c r="K43" s="131"/>
      <c r="L43" s="130">
        <f t="shared" si="64"/>
        <v>172</v>
      </c>
      <c r="M43" s="131"/>
      <c r="N43" s="274"/>
      <c r="O43" s="274"/>
      <c r="P43" s="274"/>
      <c r="Q43" s="274"/>
      <c r="Z43" s="1">
        <v>43</v>
      </c>
      <c r="AA43" s="131">
        <v>64</v>
      </c>
      <c r="AJ43" s="275">
        <v>29</v>
      </c>
    </row>
    <row r="44" spans="1:36" ht="35.1" customHeight="1" x14ac:dyDescent="0.55000000000000004">
      <c r="A44" s="130">
        <v>181</v>
      </c>
      <c r="C44" s="270">
        <v>18</v>
      </c>
      <c r="D44" s="270"/>
      <c r="E44" s="146" t="str">
        <f>IF(ISERROR(VLOOKUP(A44,'startova listina'!$A$12:$I$157,4,0))=TRUE," ",VLOOKUP(A44,'startova listina'!$A$12:$I$157,4,0))</f>
        <v xml:space="preserve"> </v>
      </c>
      <c r="F44" s="133" t="str">
        <f>IF(ISERROR(VLOOKUP(A44,'startova listina'!$A$12:$I$157,5,0))=TRUE," ",VLOOKUP(A44,'startova listina'!$A$12:$I$157,5,0))</f>
        <v xml:space="preserve"> </v>
      </c>
      <c r="G44" s="146"/>
      <c r="H44" s="133" t="str">
        <f>IF(ISERROR(VLOOKUP(A44,'startova listina'!$A$12:$I$157,7,0))=TRUE," ",VLOOKUP(A44,'startova listina'!$A$12:$I$157,7,0))</f>
        <v xml:space="preserve"> </v>
      </c>
      <c r="I44" s="146" t="str">
        <f>IF(ISERROR(VLOOKUP(A44,'startova listina'!$A$12:$I$157,8,0))=TRUE," ",VLOOKUP(A44,'startova listina'!$A$12:$I$157,8,0))</f>
        <v xml:space="preserve"> </v>
      </c>
      <c r="J44" s="271">
        <f t="shared" ref="J44" si="65">SUM(I44:I45)</f>
        <v>0</v>
      </c>
      <c r="K44" s="131"/>
      <c r="L44" s="130">
        <f t="shared" si="64"/>
        <v>181</v>
      </c>
      <c r="M44" s="131"/>
      <c r="N44" s="273" t="str">
        <f t="shared" ref="N44" si="66">CONCATENATE(LEFT(F44,FIND(" ",F44,1)-1)," / ",LEFT(F45,FIND(" ",F45,1)-1))</f>
        <v xml:space="preserve"> / </v>
      </c>
      <c r="O44" s="273" t="str">
        <f t="shared" ref="O44" si="67">CONCATENATE(H44," / ",H45)</f>
        <v xml:space="preserve">  /  </v>
      </c>
      <c r="P44" s="273" t="str">
        <f t="shared" ref="P44" si="68">F44</f>
        <v xml:space="preserve"> </v>
      </c>
      <c r="Q44" s="273" t="str">
        <f t="shared" ref="Q44" si="69">F45</f>
        <v xml:space="preserve"> </v>
      </c>
      <c r="Z44" s="1">
        <v>44</v>
      </c>
      <c r="AA44" s="131">
        <v>64</v>
      </c>
      <c r="AJ44" s="276"/>
    </row>
    <row r="45" spans="1:36" ht="35.1" customHeight="1" x14ac:dyDescent="0.55000000000000004">
      <c r="A45" s="130">
        <v>182</v>
      </c>
      <c r="C45" s="270"/>
      <c r="D45" s="270"/>
      <c r="E45" s="146" t="str">
        <f>IF(ISERROR(VLOOKUP(A45,'startova listina'!$A$12:$I$157,4,0))=TRUE," ",VLOOKUP(A45,'startova listina'!$A$12:$I$157,4,0))</f>
        <v xml:space="preserve"> </v>
      </c>
      <c r="F45" s="133" t="str">
        <f>IF(ISERROR(VLOOKUP(A45,'startova listina'!$A$12:$I$157,5,0))=TRUE," ",VLOOKUP(A45,'startova listina'!$A$12:$I$157,5,0))</f>
        <v xml:space="preserve"> </v>
      </c>
      <c r="G45" s="146"/>
      <c r="H45" s="133" t="str">
        <f>IF(ISERROR(VLOOKUP(A45,'startova listina'!$A$12:$I$157,7,0))=TRUE," ",VLOOKUP(A45,'startova listina'!$A$12:$I$157,7,0))</f>
        <v xml:space="preserve"> </v>
      </c>
      <c r="I45" s="146" t="str">
        <f>IF(ISERROR(VLOOKUP(A45,'startova listina'!$A$12:$I$157,8,0))=TRUE," ",VLOOKUP(A45,'startova listina'!$A$12:$I$157,8,0))</f>
        <v xml:space="preserve"> </v>
      </c>
      <c r="J45" s="272"/>
      <c r="K45" s="131"/>
      <c r="L45" s="130">
        <f t="shared" si="64"/>
        <v>182</v>
      </c>
      <c r="M45" s="131"/>
      <c r="N45" s="274"/>
      <c r="O45" s="274"/>
      <c r="P45" s="274"/>
      <c r="Q45" s="274"/>
      <c r="Z45" s="1">
        <v>45</v>
      </c>
      <c r="AA45" s="131">
        <v>64</v>
      </c>
      <c r="AJ45" s="275">
        <v>30</v>
      </c>
    </row>
    <row r="46" spans="1:36" ht="35.1" customHeight="1" x14ac:dyDescent="0.55000000000000004">
      <c r="A46" s="130">
        <v>191</v>
      </c>
      <c r="C46" s="270">
        <v>19</v>
      </c>
      <c r="D46" s="270"/>
      <c r="E46" s="146" t="str">
        <f>IF(ISERROR(VLOOKUP(A46,'startova listina'!$A$12:$I$157,4,0))=TRUE," ",VLOOKUP(A46,'startova listina'!$A$12:$I$157,4,0))</f>
        <v xml:space="preserve"> </v>
      </c>
      <c r="F46" s="133" t="str">
        <f>IF(ISERROR(VLOOKUP(A46,'startova listina'!$A$12:$I$157,5,0))=TRUE," ",VLOOKUP(A46,'startova listina'!$A$12:$I$157,5,0))</f>
        <v xml:space="preserve"> </v>
      </c>
      <c r="G46" s="146"/>
      <c r="H46" s="133" t="str">
        <f>IF(ISERROR(VLOOKUP(A46,'startova listina'!$A$12:$I$157,7,0))=TRUE," ",VLOOKUP(A46,'startova listina'!$A$12:$I$157,7,0))</f>
        <v xml:space="preserve"> </v>
      </c>
      <c r="I46" s="146" t="str">
        <f>IF(ISERROR(VLOOKUP(A46,'startova listina'!$A$12:$I$157,8,0))=TRUE," ",VLOOKUP(A46,'startova listina'!$A$12:$I$157,8,0))</f>
        <v xml:space="preserve"> </v>
      </c>
      <c r="J46" s="271">
        <f t="shared" ref="J46" si="70">SUM(I46:I47)</f>
        <v>0</v>
      </c>
      <c r="K46" s="131"/>
      <c r="L46" s="130">
        <f t="shared" si="64"/>
        <v>191</v>
      </c>
      <c r="M46" s="131"/>
      <c r="N46" s="273" t="str">
        <f t="shared" ref="N46" si="71">CONCATENATE(LEFT(F46,FIND(" ",F46,1)-1)," / ",LEFT(F47,FIND(" ",F47,1)-1))</f>
        <v xml:space="preserve"> / </v>
      </c>
      <c r="O46" s="273" t="str">
        <f t="shared" ref="O46" si="72">CONCATENATE(H46," / ",H47)</f>
        <v xml:space="preserve">  /  </v>
      </c>
      <c r="P46" s="273" t="str">
        <f t="shared" ref="P46" si="73">F46</f>
        <v xml:space="preserve"> </v>
      </c>
      <c r="Q46" s="273" t="str">
        <f t="shared" ref="Q46" si="74">F47</f>
        <v xml:space="preserve"> </v>
      </c>
      <c r="Z46" s="1">
        <v>46</v>
      </c>
      <c r="AA46" s="131">
        <v>64</v>
      </c>
      <c r="AJ46" s="276"/>
    </row>
    <row r="47" spans="1:36" ht="35.1" customHeight="1" x14ac:dyDescent="0.55000000000000004">
      <c r="A47" s="130">
        <v>192</v>
      </c>
      <c r="C47" s="270"/>
      <c r="D47" s="270"/>
      <c r="E47" s="146" t="str">
        <f>IF(ISERROR(VLOOKUP(A47,'startova listina'!$A$12:$I$157,4,0))=TRUE," ",VLOOKUP(A47,'startova listina'!$A$12:$I$157,4,0))</f>
        <v xml:space="preserve"> </v>
      </c>
      <c r="F47" s="133" t="str">
        <f>IF(ISERROR(VLOOKUP(A47,'startova listina'!$A$12:$I$157,5,0))=TRUE," ",VLOOKUP(A47,'startova listina'!$A$12:$I$157,5,0))</f>
        <v xml:space="preserve"> </v>
      </c>
      <c r="G47" s="146"/>
      <c r="H47" s="133" t="str">
        <f>IF(ISERROR(VLOOKUP(A47,'startova listina'!$A$12:$I$157,7,0))=TRUE," ",VLOOKUP(A47,'startova listina'!$A$12:$I$157,7,0))</f>
        <v xml:space="preserve"> </v>
      </c>
      <c r="I47" s="146" t="str">
        <f>IF(ISERROR(VLOOKUP(A47,'startova listina'!$A$12:$I$157,8,0))=TRUE," ",VLOOKUP(A47,'startova listina'!$A$12:$I$157,8,0))</f>
        <v xml:space="preserve"> </v>
      </c>
      <c r="J47" s="272"/>
      <c r="K47" s="131"/>
      <c r="L47" s="130">
        <f t="shared" si="64"/>
        <v>192</v>
      </c>
      <c r="M47" s="131"/>
      <c r="N47" s="274"/>
      <c r="O47" s="274"/>
      <c r="P47" s="274"/>
      <c r="Q47" s="274"/>
      <c r="Z47" s="1">
        <v>47</v>
      </c>
      <c r="AA47" s="131">
        <v>64</v>
      </c>
      <c r="AJ47" s="275">
        <v>32</v>
      </c>
    </row>
    <row r="48" spans="1:36" ht="35.1" customHeight="1" x14ac:dyDescent="0.55000000000000004">
      <c r="A48" s="130">
        <v>201</v>
      </c>
      <c r="C48" s="270">
        <v>20</v>
      </c>
      <c r="D48" s="270"/>
      <c r="E48" s="146" t="str">
        <f>IF(ISERROR(VLOOKUP(A48,'startova listina'!$A$12:$I$157,4,0))=TRUE," ",VLOOKUP(A48,'startova listina'!$A$12:$I$157,4,0))</f>
        <v xml:space="preserve"> </v>
      </c>
      <c r="F48" s="133" t="str">
        <f>IF(ISERROR(VLOOKUP(A48,'startova listina'!$A$12:$I$157,5,0))=TRUE," ",VLOOKUP(A48,'startova listina'!$A$12:$I$157,5,0))</f>
        <v xml:space="preserve"> </v>
      </c>
      <c r="G48" s="146"/>
      <c r="H48" s="133" t="str">
        <f>IF(ISERROR(VLOOKUP(A48,'startova listina'!$A$12:$I$157,7,0))=TRUE," ",VLOOKUP(A48,'startova listina'!$A$12:$I$157,7,0))</f>
        <v xml:space="preserve"> </v>
      </c>
      <c r="I48" s="146" t="str">
        <f>IF(ISERROR(VLOOKUP(A48,'startova listina'!$A$12:$I$157,8,0))=TRUE," ",VLOOKUP(A48,'startova listina'!$A$12:$I$157,8,0))</f>
        <v xml:space="preserve"> </v>
      </c>
      <c r="J48" s="271">
        <f t="shared" ref="J48" si="75">SUM(I48:I49)</f>
        <v>0</v>
      </c>
      <c r="K48" s="131"/>
      <c r="L48" s="130">
        <f t="shared" si="64"/>
        <v>201</v>
      </c>
      <c r="M48" s="131"/>
      <c r="N48" s="273" t="str">
        <f t="shared" ref="N48" si="76">CONCATENATE(LEFT(F48,FIND(" ",F48,1)-1)," / ",LEFT(F49,FIND(" ",F49,1)-1))</f>
        <v xml:space="preserve"> / </v>
      </c>
      <c r="O48" s="273" t="str">
        <f t="shared" ref="O48" si="77">CONCATENATE(H48," / ",H49)</f>
        <v xml:space="preserve">  /  </v>
      </c>
      <c r="P48" s="273" t="str">
        <f t="shared" ref="P48" si="78">F48</f>
        <v xml:space="preserve"> </v>
      </c>
      <c r="Q48" s="273" t="str">
        <f t="shared" ref="Q48" si="79">F49</f>
        <v xml:space="preserve"> </v>
      </c>
      <c r="Z48" s="1">
        <v>48</v>
      </c>
      <c r="AA48" s="131">
        <v>64</v>
      </c>
      <c r="AJ48" s="276"/>
    </row>
    <row r="49" spans="1:36" ht="35.1" customHeight="1" x14ac:dyDescent="0.55000000000000004">
      <c r="A49" s="130">
        <v>202</v>
      </c>
      <c r="C49" s="270"/>
      <c r="D49" s="270"/>
      <c r="E49" s="146" t="str">
        <f>IF(ISERROR(VLOOKUP(A49,'startova listina'!$A$12:$I$157,4,0))=TRUE," ",VLOOKUP(A49,'startova listina'!$A$12:$I$157,4,0))</f>
        <v xml:space="preserve"> </v>
      </c>
      <c r="F49" s="133" t="str">
        <f>IF(ISERROR(VLOOKUP(A49,'startova listina'!$A$12:$I$157,5,0))=TRUE," ",VLOOKUP(A49,'startova listina'!$A$12:$I$157,5,0))</f>
        <v xml:space="preserve"> </v>
      </c>
      <c r="G49" s="146"/>
      <c r="H49" s="133" t="str">
        <f>IF(ISERROR(VLOOKUP(A49,'startova listina'!$A$12:$I$157,7,0))=TRUE," ",VLOOKUP(A49,'startova listina'!$A$12:$I$157,7,0))</f>
        <v xml:space="preserve"> </v>
      </c>
      <c r="I49" s="146" t="str">
        <f>IF(ISERROR(VLOOKUP(A49,'startova listina'!$A$12:$I$157,8,0))=TRUE," ",VLOOKUP(A49,'startova listina'!$A$12:$I$157,8,0))</f>
        <v xml:space="preserve"> </v>
      </c>
      <c r="J49" s="272"/>
      <c r="K49" s="131"/>
      <c r="L49" s="130">
        <f t="shared" si="64"/>
        <v>202</v>
      </c>
      <c r="M49" s="131"/>
      <c r="N49" s="274"/>
      <c r="O49" s="274"/>
      <c r="P49" s="274"/>
      <c r="Q49" s="274"/>
      <c r="Z49" s="1">
        <v>49</v>
      </c>
      <c r="AA49" s="131">
        <v>64</v>
      </c>
      <c r="AJ49" s="275">
        <v>33</v>
      </c>
    </row>
    <row r="50" spans="1:36" ht="35.1" customHeight="1" x14ac:dyDescent="0.55000000000000004">
      <c r="A50" s="130">
        <v>211</v>
      </c>
      <c r="C50" s="270">
        <v>21</v>
      </c>
      <c r="D50" s="270"/>
      <c r="E50" s="146" t="str">
        <f>IF(ISERROR(VLOOKUP(A50,'startova listina'!$A$12:$I$157,4,0))=TRUE," ",VLOOKUP(A50,'startova listina'!$A$12:$I$157,4,0))</f>
        <v xml:space="preserve"> </v>
      </c>
      <c r="F50" s="133" t="str">
        <f>IF(ISERROR(VLOOKUP(A50,'startova listina'!$A$12:$I$157,5,0))=TRUE," ",VLOOKUP(A50,'startova listina'!$A$12:$I$157,5,0))</f>
        <v xml:space="preserve"> </v>
      </c>
      <c r="G50" s="146"/>
      <c r="H50" s="133" t="str">
        <f>IF(ISERROR(VLOOKUP(A50,'startova listina'!$A$12:$I$157,7,0))=TRUE," ",VLOOKUP(A50,'startova listina'!$A$12:$I$157,7,0))</f>
        <v xml:space="preserve"> </v>
      </c>
      <c r="I50" s="146" t="str">
        <f>IF(ISERROR(VLOOKUP(A50,'startova listina'!$A$12:$I$157,8,0))=TRUE," ",VLOOKUP(A50,'startova listina'!$A$12:$I$157,8,0))</f>
        <v xml:space="preserve"> </v>
      </c>
      <c r="J50" s="271">
        <f t="shared" ref="J50" si="80">SUM(I50:I51)</f>
        <v>0</v>
      </c>
      <c r="K50" s="131"/>
      <c r="L50" s="130">
        <f t="shared" si="64"/>
        <v>211</v>
      </c>
      <c r="M50" s="131"/>
      <c r="N50" s="273" t="str">
        <f t="shared" ref="N50" si="81">CONCATENATE(LEFT(F50,FIND(" ",F50,1)-1)," / ",LEFT(F51,FIND(" ",F51,1)-1))</f>
        <v xml:space="preserve"> / </v>
      </c>
      <c r="O50" s="273" t="str">
        <f t="shared" ref="O50" si="82">CONCATENATE(H50," / ",H51)</f>
        <v xml:space="preserve">  /  </v>
      </c>
      <c r="P50" s="273" t="str">
        <f t="shared" ref="P50" si="83">F50</f>
        <v xml:space="preserve"> </v>
      </c>
      <c r="Q50" s="273" t="str">
        <f t="shared" ref="Q50" si="84">F51</f>
        <v xml:space="preserve"> </v>
      </c>
      <c r="Z50" s="1">
        <v>50</v>
      </c>
      <c r="AA50" s="131">
        <v>64</v>
      </c>
      <c r="AJ50" s="276"/>
    </row>
    <row r="51" spans="1:36" ht="35.1" customHeight="1" x14ac:dyDescent="0.55000000000000004">
      <c r="A51" s="130">
        <v>212</v>
      </c>
      <c r="C51" s="270"/>
      <c r="D51" s="270"/>
      <c r="E51" s="146" t="str">
        <f>IF(ISERROR(VLOOKUP(A51,'startova listina'!$A$12:$I$157,4,0))=TRUE," ",VLOOKUP(A51,'startova listina'!$A$12:$I$157,4,0))</f>
        <v xml:space="preserve"> </v>
      </c>
      <c r="F51" s="133" t="str">
        <f>IF(ISERROR(VLOOKUP(A51,'startova listina'!$A$12:$I$157,5,0))=TRUE," ",VLOOKUP(A51,'startova listina'!$A$12:$I$157,5,0))</f>
        <v xml:space="preserve"> </v>
      </c>
      <c r="G51" s="146"/>
      <c r="H51" s="133" t="str">
        <f>IF(ISERROR(VLOOKUP(A51,'startova listina'!$A$12:$I$157,7,0))=TRUE," ",VLOOKUP(A51,'startova listina'!$A$12:$I$157,7,0))</f>
        <v xml:space="preserve"> </v>
      </c>
      <c r="I51" s="146" t="str">
        <f>IF(ISERROR(VLOOKUP(A51,'startova listina'!$A$12:$I$157,8,0))=TRUE," ",VLOOKUP(A51,'startova listina'!$A$12:$I$157,8,0))</f>
        <v xml:space="preserve"> </v>
      </c>
      <c r="J51" s="272"/>
      <c r="K51" s="131"/>
      <c r="L51" s="130">
        <f t="shared" si="64"/>
        <v>212</v>
      </c>
      <c r="M51" s="131"/>
      <c r="N51" s="274"/>
      <c r="O51" s="274"/>
      <c r="P51" s="274"/>
      <c r="Q51" s="274"/>
      <c r="Z51" s="1">
        <v>51</v>
      </c>
      <c r="AA51" s="131">
        <v>64</v>
      </c>
      <c r="AJ51" s="275">
        <v>35</v>
      </c>
    </row>
    <row r="52" spans="1:36" ht="35.1" customHeight="1" x14ac:dyDescent="0.55000000000000004">
      <c r="A52" s="130">
        <v>221</v>
      </c>
      <c r="C52" s="270">
        <v>22</v>
      </c>
      <c r="D52" s="270"/>
      <c r="E52" s="146" t="str">
        <f>IF(ISERROR(VLOOKUP(A52,'startova listina'!$A$12:$I$157,4,0))=TRUE," ",VLOOKUP(A52,'startova listina'!$A$12:$I$157,4,0))</f>
        <v xml:space="preserve"> </v>
      </c>
      <c r="F52" s="133" t="str">
        <f>IF(ISERROR(VLOOKUP(A52,'startova listina'!$A$12:$I$157,5,0))=TRUE," ",VLOOKUP(A52,'startova listina'!$A$12:$I$157,5,0))</f>
        <v xml:space="preserve"> </v>
      </c>
      <c r="G52" s="146"/>
      <c r="H52" s="133" t="str">
        <f>IF(ISERROR(VLOOKUP(A52,'startova listina'!$A$12:$I$157,7,0))=TRUE," ",VLOOKUP(A52,'startova listina'!$A$12:$I$157,7,0))</f>
        <v xml:space="preserve"> </v>
      </c>
      <c r="I52" s="146" t="str">
        <f>IF(ISERROR(VLOOKUP(A52,'startova listina'!$A$12:$I$157,8,0))=TRUE," ",VLOOKUP(A52,'startova listina'!$A$12:$I$157,8,0))</f>
        <v xml:space="preserve"> </v>
      </c>
      <c r="J52" s="271">
        <f t="shared" ref="J52" si="85">SUM(I52:I53)</f>
        <v>0</v>
      </c>
      <c r="K52" s="131"/>
      <c r="L52" s="130">
        <f t="shared" si="64"/>
        <v>221</v>
      </c>
      <c r="M52" s="131"/>
      <c r="N52" s="273" t="str">
        <f t="shared" ref="N52" si="86">CONCATENATE(LEFT(F52,FIND(" ",F52,1)-1)," / ",LEFT(F53,FIND(" ",F53,1)-1))</f>
        <v xml:space="preserve"> / </v>
      </c>
      <c r="O52" s="273" t="str">
        <f t="shared" ref="O52" si="87">CONCATENATE(H52," / ",H53)</f>
        <v xml:space="preserve">  /  </v>
      </c>
      <c r="P52" s="273" t="str">
        <f t="shared" ref="P52" si="88">F52</f>
        <v xml:space="preserve"> </v>
      </c>
      <c r="Q52" s="273" t="str">
        <f t="shared" ref="Q52" si="89">F53</f>
        <v xml:space="preserve"> </v>
      </c>
      <c r="Z52" s="1">
        <v>52</v>
      </c>
      <c r="AA52" s="131">
        <v>64</v>
      </c>
      <c r="AJ52" s="276"/>
    </row>
    <row r="53" spans="1:36" ht="35.1" customHeight="1" x14ac:dyDescent="0.55000000000000004">
      <c r="A53" s="130">
        <v>222</v>
      </c>
      <c r="C53" s="270"/>
      <c r="D53" s="270"/>
      <c r="E53" s="146" t="str">
        <f>IF(ISERROR(VLOOKUP(A53,'startova listina'!$A$12:$I$157,4,0))=TRUE," ",VLOOKUP(A53,'startova listina'!$A$12:$I$157,4,0))</f>
        <v xml:space="preserve"> </v>
      </c>
      <c r="F53" s="133" t="str">
        <f>IF(ISERROR(VLOOKUP(A53,'startova listina'!$A$12:$I$157,5,0))=TRUE," ",VLOOKUP(A53,'startova listina'!$A$12:$I$157,5,0))</f>
        <v xml:space="preserve"> </v>
      </c>
      <c r="G53" s="146"/>
      <c r="H53" s="133" t="str">
        <f>IF(ISERROR(VLOOKUP(A53,'startova listina'!$A$12:$I$157,7,0))=TRUE," ",VLOOKUP(A53,'startova listina'!$A$12:$I$157,7,0))</f>
        <v xml:space="preserve"> </v>
      </c>
      <c r="I53" s="146" t="str">
        <f>IF(ISERROR(VLOOKUP(A53,'startova listina'!$A$12:$I$157,8,0))=TRUE," ",VLOOKUP(A53,'startova listina'!$A$12:$I$157,8,0))</f>
        <v xml:space="preserve"> </v>
      </c>
      <c r="J53" s="272"/>
      <c r="K53" s="131"/>
      <c r="L53" s="130">
        <f t="shared" si="64"/>
        <v>222</v>
      </c>
      <c r="M53" s="131"/>
      <c r="N53" s="274"/>
      <c r="O53" s="274"/>
      <c r="P53" s="274"/>
      <c r="Q53" s="274"/>
      <c r="Z53" s="1">
        <v>53</v>
      </c>
      <c r="AA53" s="131">
        <v>64</v>
      </c>
      <c r="AJ53" s="275">
        <v>36</v>
      </c>
    </row>
    <row r="54" spans="1:36" ht="35.1" customHeight="1" x14ac:dyDescent="0.55000000000000004">
      <c r="A54" s="130">
        <v>231</v>
      </c>
      <c r="C54" s="270">
        <v>23</v>
      </c>
      <c r="D54" s="270"/>
      <c r="E54" s="146" t="str">
        <f>IF(ISERROR(VLOOKUP(A54,'startova listina'!$A$12:$I$157,4,0))=TRUE," ",VLOOKUP(A54,'startova listina'!$A$12:$I$157,4,0))</f>
        <v xml:space="preserve"> </v>
      </c>
      <c r="F54" s="133" t="str">
        <f>IF(ISERROR(VLOOKUP(A54,'startova listina'!$A$12:$I$157,5,0))=TRUE," ",VLOOKUP(A54,'startova listina'!$A$12:$I$157,5,0))</f>
        <v xml:space="preserve"> </v>
      </c>
      <c r="G54" s="146"/>
      <c r="H54" s="133" t="str">
        <f>IF(ISERROR(VLOOKUP(A54,'startova listina'!$A$12:$I$157,7,0))=TRUE," ",VLOOKUP(A54,'startova listina'!$A$12:$I$157,7,0))</f>
        <v xml:space="preserve"> </v>
      </c>
      <c r="I54" s="146" t="str">
        <f>IF(ISERROR(VLOOKUP(A54,'startova listina'!$A$12:$I$157,8,0))=TRUE," ",VLOOKUP(A54,'startova listina'!$A$12:$I$157,8,0))</f>
        <v xml:space="preserve"> </v>
      </c>
      <c r="J54" s="271">
        <f t="shared" ref="J54" si="90">SUM(I54:I55)</f>
        <v>0</v>
      </c>
      <c r="K54" s="131"/>
      <c r="L54" s="130">
        <f t="shared" si="64"/>
        <v>231</v>
      </c>
      <c r="M54" s="131"/>
      <c r="N54" s="273" t="str">
        <f t="shared" ref="N54" si="91">CONCATENATE(LEFT(F54,FIND(" ",F54,1)-1)," / ",LEFT(F55,FIND(" ",F55,1)-1))</f>
        <v xml:space="preserve"> / </v>
      </c>
      <c r="O54" s="273" t="str">
        <f t="shared" ref="O54" si="92">CONCATENATE(H54," / ",H55)</f>
        <v xml:space="preserve">  /  </v>
      </c>
      <c r="P54" s="273" t="str">
        <f t="shared" ref="P54" si="93">F54</f>
        <v xml:space="preserve"> </v>
      </c>
      <c r="Q54" s="273" t="str">
        <f t="shared" ref="Q54" si="94">F55</f>
        <v xml:space="preserve"> </v>
      </c>
      <c r="Z54" s="1">
        <v>54</v>
      </c>
      <c r="AA54" s="131">
        <v>64</v>
      </c>
      <c r="AJ54" s="276"/>
    </row>
    <row r="55" spans="1:36" ht="35.1" customHeight="1" x14ac:dyDescent="0.55000000000000004">
      <c r="A55" s="130">
        <v>232</v>
      </c>
      <c r="C55" s="270"/>
      <c r="D55" s="270"/>
      <c r="E55" s="146" t="str">
        <f>IF(ISERROR(VLOOKUP(A55,'startova listina'!$A$12:$I$157,4,0))=TRUE," ",VLOOKUP(A55,'startova listina'!$A$12:$I$157,4,0))</f>
        <v xml:space="preserve"> </v>
      </c>
      <c r="F55" s="133" t="str">
        <f>IF(ISERROR(VLOOKUP(A55,'startova listina'!$A$12:$I$157,5,0))=TRUE," ",VLOOKUP(A55,'startova listina'!$A$12:$I$157,5,0))</f>
        <v xml:space="preserve"> </v>
      </c>
      <c r="G55" s="146"/>
      <c r="H55" s="133" t="str">
        <f>IF(ISERROR(VLOOKUP(A55,'startova listina'!$A$12:$I$157,7,0))=TRUE," ",VLOOKUP(A55,'startova listina'!$A$12:$I$157,7,0))</f>
        <v xml:space="preserve"> </v>
      </c>
      <c r="I55" s="146" t="str">
        <f>IF(ISERROR(VLOOKUP(A55,'startova listina'!$A$12:$I$157,8,0))=TRUE," ",VLOOKUP(A55,'startova listina'!$A$12:$I$157,8,0))</f>
        <v xml:space="preserve"> </v>
      </c>
      <c r="J55" s="272"/>
      <c r="K55" s="131"/>
      <c r="L55" s="130">
        <f t="shared" si="64"/>
        <v>232</v>
      </c>
      <c r="M55" s="131"/>
      <c r="N55" s="274"/>
      <c r="O55" s="274"/>
      <c r="P55" s="274"/>
      <c r="Q55" s="274"/>
      <c r="Z55" s="1">
        <v>55</v>
      </c>
      <c r="AA55" s="131">
        <v>64</v>
      </c>
      <c r="AJ55" s="275">
        <v>37</v>
      </c>
    </row>
    <row r="56" spans="1:36" ht="35.1" customHeight="1" x14ac:dyDescent="0.55000000000000004">
      <c r="A56" s="130">
        <v>241</v>
      </c>
      <c r="C56" s="270">
        <v>24</v>
      </c>
      <c r="D56" s="270"/>
      <c r="E56" s="146" t="str">
        <f>IF(ISERROR(VLOOKUP(A56,'startova listina'!$A$12:$I$157,4,0))=TRUE," ",VLOOKUP(A56,'startova listina'!$A$12:$I$157,4,0))</f>
        <v xml:space="preserve"> </v>
      </c>
      <c r="F56" s="133" t="str">
        <f>IF(ISERROR(VLOOKUP(A56,'startova listina'!$A$12:$I$157,5,0))=TRUE," ",VLOOKUP(A56,'startova listina'!$A$12:$I$157,5,0))</f>
        <v xml:space="preserve"> </v>
      </c>
      <c r="G56" s="146"/>
      <c r="H56" s="133" t="str">
        <f>IF(ISERROR(VLOOKUP(A56,'startova listina'!$A$12:$I$157,7,0))=TRUE," ",VLOOKUP(A56,'startova listina'!$A$12:$I$157,7,0))</f>
        <v xml:space="preserve"> </v>
      </c>
      <c r="I56" s="146" t="str">
        <f>IF(ISERROR(VLOOKUP(A56,'startova listina'!$A$12:$I$157,8,0))=TRUE," ",VLOOKUP(A56,'startova listina'!$A$12:$I$157,8,0))</f>
        <v xml:space="preserve"> </v>
      </c>
      <c r="J56" s="271">
        <f t="shared" ref="J56" si="95">SUM(I56:I57)</f>
        <v>0</v>
      </c>
      <c r="K56" s="131"/>
      <c r="L56" s="130">
        <f t="shared" si="64"/>
        <v>241</v>
      </c>
      <c r="M56" s="131"/>
      <c r="N56" s="273" t="str">
        <f t="shared" ref="N56" si="96">CONCATENATE(LEFT(F56,FIND(" ",F56,1)-1)," / ",LEFT(F57,FIND(" ",F57,1)-1))</f>
        <v xml:space="preserve"> / </v>
      </c>
      <c r="O56" s="273" t="str">
        <f t="shared" ref="O56" si="97">CONCATENATE(H56," / ",H57)</f>
        <v xml:space="preserve">  /  </v>
      </c>
      <c r="P56" s="273" t="str">
        <f t="shared" ref="P56" si="98">F56</f>
        <v xml:space="preserve"> </v>
      </c>
      <c r="Q56" s="273" t="str">
        <f t="shared" ref="Q56" si="99">F57</f>
        <v xml:space="preserve"> </v>
      </c>
      <c r="Z56" s="1">
        <v>56</v>
      </c>
      <c r="AA56" s="131">
        <v>64</v>
      </c>
      <c r="AJ56" s="276"/>
    </row>
    <row r="57" spans="1:36" ht="35.1" customHeight="1" x14ac:dyDescent="0.55000000000000004">
      <c r="A57" s="130">
        <v>242</v>
      </c>
      <c r="C57" s="270"/>
      <c r="D57" s="270"/>
      <c r="E57" s="146" t="str">
        <f>IF(ISERROR(VLOOKUP(A57,'startova listina'!$A$12:$I$157,4,0))=TRUE," ",VLOOKUP(A57,'startova listina'!$A$12:$I$157,4,0))</f>
        <v xml:space="preserve"> </v>
      </c>
      <c r="F57" s="133" t="str">
        <f>IF(ISERROR(VLOOKUP(A57,'startova listina'!$A$12:$I$157,5,0))=TRUE," ",VLOOKUP(A57,'startova listina'!$A$12:$I$157,5,0))</f>
        <v xml:space="preserve"> </v>
      </c>
      <c r="G57" s="146"/>
      <c r="H57" s="133" t="str">
        <f>IF(ISERROR(VLOOKUP(A57,'startova listina'!$A$12:$I$157,7,0))=TRUE," ",VLOOKUP(A57,'startova listina'!$A$12:$I$157,7,0))</f>
        <v xml:space="preserve"> </v>
      </c>
      <c r="I57" s="146" t="str">
        <f>IF(ISERROR(VLOOKUP(A57,'startova listina'!$A$12:$I$157,8,0))=TRUE," ",VLOOKUP(A57,'startova listina'!$A$12:$I$157,8,0))</f>
        <v xml:space="preserve"> </v>
      </c>
      <c r="J57" s="272"/>
      <c r="K57" s="131"/>
      <c r="L57" s="130">
        <f t="shared" si="64"/>
        <v>242</v>
      </c>
      <c r="M57" s="131"/>
      <c r="N57" s="274"/>
      <c r="O57" s="274"/>
      <c r="P57" s="274"/>
      <c r="Q57" s="274"/>
      <c r="Z57" s="1">
        <v>57</v>
      </c>
      <c r="AA57" s="131">
        <v>64</v>
      </c>
      <c r="AJ57" s="275">
        <v>40</v>
      </c>
    </row>
    <row r="58" spans="1:36" ht="35.1" customHeight="1" x14ac:dyDescent="0.55000000000000004">
      <c r="A58" s="130">
        <v>251</v>
      </c>
      <c r="C58" s="270">
        <v>25</v>
      </c>
      <c r="D58" s="270"/>
      <c r="E58" s="146" t="str">
        <f>IF(ISERROR(VLOOKUP(A58,'startova listina'!$A$12:$I$157,4,0))=TRUE," ",VLOOKUP(A58,'startova listina'!$A$12:$I$157,4,0))</f>
        <v xml:space="preserve"> </v>
      </c>
      <c r="F58" s="133" t="str">
        <f>IF(ISERROR(VLOOKUP(A58,'startova listina'!$A$12:$I$157,5,0))=TRUE," ",VLOOKUP(A58,'startova listina'!$A$12:$I$157,5,0))</f>
        <v xml:space="preserve"> </v>
      </c>
      <c r="G58" s="146"/>
      <c r="H58" s="133" t="str">
        <f>IF(ISERROR(VLOOKUP(A58,'startova listina'!$A$12:$I$157,7,0))=TRUE," ",VLOOKUP(A58,'startova listina'!$A$12:$I$157,7,0))</f>
        <v xml:space="preserve"> </v>
      </c>
      <c r="I58" s="146" t="str">
        <f>IF(ISERROR(VLOOKUP(A58,'startova listina'!$A$12:$I$157,8,0))=TRUE," ",VLOOKUP(A58,'startova listina'!$A$12:$I$157,8,0))</f>
        <v xml:space="preserve"> </v>
      </c>
      <c r="J58" s="271">
        <f t="shared" ref="J58" si="100">SUM(I58:I59)</f>
        <v>0</v>
      </c>
      <c r="K58" s="131"/>
      <c r="L58" s="130">
        <f t="shared" si="64"/>
        <v>251</v>
      </c>
      <c r="M58" s="131"/>
      <c r="N58" s="273" t="str">
        <f t="shared" ref="N58" si="101">CONCATENATE(LEFT(F58,FIND(" ",F58,1)-1)," / ",LEFT(F59,FIND(" ",F59,1)-1))</f>
        <v xml:space="preserve"> / </v>
      </c>
      <c r="O58" s="273" t="str">
        <f t="shared" ref="O58" si="102">CONCATENATE(H58," / ",H59)</f>
        <v xml:space="preserve">  /  </v>
      </c>
      <c r="P58" s="273" t="str">
        <f t="shared" ref="P58" si="103">F58</f>
        <v xml:space="preserve"> </v>
      </c>
      <c r="Q58" s="273" t="str">
        <f t="shared" ref="Q58" si="104">F59</f>
        <v xml:space="preserve"> </v>
      </c>
      <c r="Z58" s="1">
        <v>58</v>
      </c>
      <c r="AA58" s="131">
        <v>64</v>
      </c>
      <c r="AJ58" s="276"/>
    </row>
    <row r="59" spans="1:36" ht="35.1" customHeight="1" x14ac:dyDescent="0.55000000000000004">
      <c r="A59" s="130">
        <v>252</v>
      </c>
      <c r="C59" s="270"/>
      <c r="D59" s="270"/>
      <c r="E59" s="146" t="str">
        <f>IF(ISERROR(VLOOKUP(A59,'startova listina'!$A$12:$I$157,4,0))=TRUE," ",VLOOKUP(A59,'startova listina'!$A$12:$I$157,4,0))</f>
        <v xml:space="preserve"> </v>
      </c>
      <c r="F59" s="133" t="str">
        <f>IF(ISERROR(VLOOKUP(A59,'startova listina'!$A$12:$I$157,5,0))=TRUE," ",VLOOKUP(A59,'startova listina'!$A$12:$I$157,5,0))</f>
        <v xml:space="preserve"> </v>
      </c>
      <c r="G59" s="146"/>
      <c r="H59" s="133" t="str">
        <f>IF(ISERROR(VLOOKUP(A59,'startova listina'!$A$12:$I$157,7,0))=TRUE," ",VLOOKUP(A59,'startova listina'!$A$12:$I$157,7,0))</f>
        <v xml:space="preserve"> </v>
      </c>
      <c r="I59" s="146" t="str">
        <f>IF(ISERROR(VLOOKUP(A59,'startova listina'!$A$12:$I$157,8,0))=TRUE," ",VLOOKUP(A59,'startova listina'!$A$12:$I$157,8,0))</f>
        <v xml:space="preserve"> </v>
      </c>
      <c r="J59" s="272"/>
      <c r="K59" s="131"/>
      <c r="L59" s="130">
        <f t="shared" si="64"/>
        <v>252</v>
      </c>
      <c r="M59" s="131"/>
      <c r="N59" s="274"/>
      <c r="O59" s="274"/>
      <c r="P59" s="274"/>
      <c r="Q59" s="274"/>
      <c r="Z59" s="1">
        <v>59</v>
      </c>
      <c r="AA59" s="131">
        <v>64</v>
      </c>
      <c r="AJ59" s="275">
        <v>41</v>
      </c>
    </row>
    <row r="60" spans="1:36" ht="35.1" customHeight="1" x14ac:dyDescent="0.55000000000000004">
      <c r="A60" s="130">
        <v>261</v>
      </c>
      <c r="C60" s="270">
        <v>26</v>
      </c>
      <c r="D60" s="270"/>
      <c r="E60" s="146" t="str">
        <f>IF(ISERROR(VLOOKUP(A60,'startova listina'!$A$12:$I$157,4,0))=TRUE," ",VLOOKUP(A60,'startova listina'!$A$12:$I$157,4,0))</f>
        <v xml:space="preserve"> </v>
      </c>
      <c r="F60" s="133" t="str">
        <f>IF(ISERROR(VLOOKUP(A60,'startova listina'!$A$12:$I$157,5,0))=TRUE," ",VLOOKUP(A60,'startova listina'!$A$12:$I$157,5,0))</f>
        <v xml:space="preserve"> </v>
      </c>
      <c r="G60" s="146"/>
      <c r="H60" s="133" t="str">
        <f>IF(ISERROR(VLOOKUP(A60,'startova listina'!$A$12:$I$157,7,0))=TRUE," ",VLOOKUP(A60,'startova listina'!$A$12:$I$157,7,0))</f>
        <v xml:space="preserve"> </v>
      </c>
      <c r="I60" s="146" t="str">
        <f>IF(ISERROR(VLOOKUP(A60,'startova listina'!$A$12:$I$157,8,0))=TRUE," ",VLOOKUP(A60,'startova listina'!$A$12:$I$157,8,0))</f>
        <v xml:space="preserve"> </v>
      </c>
      <c r="J60" s="271">
        <f t="shared" ref="J60" si="105">SUM(I60:I61)</f>
        <v>0</v>
      </c>
      <c r="K60" s="131"/>
      <c r="L60" s="130">
        <f t="shared" si="64"/>
        <v>261</v>
      </c>
      <c r="M60" s="131"/>
      <c r="N60" s="273" t="str">
        <f t="shared" ref="N60" si="106">CONCATENATE(LEFT(F60,FIND(" ",F60,1)-1)," / ",LEFT(F61,FIND(" ",F61,1)-1))</f>
        <v xml:space="preserve"> / </v>
      </c>
      <c r="O60" s="273" t="str">
        <f t="shared" ref="O60" si="107">CONCATENATE(H60," / ",H61)</f>
        <v xml:space="preserve">  /  </v>
      </c>
      <c r="P60" s="273" t="str">
        <f t="shared" ref="P60" si="108">F60</f>
        <v xml:space="preserve"> </v>
      </c>
      <c r="Q60" s="273" t="str">
        <f t="shared" ref="Q60" si="109">F61</f>
        <v xml:space="preserve"> </v>
      </c>
      <c r="Z60" s="1">
        <v>60</v>
      </c>
      <c r="AA60" s="131">
        <v>64</v>
      </c>
      <c r="AJ60" s="276"/>
    </row>
    <row r="61" spans="1:36" ht="35.1" customHeight="1" x14ac:dyDescent="0.55000000000000004">
      <c r="A61" s="130">
        <v>262</v>
      </c>
      <c r="C61" s="270"/>
      <c r="D61" s="270"/>
      <c r="E61" s="146" t="str">
        <f>IF(ISERROR(VLOOKUP(A61,'startova listina'!$A$12:$I$157,4,0))=TRUE," ",VLOOKUP(A61,'startova listina'!$A$12:$I$157,4,0))</f>
        <v xml:space="preserve"> </v>
      </c>
      <c r="F61" s="133" t="str">
        <f>IF(ISERROR(VLOOKUP(A61,'startova listina'!$A$12:$I$157,5,0))=TRUE," ",VLOOKUP(A61,'startova listina'!$A$12:$I$157,5,0))</f>
        <v xml:space="preserve"> </v>
      </c>
      <c r="G61" s="146"/>
      <c r="H61" s="133" t="str">
        <f>IF(ISERROR(VLOOKUP(A61,'startova listina'!$A$12:$I$157,7,0))=TRUE," ",VLOOKUP(A61,'startova listina'!$A$12:$I$157,7,0))</f>
        <v xml:space="preserve"> </v>
      </c>
      <c r="I61" s="146" t="str">
        <f>IF(ISERROR(VLOOKUP(A61,'startova listina'!$A$12:$I$157,8,0))=TRUE," ",VLOOKUP(A61,'startova listina'!$A$12:$I$157,8,0))</f>
        <v xml:space="preserve"> </v>
      </c>
      <c r="J61" s="272"/>
      <c r="K61" s="131"/>
      <c r="L61" s="130">
        <f t="shared" si="64"/>
        <v>262</v>
      </c>
      <c r="M61" s="131"/>
      <c r="N61" s="274"/>
      <c r="O61" s="274"/>
      <c r="P61" s="274"/>
      <c r="Q61" s="274"/>
      <c r="Z61" s="1">
        <v>61</v>
      </c>
      <c r="AA61" s="131">
        <v>64</v>
      </c>
      <c r="AJ61" s="275">
        <v>44</v>
      </c>
    </row>
    <row r="62" spans="1:36" ht="35.1" customHeight="1" x14ac:dyDescent="0.55000000000000004">
      <c r="A62" s="130">
        <v>271</v>
      </c>
      <c r="C62" s="270">
        <v>27</v>
      </c>
      <c r="D62" s="270"/>
      <c r="E62" s="146" t="str">
        <f>IF(ISERROR(VLOOKUP(A62,'startova listina'!$A$12:$I$157,4,0))=TRUE," ",VLOOKUP(A62,'startova listina'!$A$12:$I$157,4,0))</f>
        <v xml:space="preserve"> </v>
      </c>
      <c r="F62" s="133" t="str">
        <f>IF(ISERROR(VLOOKUP(A62,'startova listina'!$A$12:$I$157,5,0))=TRUE," ",VLOOKUP(A62,'startova listina'!$A$12:$I$157,5,0))</f>
        <v xml:space="preserve"> </v>
      </c>
      <c r="G62" s="146"/>
      <c r="H62" s="133" t="str">
        <f>IF(ISERROR(VLOOKUP(A62,'startova listina'!$A$12:$I$157,7,0))=TRUE," ",VLOOKUP(A62,'startova listina'!$A$12:$I$157,7,0))</f>
        <v xml:space="preserve"> </v>
      </c>
      <c r="I62" s="146" t="str">
        <f>IF(ISERROR(VLOOKUP(A62,'startova listina'!$A$12:$I$157,8,0))=TRUE," ",VLOOKUP(A62,'startova listina'!$A$12:$I$157,8,0))</f>
        <v xml:space="preserve"> </v>
      </c>
      <c r="J62" s="271">
        <f t="shared" ref="J62" si="110">SUM(I62:I63)</f>
        <v>0</v>
      </c>
      <c r="K62" s="131"/>
      <c r="L62" s="130">
        <f t="shared" si="64"/>
        <v>271</v>
      </c>
      <c r="M62" s="131"/>
      <c r="N62" s="273" t="str">
        <f t="shared" ref="N62" si="111">CONCATENATE(LEFT(F62,FIND(" ",F62,1)-1)," / ",LEFT(F63,FIND(" ",F63,1)-1))</f>
        <v xml:space="preserve"> / </v>
      </c>
      <c r="O62" s="273" t="str">
        <f t="shared" ref="O62" si="112">CONCATENATE(H62," / ",H63)</f>
        <v xml:space="preserve">  /  </v>
      </c>
      <c r="P62" s="273" t="str">
        <f t="shared" ref="P62" si="113">F62</f>
        <v xml:space="preserve"> </v>
      </c>
      <c r="Q62" s="273" t="str">
        <f t="shared" ref="Q62" si="114">F63</f>
        <v xml:space="preserve"> </v>
      </c>
      <c r="Z62" s="1">
        <v>62</v>
      </c>
      <c r="AA62" s="131">
        <v>64</v>
      </c>
      <c r="AJ62" s="276"/>
    </row>
    <row r="63" spans="1:36" ht="35.1" customHeight="1" x14ac:dyDescent="0.55000000000000004">
      <c r="A63" s="130">
        <v>272</v>
      </c>
      <c r="C63" s="270"/>
      <c r="D63" s="270"/>
      <c r="E63" s="146" t="str">
        <f>IF(ISERROR(VLOOKUP(A63,'startova listina'!$A$12:$I$157,4,0))=TRUE," ",VLOOKUP(A63,'startova listina'!$A$12:$I$157,4,0))</f>
        <v xml:space="preserve"> </v>
      </c>
      <c r="F63" s="133" t="str">
        <f>IF(ISERROR(VLOOKUP(A63,'startova listina'!$A$12:$I$157,5,0))=TRUE," ",VLOOKUP(A63,'startova listina'!$A$12:$I$157,5,0))</f>
        <v xml:space="preserve"> </v>
      </c>
      <c r="G63" s="146"/>
      <c r="H63" s="133" t="str">
        <f>IF(ISERROR(VLOOKUP(A63,'startova listina'!$A$12:$I$157,7,0))=TRUE," ",VLOOKUP(A63,'startova listina'!$A$12:$I$157,7,0))</f>
        <v xml:space="preserve"> </v>
      </c>
      <c r="I63" s="146" t="str">
        <f>IF(ISERROR(VLOOKUP(A63,'startova listina'!$A$12:$I$157,8,0))=TRUE," ",VLOOKUP(A63,'startova listina'!$A$12:$I$157,8,0))</f>
        <v xml:space="preserve"> </v>
      </c>
      <c r="J63" s="272"/>
      <c r="K63" s="131"/>
      <c r="L63" s="130">
        <f t="shared" si="64"/>
        <v>272</v>
      </c>
      <c r="M63" s="131"/>
      <c r="N63" s="274"/>
      <c r="O63" s="274"/>
      <c r="P63" s="274"/>
      <c r="Q63" s="274"/>
      <c r="Z63" s="1">
        <v>63</v>
      </c>
      <c r="AA63" s="131">
        <v>64</v>
      </c>
      <c r="AJ63" s="157">
        <v>45</v>
      </c>
    </row>
    <row r="64" spans="1:36" ht="35.1" customHeight="1" x14ac:dyDescent="0.55000000000000004">
      <c r="A64" s="130">
        <v>281</v>
      </c>
      <c r="C64" s="270">
        <v>28</v>
      </c>
      <c r="D64" s="270"/>
      <c r="E64" s="146" t="str">
        <f>IF(ISERROR(VLOOKUP(A64,'startova listina'!$A$12:$I$157,4,0))=TRUE," ",VLOOKUP(A64,'startova listina'!$A$12:$I$157,4,0))</f>
        <v xml:space="preserve"> </v>
      </c>
      <c r="F64" s="133" t="str">
        <f>IF(ISERROR(VLOOKUP(A64,'startova listina'!$A$12:$I$157,5,0))=TRUE," ",VLOOKUP(A64,'startova listina'!$A$12:$I$157,5,0))</f>
        <v xml:space="preserve"> </v>
      </c>
      <c r="G64" s="146"/>
      <c r="H64" s="133" t="str">
        <f>IF(ISERROR(VLOOKUP(A64,'startova listina'!$A$12:$I$157,7,0))=TRUE," ",VLOOKUP(A64,'startova listina'!$A$12:$I$157,7,0))</f>
        <v xml:space="preserve"> </v>
      </c>
      <c r="I64" s="146" t="str">
        <f>IF(ISERROR(VLOOKUP(A64,'startova listina'!$A$12:$I$157,8,0))=TRUE," ",VLOOKUP(A64,'startova listina'!$A$12:$I$157,8,0))</f>
        <v xml:space="preserve"> </v>
      </c>
      <c r="J64" s="271">
        <f t="shared" ref="J64" si="115">SUM(I64:I65)</f>
        <v>0</v>
      </c>
      <c r="K64" s="131"/>
      <c r="L64" s="130">
        <f t="shared" si="64"/>
        <v>281</v>
      </c>
      <c r="M64" s="131"/>
      <c r="N64" s="273" t="str">
        <f t="shared" ref="N64" si="116">CONCATENATE(LEFT(F64,FIND(" ",F64,1)-1)," / ",LEFT(F65,FIND(" ",F65,1)-1))</f>
        <v xml:space="preserve"> / </v>
      </c>
      <c r="O64" s="273" t="str">
        <f t="shared" ref="O64" si="117">CONCATENATE(H64," / ",H65)</f>
        <v xml:space="preserve">  /  </v>
      </c>
      <c r="P64" s="273" t="str">
        <f t="shared" ref="P64" si="118">F64</f>
        <v xml:space="preserve"> </v>
      </c>
      <c r="Q64" s="273" t="str">
        <f t="shared" ref="Q64" si="119">F65</f>
        <v xml:space="preserve"> </v>
      </c>
      <c r="Z64" s="1">
        <v>64</v>
      </c>
      <c r="AA64" s="131">
        <v>64</v>
      </c>
      <c r="AJ64" s="158"/>
    </row>
    <row r="65" spans="1:36" ht="35.1" customHeight="1" x14ac:dyDescent="0.55000000000000004">
      <c r="A65" s="130">
        <v>282</v>
      </c>
      <c r="C65" s="270"/>
      <c r="D65" s="270"/>
      <c r="E65" s="146" t="str">
        <f>IF(ISERROR(VLOOKUP(A65,'startova listina'!$A$12:$I$157,4,0))=TRUE," ",VLOOKUP(A65,'startova listina'!$A$12:$I$157,4,0))</f>
        <v xml:space="preserve"> </v>
      </c>
      <c r="F65" s="133" t="str">
        <f>IF(ISERROR(VLOOKUP(A65,'startova listina'!$A$12:$I$157,5,0))=TRUE," ",VLOOKUP(A65,'startova listina'!$A$12:$I$157,5,0))</f>
        <v xml:space="preserve"> </v>
      </c>
      <c r="G65" s="146"/>
      <c r="H65" s="133" t="str">
        <f>IF(ISERROR(VLOOKUP(A65,'startova listina'!$A$12:$I$157,7,0))=TRUE," ",VLOOKUP(A65,'startova listina'!$A$12:$I$157,7,0))</f>
        <v xml:space="preserve"> </v>
      </c>
      <c r="I65" s="146" t="str">
        <f>IF(ISERROR(VLOOKUP(A65,'startova listina'!$A$12:$I$157,8,0))=TRUE," ",VLOOKUP(A65,'startova listina'!$A$12:$I$157,8,0))</f>
        <v xml:space="preserve"> </v>
      </c>
      <c r="J65" s="272"/>
      <c r="K65" s="131"/>
      <c r="L65" s="130">
        <f t="shared" si="64"/>
        <v>282</v>
      </c>
      <c r="M65" s="131"/>
      <c r="N65" s="274"/>
      <c r="O65" s="274"/>
      <c r="P65" s="274"/>
      <c r="Q65" s="274"/>
      <c r="Z65" s="1">
        <v>65</v>
      </c>
      <c r="AA65" s="1">
        <v>128</v>
      </c>
      <c r="AJ65" s="159">
        <v>46</v>
      </c>
    </row>
    <row r="66" spans="1:36" ht="35.1" customHeight="1" x14ac:dyDescent="0.55000000000000004">
      <c r="A66" s="130">
        <v>291</v>
      </c>
      <c r="C66" s="270">
        <v>29</v>
      </c>
      <c r="D66" s="270"/>
      <c r="E66" s="146" t="str">
        <f>IF(ISERROR(VLOOKUP(A66,'startova listina'!$A$12:$I$157,4,0))=TRUE," ",VLOOKUP(A66,'startova listina'!$A$12:$I$157,4,0))</f>
        <v xml:space="preserve"> </v>
      </c>
      <c r="F66" s="133" t="str">
        <f>IF(ISERROR(VLOOKUP(A66,'startova listina'!$A$12:$I$157,5,0))=TRUE," ",VLOOKUP(A66,'startova listina'!$A$12:$I$157,5,0))</f>
        <v xml:space="preserve"> </v>
      </c>
      <c r="G66" s="146"/>
      <c r="H66" s="133" t="str">
        <f>IF(ISERROR(VLOOKUP(A66,'startova listina'!$A$12:$I$157,7,0))=TRUE," ",VLOOKUP(A66,'startova listina'!$A$12:$I$157,7,0))</f>
        <v xml:space="preserve"> </v>
      </c>
      <c r="I66" s="146" t="str">
        <f>IF(ISERROR(VLOOKUP(A66,'startova listina'!$A$12:$I$157,8,0))=TRUE," ",VLOOKUP(A66,'startova listina'!$A$12:$I$157,8,0))</f>
        <v xml:space="preserve"> </v>
      </c>
      <c r="J66" s="271">
        <f t="shared" ref="J66" si="120">SUM(I66:I67)</f>
        <v>0</v>
      </c>
      <c r="K66" s="131"/>
      <c r="L66" s="130">
        <f t="shared" si="64"/>
        <v>291</v>
      </c>
      <c r="M66" s="131"/>
      <c r="N66" s="273" t="str">
        <f t="shared" ref="N66" si="121">CONCATENATE(LEFT(F66,FIND(" ",F66,1)-1)," / ",LEFT(F67,FIND(" ",F67,1)-1))</f>
        <v xml:space="preserve"> / </v>
      </c>
      <c r="O66" s="273" t="str">
        <f t="shared" ref="O66" si="122">CONCATENATE(H66," / ",H67)</f>
        <v xml:space="preserve">  /  </v>
      </c>
      <c r="P66" s="273" t="str">
        <f t="shared" ref="P66" si="123">F66</f>
        <v xml:space="preserve"> </v>
      </c>
      <c r="Q66" s="273" t="str">
        <f t="shared" ref="Q66" si="124">F67</f>
        <v xml:space="preserve"> </v>
      </c>
      <c r="Z66" s="1">
        <v>66</v>
      </c>
      <c r="AA66" s="1">
        <v>128</v>
      </c>
      <c r="AJ66" s="160"/>
    </row>
    <row r="67" spans="1:36" ht="35.1" customHeight="1" x14ac:dyDescent="0.55000000000000004">
      <c r="A67" s="130">
        <v>292</v>
      </c>
      <c r="C67" s="270"/>
      <c r="D67" s="270"/>
      <c r="E67" s="146" t="str">
        <f>IF(ISERROR(VLOOKUP(A67,'startova listina'!$A$12:$I$157,4,0))=TRUE," ",VLOOKUP(A67,'startova listina'!$A$12:$I$157,4,0))</f>
        <v xml:space="preserve"> </v>
      </c>
      <c r="F67" s="133" t="str">
        <f>IF(ISERROR(VLOOKUP(A67,'startova listina'!$A$12:$I$157,5,0))=TRUE," ",VLOOKUP(A67,'startova listina'!$A$12:$I$157,5,0))</f>
        <v xml:space="preserve"> </v>
      </c>
      <c r="G67" s="146"/>
      <c r="H67" s="133" t="str">
        <f>IF(ISERROR(VLOOKUP(A67,'startova listina'!$A$12:$I$157,7,0))=TRUE," ",VLOOKUP(A67,'startova listina'!$A$12:$I$157,7,0))</f>
        <v xml:space="preserve"> </v>
      </c>
      <c r="I67" s="146" t="str">
        <f>IF(ISERROR(VLOOKUP(A67,'startova listina'!$A$12:$I$157,8,0))=TRUE," ",VLOOKUP(A67,'startova listina'!$A$12:$I$157,8,0))</f>
        <v xml:space="preserve"> </v>
      </c>
      <c r="J67" s="272"/>
      <c r="K67" s="131"/>
      <c r="L67" s="130">
        <f t="shared" si="64"/>
        <v>292</v>
      </c>
      <c r="M67" s="131"/>
      <c r="N67" s="274"/>
      <c r="O67" s="274"/>
      <c r="P67" s="274"/>
      <c r="Q67" s="274"/>
      <c r="Z67" s="1">
        <v>67</v>
      </c>
      <c r="AA67" s="1">
        <v>128</v>
      </c>
      <c r="AJ67" s="159">
        <v>48</v>
      </c>
    </row>
    <row r="68" spans="1:36" ht="35.1" customHeight="1" x14ac:dyDescent="0.55000000000000004">
      <c r="A68" s="130">
        <v>301</v>
      </c>
      <c r="C68" s="270">
        <v>30</v>
      </c>
      <c r="D68" s="270"/>
      <c r="E68" s="146" t="str">
        <f>IF(ISERROR(VLOOKUP(A68,'startova listina'!$A$12:$I$157,4,0))=TRUE," ",VLOOKUP(A68,'startova listina'!$A$12:$I$157,4,0))</f>
        <v xml:space="preserve"> </v>
      </c>
      <c r="F68" s="133" t="str">
        <f>IF(ISERROR(VLOOKUP(A68,'startova listina'!$A$12:$I$157,5,0))=TRUE," ",VLOOKUP(A68,'startova listina'!$A$12:$I$157,5,0))</f>
        <v xml:space="preserve"> </v>
      </c>
      <c r="G68" s="146"/>
      <c r="H68" s="133" t="str">
        <f>IF(ISERROR(VLOOKUP(A68,'startova listina'!$A$12:$I$157,7,0))=TRUE," ",VLOOKUP(A68,'startova listina'!$A$12:$I$157,7,0))</f>
        <v xml:space="preserve"> </v>
      </c>
      <c r="I68" s="146" t="str">
        <f>IF(ISERROR(VLOOKUP(A68,'startova listina'!$A$12:$I$157,8,0))=TRUE," ",VLOOKUP(A68,'startova listina'!$A$12:$I$157,8,0))</f>
        <v xml:space="preserve"> </v>
      </c>
      <c r="J68" s="271">
        <f t="shared" ref="J68" si="125">SUM(I68:I69)</f>
        <v>0</v>
      </c>
      <c r="K68" s="131"/>
      <c r="L68" s="130">
        <f t="shared" si="64"/>
        <v>301</v>
      </c>
      <c r="M68" s="131"/>
      <c r="N68" s="273" t="str">
        <f t="shared" ref="N68" si="126">CONCATENATE(LEFT(F68,FIND(" ",F68,1)-1)," / ",LEFT(F69,FIND(" ",F69,1)-1))</f>
        <v xml:space="preserve"> / </v>
      </c>
      <c r="O68" s="273" t="str">
        <f t="shared" ref="O68" si="127">CONCATENATE(H68," / ",H69)</f>
        <v xml:space="preserve">  /  </v>
      </c>
      <c r="P68" s="273" t="str">
        <f t="shared" ref="P68" si="128">F68</f>
        <v xml:space="preserve"> </v>
      </c>
      <c r="Q68" s="273" t="str">
        <f t="shared" ref="Q68" si="129">F69</f>
        <v xml:space="preserve"> </v>
      </c>
      <c r="Z68" s="1">
        <v>68</v>
      </c>
      <c r="AA68" s="1">
        <v>128</v>
      </c>
      <c r="AJ68" s="160"/>
    </row>
    <row r="69" spans="1:36" ht="35.1" customHeight="1" x14ac:dyDescent="0.55000000000000004">
      <c r="A69" s="130">
        <v>302</v>
      </c>
      <c r="C69" s="270"/>
      <c r="D69" s="270"/>
      <c r="E69" s="146" t="str">
        <f>IF(ISERROR(VLOOKUP(A69,'startova listina'!$A$12:$I$157,4,0))=TRUE," ",VLOOKUP(A69,'startova listina'!$A$12:$I$157,4,0))</f>
        <v xml:space="preserve"> </v>
      </c>
      <c r="F69" s="133" t="str">
        <f>IF(ISERROR(VLOOKUP(A69,'startova listina'!$A$12:$I$157,5,0))=TRUE," ",VLOOKUP(A69,'startova listina'!$A$12:$I$157,5,0))</f>
        <v xml:space="preserve"> </v>
      </c>
      <c r="G69" s="146"/>
      <c r="H69" s="133" t="str">
        <f>IF(ISERROR(VLOOKUP(A69,'startova listina'!$A$12:$I$157,7,0))=TRUE," ",VLOOKUP(A69,'startova listina'!$A$12:$I$157,7,0))</f>
        <v xml:space="preserve"> </v>
      </c>
      <c r="I69" s="146" t="str">
        <f>IF(ISERROR(VLOOKUP(A69,'startova listina'!$A$12:$I$157,8,0))=TRUE," ",VLOOKUP(A69,'startova listina'!$A$12:$I$157,8,0))</f>
        <v xml:space="preserve"> </v>
      </c>
      <c r="J69" s="272"/>
      <c r="K69" s="131"/>
      <c r="L69" s="130">
        <f t="shared" si="64"/>
        <v>302</v>
      </c>
      <c r="M69" s="131"/>
      <c r="N69" s="274"/>
      <c r="O69" s="274"/>
      <c r="P69" s="274"/>
      <c r="Q69" s="274"/>
      <c r="Z69" s="1">
        <v>69</v>
      </c>
      <c r="AA69" s="1">
        <v>128</v>
      </c>
      <c r="AJ69" s="159">
        <v>49</v>
      </c>
    </row>
    <row r="70" spans="1:36" ht="35.1" customHeight="1" x14ac:dyDescent="0.55000000000000004">
      <c r="A70" s="130">
        <v>311</v>
      </c>
      <c r="C70" s="270">
        <v>31</v>
      </c>
      <c r="D70" s="270"/>
      <c r="E70" s="146" t="str">
        <f>IF(ISERROR(VLOOKUP(A70,'startova listina'!$A$12:$I$157,4,0))=TRUE," ",VLOOKUP(A70,'startova listina'!$A$12:$I$157,4,0))</f>
        <v xml:space="preserve"> </v>
      </c>
      <c r="F70" s="133" t="str">
        <f>IF(ISERROR(VLOOKUP(A70,'startova listina'!$A$12:$I$157,5,0))=TRUE," ",VLOOKUP(A70,'startova listina'!$A$12:$I$157,5,0))</f>
        <v xml:space="preserve"> </v>
      </c>
      <c r="G70" s="146"/>
      <c r="H70" s="133" t="str">
        <f>IF(ISERROR(VLOOKUP(A70,'startova listina'!$A$12:$I$157,7,0))=TRUE," ",VLOOKUP(A70,'startova listina'!$A$12:$I$157,7,0))</f>
        <v xml:space="preserve"> </v>
      </c>
      <c r="I70" s="146" t="str">
        <f>IF(ISERROR(VLOOKUP(A70,'startova listina'!$A$12:$I$157,8,0))=TRUE," ",VLOOKUP(A70,'startova listina'!$A$12:$I$157,8,0))</f>
        <v xml:space="preserve"> </v>
      </c>
      <c r="J70" s="271">
        <f t="shared" ref="J70" si="130">SUM(I70:I71)</f>
        <v>0</v>
      </c>
      <c r="K70" s="131"/>
      <c r="L70" s="130">
        <f t="shared" si="64"/>
        <v>311</v>
      </c>
      <c r="M70" s="131"/>
      <c r="N70" s="273" t="str">
        <f t="shared" ref="N70" si="131">CONCATENATE(LEFT(F70,FIND(" ",F70,1)-1)," / ",LEFT(F71,FIND(" ",F71,1)-1))</f>
        <v xml:space="preserve"> / </v>
      </c>
      <c r="O70" s="273" t="str">
        <f t="shared" ref="O70" si="132">CONCATENATE(H70," / ",H71)</f>
        <v xml:space="preserve">  /  </v>
      </c>
      <c r="P70" s="273" t="str">
        <f t="shared" ref="P70" si="133">F70</f>
        <v xml:space="preserve"> </v>
      </c>
      <c r="Q70" s="273" t="str">
        <f t="shared" ref="Q70" si="134">F71</f>
        <v xml:space="preserve"> </v>
      </c>
      <c r="Z70" s="1">
        <v>70</v>
      </c>
      <c r="AA70" s="1">
        <v>128</v>
      </c>
      <c r="AJ70" s="160"/>
    </row>
    <row r="71" spans="1:36" ht="35.1" customHeight="1" x14ac:dyDescent="0.55000000000000004">
      <c r="A71" s="130">
        <v>312</v>
      </c>
      <c r="C71" s="270"/>
      <c r="D71" s="270"/>
      <c r="E71" s="146" t="str">
        <f>IF(ISERROR(VLOOKUP(A71,'startova listina'!$A$12:$I$157,4,0))=TRUE," ",VLOOKUP(A71,'startova listina'!$A$12:$I$157,4,0))</f>
        <v xml:space="preserve"> </v>
      </c>
      <c r="F71" s="133" t="str">
        <f>IF(ISERROR(VLOOKUP(A71,'startova listina'!$A$12:$I$157,5,0))=TRUE," ",VLOOKUP(A71,'startova listina'!$A$12:$I$157,5,0))</f>
        <v xml:space="preserve"> </v>
      </c>
      <c r="G71" s="146" t="str">
        <f>IF(ISERROR(VLOOKUP(A71,'startova listina'!$A$12:$I$157,6,0))=TRUE," ",VLOOKUP(A71,'startova listina'!$A$12:$I$157,6,0))</f>
        <v xml:space="preserve"> </v>
      </c>
      <c r="H71" s="133" t="str">
        <f>IF(ISERROR(VLOOKUP(A71,'startova listina'!$A$12:$I$157,7,0))=TRUE," ",VLOOKUP(A71,'startova listina'!$A$12:$I$157,7,0))</f>
        <v xml:space="preserve"> </v>
      </c>
      <c r="I71" s="146" t="str">
        <f>IF(ISERROR(VLOOKUP(A71,'startova listina'!$A$12:$I$157,8,0))=TRUE," ",VLOOKUP(A71,'startova listina'!$A$12:$I$157,8,0))</f>
        <v xml:space="preserve"> </v>
      </c>
      <c r="J71" s="272"/>
      <c r="K71" s="131"/>
      <c r="L71" s="130">
        <f t="shared" si="64"/>
        <v>312</v>
      </c>
      <c r="M71" s="131"/>
      <c r="N71" s="274"/>
      <c r="O71" s="274"/>
      <c r="P71" s="274"/>
      <c r="Q71" s="274"/>
      <c r="Z71" s="1">
        <v>71</v>
      </c>
      <c r="AA71" s="1">
        <v>128</v>
      </c>
      <c r="AJ71" s="159">
        <v>52</v>
      </c>
    </row>
    <row r="72" spans="1:36" ht="35.1" customHeight="1" x14ac:dyDescent="0.55000000000000004">
      <c r="A72" s="152">
        <v>321</v>
      </c>
      <c r="C72" s="270">
        <v>32</v>
      </c>
      <c r="D72" s="270"/>
      <c r="E72" s="146" t="str">
        <f>IF(ISERROR(VLOOKUP(A72,'startova listina'!$A$12:$I$157,4,0))=TRUE," ",VLOOKUP(A72,'startova listina'!$A$12:$I$157,4,0))</f>
        <v xml:space="preserve"> </v>
      </c>
      <c r="F72" s="133" t="str">
        <f>IF(ISERROR(VLOOKUP(A72,'startova listina'!$A$12:$I$157,5,0))=TRUE," ",VLOOKUP(A72,'startova listina'!$A$12:$I$157,5,0))</f>
        <v xml:space="preserve"> </v>
      </c>
      <c r="G72" s="146" t="str">
        <f>IF(ISERROR(VLOOKUP(A72,'startova listina'!$A$12:$I$157,6,0))=TRUE," ",VLOOKUP(A72,'startova listina'!$A$12:$I$157,6,0))</f>
        <v xml:space="preserve"> </v>
      </c>
      <c r="H72" s="133" t="str">
        <f>IF(ISERROR(VLOOKUP(A72,'startova listina'!$A$12:$I$157,7,0))=TRUE," ",VLOOKUP(A72,'startova listina'!$A$12:$I$157,7,0))</f>
        <v xml:space="preserve"> </v>
      </c>
      <c r="I72" s="146" t="str">
        <f>IF(ISERROR(VLOOKUP(A72,'startova listina'!$A$12:$I$157,8,0))=TRUE," ",VLOOKUP(A72,'startova listina'!$A$12:$I$157,8,0))</f>
        <v xml:space="preserve"> </v>
      </c>
      <c r="J72" s="271">
        <f t="shared" ref="J72" si="135">SUM(I72:I73)</f>
        <v>0</v>
      </c>
      <c r="K72" s="131"/>
      <c r="L72" s="130">
        <f t="shared" si="64"/>
        <v>321</v>
      </c>
      <c r="M72" s="131"/>
      <c r="N72" s="273" t="str">
        <f t="shared" ref="N72" si="136">CONCATENATE(LEFT(F72,FIND(" ",F72,1)-1)," / ",LEFT(F73,FIND(" ",F73,1)-1))</f>
        <v xml:space="preserve"> / </v>
      </c>
      <c r="O72" s="273" t="str">
        <f t="shared" ref="O72" si="137">CONCATENATE(H72," / ",H73)</f>
        <v xml:space="preserve">  /  </v>
      </c>
      <c r="P72" s="273" t="str">
        <f t="shared" ref="P72" si="138">F72</f>
        <v xml:space="preserve"> </v>
      </c>
      <c r="Q72" s="273" t="str">
        <f t="shared" ref="Q72" si="139">F73</f>
        <v xml:space="preserve"> </v>
      </c>
      <c r="Z72" s="1">
        <v>72</v>
      </c>
      <c r="AA72" s="1">
        <v>128</v>
      </c>
      <c r="AJ72" s="160"/>
    </row>
    <row r="73" spans="1:36" ht="35.1" customHeight="1" x14ac:dyDescent="0.55000000000000004">
      <c r="A73" s="152">
        <v>322</v>
      </c>
      <c r="C73" s="270"/>
      <c r="D73" s="270"/>
      <c r="E73" s="146" t="str">
        <f>IF(ISERROR(VLOOKUP(A73,'startova listina'!$A$12:$I$157,4,0))=TRUE," ",VLOOKUP(A73,'startova listina'!$A$12:$I$157,4,0))</f>
        <v xml:space="preserve"> </v>
      </c>
      <c r="F73" s="133" t="str">
        <f>IF(ISERROR(VLOOKUP(A73,'startova listina'!$A$12:$I$157,5,0))=TRUE," ",VLOOKUP(A73,'startova listina'!$A$12:$I$157,5,0))</f>
        <v xml:space="preserve"> </v>
      </c>
      <c r="G73" s="146" t="str">
        <f>IF(ISERROR(VLOOKUP(A73,'startova listina'!$A$12:$I$157,6,0))=TRUE," ",VLOOKUP(A73,'startova listina'!$A$12:$I$157,6,0))</f>
        <v xml:space="preserve"> </v>
      </c>
      <c r="H73" s="133" t="str">
        <f>IF(ISERROR(VLOOKUP(A73,'startova listina'!$A$12:$I$157,7,0))=TRUE," ",VLOOKUP(A73,'startova listina'!$A$12:$I$157,7,0))</f>
        <v xml:space="preserve"> </v>
      </c>
      <c r="I73" s="146" t="str">
        <f>IF(ISERROR(VLOOKUP(A73,'startova listina'!$A$12:$I$157,8,0))=TRUE," ",VLOOKUP(A73,'startova listina'!$A$12:$I$157,8,0))</f>
        <v xml:space="preserve"> </v>
      </c>
      <c r="J73" s="272"/>
      <c r="K73" s="131"/>
      <c r="L73" s="130">
        <f t="shared" si="64"/>
        <v>322</v>
      </c>
      <c r="M73" s="131"/>
      <c r="N73" s="274"/>
      <c r="O73" s="274"/>
      <c r="P73" s="274"/>
      <c r="Q73" s="274"/>
      <c r="Z73" s="1">
        <v>73</v>
      </c>
      <c r="AA73" s="1">
        <v>128</v>
      </c>
      <c r="AJ73" s="159">
        <v>53</v>
      </c>
    </row>
    <row r="74" spans="1:36" ht="35.1" customHeight="1" x14ac:dyDescent="0.55000000000000004">
      <c r="A74" s="152">
        <v>331</v>
      </c>
      <c r="C74" s="270">
        <v>33</v>
      </c>
      <c r="D74" s="270"/>
      <c r="E74" s="151" t="str">
        <f>IF(ISERROR(VLOOKUP(A74,'startova listina'!$A$12:$I$157,4,0))=TRUE," ",VLOOKUP(A74,'startova listina'!$A$12:$I$157,4,0))</f>
        <v xml:space="preserve"> </v>
      </c>
      <c r="F74" s="133" t="str">
        <f>IF(ISERROR(VLOOKUP(A74,'startova listina'!$A$12:$I$157,5,0))=TRUE," ",VLOOKUP(A74,'startova listina'!$A$12:$I$157,5,0))</f>
        <v xml:space="preserve"> </v>
      </c>
      <c r="G74" s="147" t="str">
        <f>IF(ISERROR(VLOOKUP(A74,'startova listina'!$A$12:$I$157,6,0))=TRUE," ",VLOOKUP(A74,'startova listina'!$A$12:$I$157,6,0))</f>
        <v xml:space="preserve"> </v>
      </c>
      <c r="H74" s="133" t="str">
        <f>IF(ISERROR(VLOOKUP(A74,'startova listina'!$A$12:$I$157,7,0))=TRUE," ",VLOOKUP(A74,'startova listina'!$A$12:$I$157,7,0))</f>
        <v xml:space="preserve"> </v>
      </c>
      <c r="I74" s="147" t="str">
        <f>IF(ISERROR(VLOOKUP(A74,'startova listina'!$A$12:$I$157,8,0))=TRUE," ",VLOOKUP(A74,'startova listina'!$A$12:$I$157,8,0))</f>
        <v xml:space="preserve"> </v>
      </c>
      <c r="J74" s="271">
        <f t="shared" ref="J74" si="140">SUM(I74:I75)</f>
        <v>0</v>
      </c>
      <c r="K74" s="131"/>
      <c r="L74" s="130">
        <f t="shared" ref="L74:L87" si="141">A74</f>
        <v>331</v>
      </c>
      <c r="M74" s="131"/>
      <c r="N74" s="273" t="str">
        <f t="shared" ref="N74" si="142">CONCATENATE(LEFT(F74,FIND(" ",F74,1)-1)," / ",LEFT(F75,FIND(" ",F75,1)-1))</f>
        <v xml:space="preserve"> / </v>
      </c>
      <c r="O74" s="273" t="str">
        <f t="shared" ref="O74" si="143">CONCATENATE(H74," / ",H75)</f>
        <v xml:space="preserve">  /  </v>
      </c>
      <c r="P74" s="273" t="str">
        <f t="shared" ref="P74" si="144">F74</f>
        <v xml:space="preserve"> </v>
      </c>
      <c r="Q74" s="273" t="str">
        <f t="shared" ref="Q74" si="145">F75</f>
        <v xml:space="preserve"> </v>
      </c>
      <c r="Z74" s="1">
        <v>74</v>
      </c>
      <c r="AA74" s="1">
        <v>128</v>
      </c>
      <c r="AJ74" s="160"/>
    </row>
    <row r="75" spans="1:36" ht="35.1" customHeight="1" x14ac:dyDescent="0.55000000000000004">
      <c r="A75" s="152">
        <v>332</v>
      </c>
      <c r="C75" s="270"/>
      <c r="D75" s="270"/>
      <c r="E75" s="151" t="str">
        <f>IF(ISERROR(VLOOKUP(A75,'startova listina'!$A$12:$I$157,4,0))=TRUE," ",VLOOKUP(A75,'startova listina'!$A$12:$I$157,4,0))</f>
        <v xml:space="preserve"> </v>
      </c>
      <c r="F75" s="133" t="str">
        <f>IF(ISERROR(VLOOKUP(A75,'startova listina'!$A$12:$I$157,5,0))=TRUE," ",VLOOKUP(A75,'startova listina'!$A$12:$I$157,5,0))</f>
        <v xml:space="preserve"> </v>
      </c>
      <c r="G75" s="147" t="str">
        <f>IF(ISERROR(VLOOKUP(A75,'startova listina'!$A$12:$I$157,6,0))=TRUE," ",VLOOKUP(A75,'startova listina'!$A$12:$I$157,6,0))</f>
        <v xml:space="preserve"> </v>
      </c>
      <c r="H75" s="133" t="str">
        <f>IF(ISERROR(VLOOKUP(A75,'startova listina'!$A$12:$I$157,7,0))=TRUE," ",VLOOKUP(A75,'startova listina'!$A$12:$I$157,7,0))</f>
        <v xml:space="preserve"> </v>
      </c>
      <c r="I75" s="147" t="str">
        <f>IF(ISERROR(VLOOKUP(A75,'startova listina'!$A$12:$I$157,8,0))=TRUE," ",VLOOKUP(A75,'startova listina'!$A$12:$I$157,8,0))</f>
        <v xml:space="preserve"> </v>
      </c>
      <c r="J75" s="272"/>
      <c r="K75" s="131"/>
      <c r="L75" s="130">
        <f t="shared" si="141"/>
        <v>332</v>
      </c>
      <c r="M75" s="131"/>
      <c r="N75" s="274"/>
      <c r="O75" s="274"/>
      <c r="P75" s="274"/>
      <c r="Q75" s="274"/>
      <c r="Z75" s="1">
        <v>75</v>
      </c>
      <c r="AA75" s="1">
        <v>128</v>
      </c>
      <c r="AJ75" s="159">
        <v>56</v>
      </c>
    </row>
    <row r="76" spans="1:36" ht="35.1" customHeight="1" x14ac:dyDescent="0.55000000000000004">
      <c r="A76" s="152">
        <v>341</v>
      </c>
      <c r="C76" s="270">
        <v>34</v>
      </c>
      <c r="D76" s="270"/>
      <c r="E76" s="151" t="str">
        <f>IF(ISERROR(VLOOKUP(A76,'startova listina'!$A$12:$I$157,4,0))=TRUE," ",VLOOKUP(A76,'startova listina'!$A$12:$I$157,4,0))</f>
        <v xml:space="preserve"> </v>
      </c>
      <c r="F76" s="133" t="str">
        <f>IF(ISERROR(VLOOKUP(A76,'startova listina'!$A$12:$I$157,5,0))=TRUE," ",VLOOKUP(A76,'startova listina'!$A$12:$I$157,5,0))</f>
        <v xml:space="preserve"> </v>
      </c>
      <c r="G76" s="147" t="str">
        <f>IF(ISERROR(VLOOKUP(A76,'startova listina'!$A$12:$I$157,6,0))=TRUE," ",VLOOKUP(A76,'startova listina'!$A$12:$I$157,6,0))</f>
        <v xml:space="preserve"> </v>
      </c>
      <c r="H76" s="133" t="str">
        <f>IF(ISERROR(VLOOKUP(A76,'startova listina'!$A$12:$I$157,7,0))=TRUE," ",VLOOKUP(A76,'startova listina'!$A$12:$I$157,7,0))</f>
        <v xml:space="preserve"> </v>
      </c>
      <c r="I76" s="147" t="str">
        <f>IF(ISERROR(VLOOKUP(A76,'startova listina'!$A$12:$I$157,8,0))=TRUE," ",VLOOKUP(A76,'startova listina'!$A$12:$I$157,8,0))</f>
        <v xml:space="preserve"> </v>
      </c>
      <c r="J76" s="271">
        <f t="shared" ref="J76" si="146">SUM(I76:I77)</f>
        <v>0</v>
      </c>
      <c r="K76" s="131"/>
      <c r="L76" s="130">
        <f t="shared" si="141"/>
        <v>341</v>
      </c>
      <c r="M76" s="131"/>
      <c r="N76" s="273" t="str">
        <f t="shared" ref="N76" si="147">CONCATENATE(LEFT(F76,FIND(" ",F76,1)-1)," / ",LEFT(F77,FIND(" ",F77,1)-1))</f>
        <v xml:space="preserve"> / </v>
      </c>
      <c r="O76" s="273" t="str">
        <f t="shared" ref="O76" si="148">CONCATENATE(H76," / ",H77)</f>
        <v xml:space="preserve">  /  </v>
      </c>
      <c r="P76" s="273" t="str">
        <f t="shared" ref="P76" si="149">F76</f>
        <v xml:space="preserve"> </v>
      </c>
      <c r="Q76" s="273" t="str">
        <f t="shared" ref="Q76" si="150">F77</f>
        <v xml:space="preserve"> </v>
      </c>
      <c r="Z76" s="1">
        <v>76</v>
      </c>
      <c r="AA76" s="1">
        <v>128</v>
      </c>
      <c r="AJ76" s="160"/>
    </row>
    <row r="77" spans="1:36" ht="35.1" customHeight="1" x14ac:dyDescent="0.55000000000000004">
      <c r="A77" s="152">
        <v>342</v>
      </c>
      <c r="C77" s="270"/>
      <c r="D77" s="270"/>
      <c r="E77" s="151" t="str">
        <f>IF(ISERROR(VLOOKUP(A77,'startova listina'!$A$12:$I$157,4,0))=TRUE," ",VLOOKUP(A77,'startova listina'!$A$12:$I$157,4,0))</f>
        <v xml:space="preserve"> </v>
      </c>
      <c r="F77" s="133" t="str">
        <f>IF(ISERROR(VLOOKUP(A77,'startova listina'!$A$12:$I$157,5,0))=TRUE," ",VLOOKUP(A77,'startova listina'!$A$12:$I$157,5,0))</f>
        <v xml:space="preserve"> </v>
      </c>
      <c r="G77" s="147" t="str">
        <f>IF(ISERROR(VLOOKUP(A77,'startova listina'!$A$12:$I$157,6,0))=TRUE," ",VLOOKUP(A77,'startova listina'!$A$12:$I$157,6,0))</f>
        <v xml:space="preserve"> </v>
      </c>
      <c r="H77" s="133" t="str">
        <f>IF(ISERROR(VLOOKUP(A77,'startova listina'!$A$12:$I$157,7,0))=TRUE," ",VLOOKUP(A77,'startova listina'!$A$12:$I$157,7,0))</f>
        <v xml:space="preserve"> </v>
      </c>
      <c r="I77" s="147" t="str">
        <f>IF(ISERROR(VLOOKUP(A77,'startova listina'!$A$12:$I$157,8,0))=TRUE," ",VLOOKUP(A77,'startova listina'!$A$12:$I$157,8,0))</f>
        <v xml:space="preserve"> </v>
      </c>
      <c r="J77" s="272"/>
      <c r="K77" s="131"/>
      <c r="L77" s="130">
        <f t="shared" si="141"/>
        <v>342</v>
      </c>
      <c r="M77" s="131"/>
      <c r="N77" s="274"/>
      <c r="O77" s="274"/>
      <c r="P77" s="274"/>
      <c r="Q77" s="274"/>
      <c r="Z77" s="1">
        <v>77</v>
      </c>
      <c r="AA77" s="1">
        <v>128</v>
      </c>
      <c r="AJ77" s="159">
        <v>57</v>
      </c>
    </row>
    <row r="78" spans="1:36" ht="35.1" customHeight="1" x14ac:dyDescent="0.55000000000000004">
      <c r="A78" s="152">
        <v>351</v>
      </c>
      <c r="C78" s="270">
        <v>35</v>
      </c>
      <c r="D78" s="270"/>
      <c r="E78" s="151" t="str">
        <f>IF(ISERROR(VLOOKUP(A78,'startova listina'!$A$12:$I$157,4,0))=TRUE," ",VLOOKUP(A78,'startova listina'!$A$12:$I$157,4,0))</f>
        <v xml:space="preserve"> </v>
      </c>
      <c r="F78" s="133" t="str">
        <f>IF(ISERROR(VLOOKUP(A78,'startova listina'!$A$12:$I$157,5,0))=TRUE," ",VLOOKUP(A78,'startova listina'!$A$12:$I$157,5,0))</f>
        <v xml:space="preserve"> </v>
      </c>
      <c r="G78" s="147" t="str">
        <f>IF(ISERROR(VLOOKUP(A78,'startova listina'!$A$12:$I$157,6,0))=TRUE," ",VLOOKUP(A78,'startova listina'!$A$12:$I$157,6,0))</f>
        <v xml:space="preserve"> </v>
      </c>
      <c r="H78" s="133" t="str">
        <f>IF(ISERROR(VLOOKUP(A78,'startova listina'!$A$12:$I$157,7,0))=TRUE," ",VLOOKUP(A78,'startova listina'!$A$12:$I$157,7,0))</f>
        <v xml:space="preserve"> </v>
      </c>
      <c r="I78" s="147" t="str">
        <f>IF(ISERROR(VLOOKUP(A78,'startova listina'!$A$12:$I$157,8,0))=TRUE," ",VLOOKUP(A78,'startova listina'!$A$12:$I$157,8,0))</f>
        <v xml:space="preserve"> </v>
      </c>
      <c r="J78" s="271">
        <f t="shared" ref="J78" si="151">SUM(I78:I79)</f>
        <v>0</v>
      </c>
      <c r="K78" s="131"/>
      <c r="L78" s="130">
        <f t="shared" si="141"/>
        <v>351</v>
      </c>
      <c r="M78" s="131"/>
      <c r="N78" s="273" t="str">
        <f t="shared" ref="N78" si="152">CONCATENATE(LEFT(F78,FIND(" ",F78,1)-1)," / ",LEFT(F79,FIND(" ",F79,1)-1))</f>
        <v xml:space="preserve"> / </v>
      </c>
      <c r="O78" s="273" t="str">
        <f t="shared" ref="O78" si="153">CONCATENATE(H78," / ",H79)</f>
        <v xml:space="preserve">  /  </v>
      </c>
      <c r="P78" s="273" t="str">
        <f t="shared" ref="P78" si="154">F78</f>
        <v xml:space="preserve"> </v>
      </c>
      <c r="Q78" s="273" t="str">
        <f t="shared" ref="Q78" si="155">F79</f>
        <v xml:space="preserve"> </v>
      </c>
      <c r="Z78" s="1">
        <v>78</v>
      </c>
      <c r="AA78" s="1">
        <v>128</v>
      </c>
      <c r="AJ78" s="160"/>
    </row>
    <row r="79" spans="1:36" ht="35.1" customHeight="1" x14ac:dyDescent="0.55000000000000004">
      <c r="A79" s="152">
        <v>352</v>
      </c>
      <c r="C79" s="270"/>
      <c r="D79" s="270"/>
      <c r="E79" s="151" t="str">
        <f>IF(ISERROR(VLOOKUP(A79,'startova listina'!$A$12:$I$157,4,0))=TRUE," ",VLOOKUP(A79,'startova listina'!$A$12:$I$157,4,0))</f>
        <v xml:space="preserve"> </v>
      </c>
      <c r="F79" s="133" t="str">
        <f>IF(ISERROR(VLOOKUP(A79,'startova listina'!$A$12:$I$157,5,0))=TRUE," ",VLOOKUP(A79,'startova listina'!$A$12:$I$157,5,0))</f>
        <v xml:space="preserve"> </v>
      </c>
      <c r="G79" s="147" t="str">
        <f>IF(ISERROR(VLOOKUP(A79,'startova listina'!$A$12:$I$157,6,0))=TRUE," ",VLOOKUP(A79,'startova listina'!$A$12:$I$157,6,0))</f>
        <v xml:space="preserve"> </v>
      </c>
      <c r="H79" s="133" t="str">
        <f>IF(ISERROR(VLOOKUP(A79,'startova listina'!$A$12:$I$157,7,0))=TRUE," ",VLOOKUP(A79,'startova listina'!$A$12:$I$157,7,0))</f>
        <v xml:space="preserve"> </v>
      </c>
      <c r="I79" s="147" t="str">
        <f>IF(ISERROR(VLOOKUP(A79,'startova listina'!$A$12:$I$157,8,0))=TRUE," ",VLOOKUP(A79,'startova listina'!$A$12:$I$157,8,0))</f>
        <v xml:space="preserve"> </v>
      </c>
      <c r="J79" s="272"/>
      <c r="K79" s="131"/>
      <c r="L79" s="130">
        <f t="shared" si="141"/>
        <v>352</v>
      </c>
      <c r="M79" s="131"/>
      <c r="N79" s="274"/>
      <c r="O79" s="274"/>
      <c r="P79" s="274"/>
      <c r="Q79" s="274"/>
      <c r="Z79" s="1">
        <v>79</v>
      </c>
      <c r="AA79" s="1">
        <v>128</v>
      </c>
      <c r="AJ79" s="159">
        <v>60</v>
      </c>
    </row>
    <row r="80" spans="1:36" ht="35.1" customHeight="1" x14ac:dyDescent="0.55000000000000004">
      <c r="A80" s="152">
        <v>361</v>
      </c>
      <c r="C80" s="270">
        <v>36</v>
      </c>
      <c r="D80" s="270"/>
      <c r="E80" s="151" t="str">
        <f>IF(ISERROR(VLOOKUP(A80,'startova listina'!$A$12:$I$157,4,0))=TRUE," ",VLOOKUP(A80,'startova listina'!$A$12:$I$157,4,0))</f>
        <v xml:space="preserve"> </v>
      </c>
      <c r="F80" s="133" t="str">
        <f>IF(ISERROR(VLOOKUP(A80,'startova listina'!$A$12:$I$157,5,0))=TRUE," ",VLOOKUP(A80,'startova listina'!$A$12:$I$157,5,0))</f>
        <v xml:space="preserve"> </v>
      </c>
      <c r="G80" s="147" t="str">
        <f>IF(ISERROR(VLOOKUP(A80,'startova listina'!$A$12:$I$157,6,0))=TRUE," ",VLOOKUP(A80,'startova listina'!$A$12:$I$157,6,0))</f>
        <v xml:space="preserve"> </v>
      </c>
      <c r="H80" s="133" t="str">
        <f>IF(ISERROR(VLOOKUP(A80,'startova listina'!$A$12:$I$157,7,0))=TRUE," ",VLOOKUP(A80,'startova listina'!$A$12:$I$157,7,0))</f>
        <v xml:space="preserve"> </v>
      </c>
      <c r="I80" s="147" t="str">
        <f>IF(ISERROR(VLOOKUP(A80,'startova listina'!$A$12:$I$157,8,0))=TRUE," ",VLOOKUP(A80,'startova listina'!$A$12:$I$157,8,0))</f>
        <v xml:space="preserve"> </v>
      </c>
      <c r="J80" s="271">
        <f t="shared" ref="J80" si="156">SUM(I80:I81)</f>
        <v>0</v>
      </c>
      <c r="K80" s="131"/>
      <c r="L80" s="130">
        <f t="shared" si="141"/>
        <v>361</v>
      </c>
      <c r="M80" s="131"/>
      <c r="N80" s="273" t="str">
        <f t="shared" ref="N80" si="157">CONCATENATE(LEFT(F80,FIND(" ",F80,1)-1)," / ",LEFT(F81,FIND(" ",F81,1)-1))</f>
        <v xml:space="preserve"> / </v>
      </c>
      <c r="O80" s="273" t="str">
        <f t="shared" ref="O80" si="158">CONCATENATE(H80," / ",H81)</f>
        <v xml:space="preserve">  /  </v>
      </c>
      <c r="P80" s="273" t="str">
        <f t="shared" ref="P80" si="159">F80</f>
        <v xml:space="preserve"> </v>
      </c>
      <c r="Q80" s="273" t="str">
        <f t="shared" ref="Q80" si="160">F81</f>
        <v xml:space="preserve"> </v>
      </c>
      <c r="Z80" s="1">
        <v>80</v>
      </c>
      <c r="AA80" s="1">
        <v>128</v>
      </c>
      <c r="AJ80" s="160"/>
    </row>
    <row r="81" spans="1:36" ht="35.1" customHeight="1" x14ac:dyDescent="0.55000000000000004">
      <c r="A81" s="152">
        <v>362</v>
      </c>
      <c r="C81" s="270"/>
      <c r="D81" s="270"/>
      <c r="E81" s="151" t="str">
        <f>IF(ISERROR(VLOOKUP(A81,'startova listina'!$A$12:$I$157,4,0))=TRUE," ",VLOOKUP(A81,'startova listina'!$A$12:$I$157,4,0))</f>
        <v xml:space="preserve"> </v>
      </c>
      <c r="F81" s="133" t="str">
        <f>IF(ISERROR(VLOOKUP(A81,'startova listina'!$A$12:$I$157,5,0))=TRUE," ",VLOOKUP(A81,'startova listina'!$A$12:$I$157,5,0))</f>
        <v xml:space="preserve"> </v>
      </c>
      <c r="G81" s="147" t="str">
        <f>IF(ISERROR(VLOOKUP(A81,'startova listina'!$A$12:$I$157,6,0))=TRUE," ",VLOOKUP(A81,'startova listina'!$A$12:$I$157,6,0))</f>
        <v xml:space="preserve"> </v>
      </c>
      <c r="H81" s="133" t="str">
        <f>IF(ISERROR(VLOOKUP(A81,'startova listina'!$A$12:$I$157,7,0))=TRUE," ",VLOOKUP(A81,'startova listina'!$A$12:$I$157,7,0))</f>
        <v xml:space="preserve"> </v>
      </c>
      <c r="I81" s="147" t="str">
        <f>IF(ISERROR(VLOOKUP(A81,'startova listina'!$A$12:$I$157,8,0))=TRUE," ",VLOOKUP(A81,'startova listina'!$A$12:$I$157,8,0))</f>
        <v xml:space="preserve"> </v>
      </c>
      <c r="J81" s="272"/>
      <c r="K81" s="131"/>
      <c r="L81" s="130">
        <f t="shared" si="141"/>
        <v>362</v>
      </c>
      <c r="M81" s="131"/>
      <c r="N81" s="274"/>
      <c r="O81" s="274"/>
      <c r="P81" s="274"/>
      <c r="Q81" s="274"/>
      <c r="Z81" s="1">
        <v>81</v>
      </c>
      <c r="AA81" s="1">
        <v>128</v>
      </c>
      <c r="AJ81" s="159">
        <v>61</v>
      </c>
    </row>
    <row r="82" spans="1:36" ht="35.1" customHeight="1" x14ac:dyDescent="0.55000000000000004">
      <c r="A82" s="152">
        <v>371</v>
      </c>
      <c r="C82" s="270">
        <v>37</v>
      </c>
      <c r="D82" s="270"/>
      <c r="E82" s="147" t="str">
        <f>IF(ISERROR(VLOOKUP(A82,'startova listina'!$A$12:$I$157,4,0))=TRUE," ",VLOOKUP(A82,'startova listina'!$A$12:$I$157,4,0))</f>
        <v xml:space="preserve"> </v>
      </c>
      <c r="F82" s="133" t="str">
        <f>IF(ISERROR(VLOOKUP(A82,'startova listina'!$A$12:$I$157,5,0))=TRUE," ",VLOOKUP(A82,'startova listina'!$A$12:$I$157,5,0))</f>
        <v xml:space="preserve"> </v>
      </c>
      <c r="G82" s="147" t="str">
        <f>IF(ISERROR(VLOOKUP(A82,'startova listina'!$A$12:$I$157,6,0))=TRUE," ",VLOOKUP(A82,'startova listina'!$A$12:$I$157,6,0))</f>
        <v xml:space="preserve"> </v>
      </c>
      <c r="H82" s="133" t="str">
        <f>IF(ISERROR(VLOOKUP(A82,'startova listina'!$A$12:$I$157,7,0))=TRUE," ",VLOOKUP(A82,'startova listina'!$A$12:$I$157,7,0))</f>
        <v xml:space="preserve"> </v>
      </c>
      <c r="I82" s="147" t="str">
        <f>IF(ISERROR(VLOOKUP(A82,'startova listina'!$A$12:$I$157,8,0))=TRUE," ",VLOOKUP(A82,'startova listina'!$A$12:$I$157,8,0))</f>
        <v xml:space="preserve"> </v>
      </c>
      <c r="J82" s="271">
        <f t="shared" ref="J82" si="161">SUM(I82:I83)</f>
        <v>0</v>
      </c>
      <c r="K82" s="131"/>
      <c r="L82" s="130">
        <f t="shared" si="141"/>
        <v>371</v>
      </c>
      <c r="M82" s="131"/>
      <c r="N82" s="273" t="str">
        <f t="shared" ref="N82" si="162">CONCATENATE(LEFT(F82,FIND(" ",F82,1)-1)," / ",LEFT(F83,FIND(" ",F83,1)-1))</f>
        <v xml:space="preserve"> / </v>
      </c>
      <c r="O82" s="273" t="str">
        <f t="shared" ref="O82" si="163">CONCATENATE(H82," / ",H83)</f>
        <v xml:space="preserve">  /  </v>
      </c>
      <c r="P82" s="273" t="str">
        <f t="shared" ref="P82" si="164">F82</f>
        <v xml:space="preserve"> </v>
      </c>
      <c r="Q82" s="273" t="str">
        <f t="shared" ref="Q82" si="165">F83</f>
        <v xml:space="preserve"> </v>
      </c>
      <c r="Z82" s="1">
        <v>82</v>
      </c>
      <c r="AA82" s="1">
        <v>128</v>
      </c>
      <c r="AJ82" s="160"/>
    </row>
    <row r="83" spans="1:36" ht="35.1" customHeight="1" x14ac:dyDescent="0.55000000000000004">
      <c r="A83" s="152">
        <v>372</v>
      </c>
      <c r="C83" s="270"/>
      <c r="D83" s="270"/>
      <c r="E83" s="147" t="str">
        <f>IF(ISERROR(VLOOKUP(A83,'startova listina'!$A$12:$I$157,4,0))=TRUE," ",VLOOKUP(A83,'startova listina'!$A$12:$I$157,4,0))</f>
        <v xml:space="preserve"> </v>
      </c>
      <c r="F83" s="133" t="str">
        <f>IF(ISERROR(VLOOKUP(A83,'startova listina'!$A$12:$I$157,5,0))=TRUE," ",VLOOKUP(A83,'startova listina'!$A$12:$I$157,5,0))</f>
        <v xml:space="preserve"> </v>
      </c>
      <c r="G83" s="147" t="str">
        <f>IF(ISERROR(VLOOKUP(A83,'startova listina'!$A$12:$I$157,6,0))=TRUE," ",VLOOKUP(A83,'startova listina'!$A$12:$I$157,6,0))</f>
        <v xml:space="preserve"> </v>
      </c>
      <c r="H83" s="133" t="str">
        <f>IF(ISERROR(VLOOKUP(A83,'startova listina'!$A$12:$I$157,7,0))=TRUE," ",VLOOKUP(A83,'startova listina'!$A$12:$I$157,7,0))</f>
        <v xml:space="preserve"> </v>
      </c>
      <c r="I83" s="147" t="str">
        <f>IF(ISERROR(VLOOKUP(A83,'startova listina'!$A$12:$I$157,8,0))=TRUE," ",VLOOKUP(A83,'startova listina'!$A$12:$I$157,8,0))</f>
        <v xml:space="preserve"> </v>
      </c>
      <c r="J83" s="272"/>
      <c r="K83" s="131"/>
      <c r="L83" s="130">
        <f t="shared" si="141"/>
        <v>372</v>
      </c>
      <c r="M83" s="131"/>
      <c r="N83" s="274"/>
      <c r="O83" s="274"/>
      <c r="P83" s="274"/>
      <c r="Q83" s="274"/>
      <c r="Z83" s="1">
        <v>83</v>
      </c>
      <c r="AA83" s="1">
        <v>128</v>
      </c>
      <c r="AJ83" s="159">
        <v>62</v>
      </c>
    </row>
    <row r="84" spans="1:36" ht="35.1" customHeight="1" x14ac:dyDescent="0.55000000000000004">
      <c r="A84" s="152">
        <v>381</v>
      </c>
      <c r="C84" s="270">
        <v>38</v>
      </c>
      <c r="D84" s="271"/>
      <c r="E84" s="147" t="str">
        <f>IF(ISERROR(VLOOKUP(A84,'startova listina'!$A$12:$I$157,4,0))=TRUE," ",VLOOKUP(A84,'startova listina'!$A$12:$I$157,4,0))</f>
        <v xml:space="preserve"> </v>
      </c>
      <c r="F84" s="133" t="str">
        <f>IF(ISERROR(VLOOKUP(A84,'startova listina'!$A$12:$I$157,5,0))=TRUE," ",VLOOKUP(A84,'startova listina'!$A$12:$I$157,5,0))</f>
        <v xml:space="preserve"> </v>
      </c>
      <c r="G84" s="147" t="str">
        <f>IF(ISERROR(VLOOKUP(A84,'startova listina'!$A$12:$I$157,6,0))=TRUE," ",VLOOKUP(A84,'startova listina'!$A$12:$I$157,6,0))</f>
        <v xml:space="preserve"> </v>
      </c>
      <c r="H84" s="133" t="str">
        <f>IF(ISERROR(VLOOKUP(A84,'startova listina'!$A$12:$I$157,7,0))=TRUE," ",VLOOKUP(A84,'startova listina'!$A$12:$I$157,7,0))</f>
        <v xml:space="preserve"> </v>
      </c>
      <c r="I84" s="147" t="str">
        <f>IF(ISERROR(VLOOKUP(A84,'startova listina'!$A$12:$I$157,8,0))=TRUE," ",VLOOKUP(A84,'startova listina'!$A$12:$I$157,8,0))</f>
        <v xml:space="preserve"> </v>
      </c>
      <c r="J84" s="271">
        <f t="shared" ref="J84" si="166">SUM(I84:I85)</f>
        <v>0</v>
      </c>
      <c r="K84" s="131"/>
      <c r="L84" s="130">
        <f t="shared" si="141"/>
        <v>381</v>
      </c>
      <c r="M84" s="131"/>
      <c r="N84" s="273" t="str">
        <f t="shared" ref="N84" si="167">CONCATENATE(LEFT(F84,FIND(" ",F84,1)-1)," / ",LEFT(F85,FIND(" ",F85,1)-1))</f>
        <v xml:space="preserve"> / </v>
      </c>
      <c r="O84" s="273" t="str">
        <f t="shared" ref="O84" si="168">CONCATENATE(H84," / ",H85)</f>
        <v xml:space="preserve">  /  </v>
      </c>
      <c r="P84" s="273" t="str">
        <f t="shared" ref="P84" si="169">F84</f>
        <v xml:space="preserve"> </v>
      </c>
      <c r="Q84" s="273" t="str">
        <f t="shared" ref="Q84" si="170">F85</f>
        <v xml:space="preserve"> </v>
      </c>
      <c r="Z84" s="1">
        <v>84</v>
      </c>
      <c r="AA84" s="1">
        <v>128</v>
      </c>
      <c r="AJ84" s="160"/>
    </row>
    <row r="85" spans="1:36" ht="35.1" customHeight="1" x14ac:dyDescent="0.55000000000000004">
      <c r="A85" s="152">
        <v>382</v>
      </c>
      <c r="C85" s="270"/>
      <c r="D85" s="272"/>
      <c r="E85" s="147" t="str">
        <f>IF(ISERROR(VLOOKUP(A85,'startova listina'!$A$12:$I$157,4,0))=TRUE," ",VLOOKUP(A85,'startova listina'!$A$12:$I$157,4,0))</f>
        <v xml:space="preserve"> </v>
      </c>
      <c r="F85" s="133" t="str">
        <f>IF(ISERROR(VLOOKUP(A85,'startova listina'!$A$12:$I$157,5,0))=TRUE," ",VLOOKUP(A85,'startova listina'!$A$12:$I$157,5,0))</f>
        <v xml:space="preserve"> </v>
      </c>
      <c r="G85" s="147" t="str">
        <f>IF(ISERROR(VLOOKUP(A85,'startova listina'!$A$12:$I$157,6,0))=TRUE," ",VLOOKUP(A85,'startova listina'!$A$12:$I$157,6,0))</f>
        <v xml:space="preserve"> </v>
      </c>
      <c r="H85" s="133" t="str">
        <f>IF(ISERROR(VLOOKUP(A85,'startova listina'!$A$12:$I$157,7,0))=TRUE," ",VLOOKUP(A85,'startova listina'!$A$12:$I$157,7,0))</f>
        <v xml:space="preserve"> </v>
      </c>
      <c r="I85" s="147" t="str">
        <f>IF(ISERROR(VLOOKUP(A85,'startova listina'!$A$12:$I$157,8,0))=TRUE," ",VLOOKUP(A85,'startova listina'!$A$12:$I$157,8,0))</f>
        <v xml:space="preserve"> </v>
      </c>
      <c r="J85" s="272"/>
      <c r="K85" s="131"/>
      <c r="L85" s="130">
        <f t="shared" si="141"/>
        <v>382</v>
      </c>
      <c r="M85" s="131"/>
      <c r="N85" s="274"/>
      <c r="O85" s="274"/>
      <c r="P85" s="274"/>
      <c r="Q85" s="274"/>
      <c r="Z85" s="1">
        <v>85</v>
      </c>
      <c r="AA85" s="1">
        <v>128</v>
      </c>
      <c r="AJ85" s="271">
        <v>64</v>
      </c>
    </row>
    <row r="86" spans="1:36" ht="35.1" customHeight="1" x14ac:dyDescent="0.55000000000000004">
      <c r="A86" s="152">
        <v>391</v>
      </c>
      <c r="C86" s="270">
        <v>39</v>
      </c>
      <c r="D86" s="270"/>
      <c r="E86" s="147" t="str">
        <f>IF(ISERROR(VLOOKUP(A86,'startova listina'!$A$12:$I$157,4,0))=TRUE," ",VLOOKUP(A86,'startova listina'!$A$12:$I$157,4,0))</f>
        <v xml:space="preserve"> </v>
      </c>
      <c r="F86" s="133" t="str">
        <f>IF(ISERROR(VLOOKUP(A86,'startova listina'!$A$12:$I$157,5,0))=TRUE," ",VLOOKUP(A86,'startova listina'!$A$12:$I$157,5,0))</f>
        <v xml:space="preserve"> </v>
      </c>
      <c r="G86" s="147" t="str">
        <f>IF(ISERROR(VLOOKUP(A86,'startova listina'!$A$12:$I$157,6,0))=TRUE," ",VLOOKUP(A86,'startova listina'!$A$12:$I$157,6,0))</f>
        <v xml:space="preserve"> </v>
      </c>
      <c r="H86" s="133" t="str">
        <f>IF(ISERROR(VLOOKUP(A86,'startova listina'!$A$12:$I$157,7,0))=TRUE," ",VLOOKUP(A86,'startova listina'!$A$12:$I$157,7,0))</f>
        <v xml:space="preserve"> </v>
      </c>
      <c r="I86" s="147" t="str">
        <f>IF(ISERROR(VLOOKUP(A86,'startova listina'!$A$12:$I$157,8,0))=TRUE," ",VLOOKUP(A86,'startova listina'!$A$12:$I$157,8,0))</f>
        <v xml:space="preserve"> </v>
      </c>
      <c r="J86" s="271">
        <f t="shared" ref="J86" si="171">SUM(I86:I87)</f>
        <v>0</v>
      </c>
      <c r="K86" s="131"/>
      <c r="L86" s="130">
        <f t="shared" si="141"/>
        <v>391</v>
      </c>
      <c r="M86" s="131"/>
      <c r="N86" s="273" t="str">
        <f t="shared" ref="N86" si="172">CONCATENATE(LEFT(F86,FIND(" ",F86,1)-1)," / ",LEFT(F87,FIND(" ",F87,1)-1))</f>
        <v xml:space="preserve"> / </v>
      </c>
      <c r="O86" s="273" t="str">
        <f t="shared" ref="O86" si="173">CONCATENATE(H86," / ",H87)</f>
        <v xml:space="preserve">  /  </v>
      </c>
      <c r="P86" s="273" t="str">
        <f t="shared" ref="P86" si="174">F86</f>
        <v xml:space="preserve"> </v>
      </c>
      <c r="Q86" s="273" t="str">
        <f t="shared" ref="Q86" si="175">F87</f>
        <v xml:space="preserve"> </v>
      </c>
      <c r="Z86" s="1">
        <v>86</v>
      </c>
      <c r="AA86" s="1">
        <v>128</v>
      </c>
      <c r="AJ86" s="272"/>
    </row>
    <row r="87" spans="1:36" ht="35.1" customHeight="1" x14ac:dyDescent="0.55000000000000004">
      <c r="A87" s="152">
        <v>392</v>
      </c>
      <c r="C87" s="270"/>
      <c r="D87" s="270"/>
      <c r="E87" s="147" t="str">
        <f>IF(ISERROR(VLOOKUP(A87,'startova listina'!$A$12:$I$157,4,0))=TRUE," ",VLOOKUP(A87,'startova listina'!$A$12:$I$157,4,0))</f>
        <v xml:space="preserve"> </v>
      </c>
      <c r="F87" s="133" t="str">
        <f>IF(ISERROR(VLOOKUP(A87,'startova listina'!$A$12:$I$157,5,0))=TRUE," ",VLOOKUP(A87,'startova listina'!$A$12:$I$157,5,0))</f>
        <v xml:space="preserve"> </v>
      </c>
      <c r="G87" s="147" t="str">
        <f>IF(ISERROR(VLOOKUP(A87,'startova listina'!$A$12:$I$157,6,0))=TRUE," ",VLOOKUP(A87,'startova listina'!$A$12:$I$157,6,0))</f>
        <v xml:space="preserve"> </v>
      </c>
      <c r="H87" s="133" t="str">
        <f>IF(ISERROR(VLOOKUP(A87,'startova listina'!$A$12:$I$157,7,0))=TRUE," ",VLOOKUP(A87,'startova listina'!$A$12:$I$157,7,0))</f>
        <v xml:space="preserve"> </v>
      </c>
      <c r="I87" s="147" t="str">
        <f>IF(ISERROR(VLOOKUP(A87,'startova listina'!$A$12:$I$157,8,0))=TRUE," ",VLOOKUP(A87,'startova listina'!$A$12:$I$157,8,0))</f>
        <v xml:space="preserve"> </v>
      </c>
      <c r="J87" s="272"/>
      <c r="K87" s="131"/>
      <c r="L87" s="130">
        <f t="shared" si="141"/>
        <v>392</v>
      </c>
      <c r="M87" s="131"/>
      <c r="N87" s="274"/>
      <c r="O87" s="274"/>
      <c r="P87" s="274"/>
      <c r="Q87" s="274"/>
      <c r="Z87" s="1">
        <v>87</v>
      </c>
      <c r="AA87" s="1">
        <v>128</v>
      </c>
      <c r="AJ87" s="271"/>
    </row>
    <row r="88" spans="1:36" ht="35.1" customHeight="1" x14ac:dyDescent="0.55000000000000004">
      <c r="A88" s="152">
        <v>401</v>
      </c>
      <c r="C88" s="270">
        <v>40</v>
      </c>
      <c r="D88" s="271"/>
      <c r="E88" s="147" t="str">
        <f>IF(ISERROR(VLOOKUP(A88,'startova listina'!$A$12:$I$157,4,0))=TRUE," ",VLOOKUP(A88,'startova listina'!$A$12:$I$157,4,0))</f>
        <v xml:space="preserve"> </v>
      </c>
      <c r="F88" s="133" t="str">
        <f>IF(ISERROR(VLOOKUP(A88,'startova listina'!$A$12:$I$157,5,0))=TRUE," ",VLOOKUP(A88,'startova listina'!$A$12:$I$157,5,0))</f>
        <v xml:space="preserve"> </v>
      </c>
      <c r="G88" s="147" t="str">
        <f>IF(ISERROR(VLOOKUP(A88,'startova listina'!$A$12:$I$157,6,0))=TRUE," ",VLOOKUP(A88,'startova listina'!$A$12:$I$157,6,0))</f>
        <v xml:space="preserve"> </v>
      </c>
      <c r="H88" s="133" t="str">
        <f>IF(ISERROR(VLOOKUP(A88,'startova listina'!$A$12:$I$157,7,0))=TRUE," ",VLOOKUP(A88,'startova listina'!$A$12:$I$157,7,0))</f>
        <v xml:space="preserve"> </v>
      </c>
      <c r="I88" s="147" t="str">
        <f>IF(ISERROR(VLOOKUP(A88,'startova listina'!$A$12:$I$157,8,0))=TRUE," ",VLOOKUP(A88,'startova listina'!$A$12:$I$157,8,0))</f>
        <v xml:space="preserve"> </v>
      </c>
      <c r="J88" s="271">
        <f t="shared" ref="J88" si="176">SUM(I88:I89)</f>
        <v>0</v>
      </c>
      <c r="K88" s="131"/>
      <c r="L88" s="130">
        <f t="shared" ref="L88:L127" si="177">A88</f>
        <v>401</v>
      </c>
      <c r="M88" s="131"/>
      <c r="N88" s="273" t="str">
        <f t="shared" ref="N88" si="178">CONCATENATE(LEFT(F88,FIND(" ",F88,1)-1)," / ",LEFT(F89,FIND(" ",F89,1)-1))</f>
        <v xml:space="preserve"> / </v>
      </c>
      <c r="O88" s="273" t="str">
        <f t="shared" ref="O88" si="179">CONCATENATE(H88," / ",H89)</f>
        <v xml:space="preserve">  /  </v>
      </c>
      <c r="P88" s="273" t="str">
        <f t="shared" ref="P88" si="180">F88</f>
        <v xml:space="preserve"> </v>
      </c>
      <c r="Q88" s="273" t="str">
        <f t="shared" ref="Q88" si="181">F89</f>
        <v xml:space="preserve"> </v>
      </c>
      <c r="Z88" s="1">
        <v>88</v>
      </c>
      <c r="AA88" s="1">
        <v>128</v>
      </c>
      <c r="AJ88" s="272"/>
    </row>
    <row r="89" spans="1:36" ht="35.1" customHeight="1" x14ac:dyDescent="0.55000000000000004">
      <c r="A89" s="152">
        <v>402</v>
      </c>
      <c r="C89" s="270"/>
      <c r="D89" s="272"/>
      <c r="E89" s="147" t="str">
        <f>IF(ISERROR(VLOOKUP(A89,'startova listina'!$A$12:$I$157,4,0))=TRUE," ",VLOOKUP(A89,'startova listina'!$A$12:$I$157,4,0))</f>
        <v xml:space="preserve"> </v>
      </c>
      <c r="F89" s="133" t="str">
        <f>IF(ISERROR(VLOOKUP(A89,'startova listina'!$A$12:$I$157,5,0))=TRUE," ",VLOOKUP(A89,'startova listina'!$A$12:$I$157,5,0))</f>
        <v xml:space="preserve"> </v>
      </c>
      <c r="G89" s="147" t="str">
        <f>IF(ISERROR(VLOOKUP(A89,'startova listina'!$A$12:$I$157,6,0))=TRUE," ",VLOOKUP(A89,'startova listina'!$A$12:$I$157,6,0))</f>
        <v xml:space="preserve"> </v>
      </c>
      <c r="H89" s="133" t="str">
        <f>IF(ISERROR(VLOOKUP(A89,'startova listina'!$A$12:$I$157,7,0))=TRUE," ",VLOOKUP(A89,'startova listina'!$A$12:$I$157,7,0))</f>
        <v xml:space="preserve"> </v>
      </c>
      <c r="I89" s="147" t="str">
        <f>IF(ISERROR(VLOOKUP(A89,'startova listina'!$A$12:$I$157,8,0))=TRUE," ",VLOOKUP(A89,'startova listina'!$A$12:$I$157,8,0))</f>
        <v xml:space="preserve"> </v>
      </c>
      <c r="J89" s="272"/>
      <c r="K89" s="131"/>
      <c r="L89" s="130">
        <f t="shared" si="177"/>
        <v>402</v>
      </c>
      <c r="M89" s="131"/>
      <c r="N89" s="274"/>
      <c r="O89" s="274"/>
      <c r="P89" s="274"/>
      <c r="Q89" s="274"/>
      <c r="Z89" s="1">
        <v>89</v>
      </c>
      <c r="AA89" s="1">
        <v>128</v>
      </c>
      <c r="AJ89" s="271"/>
    </row>
    <row r="90" spans="1:36" ht="35.1" customHeight="1" x14ac:dyDescent="0.55000000000000004">
      <c r="A90" s="152">
        <v>411</v>
      </c>
      <c r="C90" s="270">
        <v>41</v>
      </c>
      <c r="D90" s="270"/>
      <c r="E90" s="147" t="str">
        <f>IF(ISERROR(VLOOKUP(A90,'startova listina'!$A$12:$I$157,4,0))=TRUE," ",VLOOKUP(A90,'startova listina'!$A$12:$I$157,4,0))</f>
        <v xml:space="preserve"> </v>
      </c>
      <c r="F90" s="133" t="str">
        <f>IF(ISERROR(VLOOKUP(A90,'startova listina'!$A$12:$I$157,5,0))=TRUE," ",VLOOKUP(A90,'startova listina'!$A$12:$I$157,5,0))</f>
        <v xml:space="preserve"> </v>
      </c>
      <c r="G90" s="147" t="str">
        <f>IF(ISERROR(VLOOKUP(A90,'startova listina'!$A$12:$I$157,6,0))=TRUE," ",VLOOKUP(A90,'startova listina'!$A$12:$I$157,6,0))</f>
        <v xml:space="preserve"> </v>
      </c>
      <c r="H90" s="133" t="str">
        <f>IF(ISERROR(VLOOKUP(A90,'startova listina'!$A$12:$I$157,7,0))=TRUE," ",VLOOKUP(A90,'startova listina'!$A$12:$I$157,7,0))</f>
        <v xml:space="preserve"> </v>
      </c>
      <c r="I90" s="147" t="str">
        <f>IF(ISERROR(VLOOKUP(A90,'startova listina'!$A$12:$I$157,8,0))=TRUE," ",VLOOKUP(A90,'startova listina'!$A$12:$I$157,8,0))</f>
        <v xml:space="preserve"> </v>
      </c>
      <c r="J90" s="271">
        <f t="shared" ref="J90" si="182">SUM(I90:I91)</f>
        <v>0</v>
      </c>
      <c r="K90" s="131"/>
      <c r="L90" s="130">
        <f t="shared" si="177"/>
        <v>411</v>
      </c>
      <c r="M90" s="131"/>
      <c r="N90" s="273" t="str">
        <f t="shared" ref="N90" si="183">CONCATENATE(LEFT(F90,FIND(" ",F90,1)-1)," / ",LEFT(F91,FIND(" ",F91,1)-1))</f>
        <v xml:space="preserve"> / </v>
      </c>
      <c r="O90" s="273" t="str">
        <f t="shared" ref="O90" si="184">CONCATENATE(H90," / ",H91)</f>
        <v xml:space="preserve">  /  </v>
      </c>
      <c r="P90" s="273" t="str">
        <f t="shared" ref="P90" si="185">F90</f>
        <v xml:space="preserve"> </v>
      </c>
      <c r="Q90" s="273" t="str">
        <f t="shared" ref="Q90" si="186">F91</f>
        <v xml:space="preserve"> </v>
      </c>
      <c r="Z90" s="1">
        <v>90</v>
      </c>
      <c r="AA90" s="1">
        <v>128</v>
      </c>
      <c r="AJ90" s="272"/>
    </row>
    <row r="91" spans="1:36" ht="35.1" customHeight="1" x14ac:dyDescent="0.55000000000000004">
      <c r="A91" s="152">
        <v>412</v>
      </c>
      <c r="C91" s="270"/>
      <c r="D91" s="270"/>
      <c r="E91" s="147" t="str">
        <f>IF(ISERROR(VLOOKUP(A91,'startova listina'!$A$12:$I$157,4,0))=TRUE," ",VLOOKUP(A91,'startova listina'!$A$12:$I$157,4,0))</f>
        <v xml:space="preserve"> </v>
      </c>
      <c r="F91" s="133" t="str">
        <f>IF(ISERROR(VLOOKUP(A91,'startova listina'!$A$12:$I$157,5,0))=TRUE," ",VLOOKUP(A91,'startova listina'!$A$12:$I$157,5,0))</f>
        <v xml:space="preserve"> </v>
      </c>
      <c r="G91" s="147" t="str">
        <f>IF(ISERROR(VLOOKUP(A91,'startova listina'!$A$12:$I$157,6,0))=TRUE," ",VLOOKUP(A91,'startova listina'!$A$12:$I$157,6,0))</f>
        <v xml:space="preserve"> </v>
      </c>
      <c r="H91" s="133" t="str">
        <f>IF(ISERROR(VLOOKUP(A91,'startova listina'!$A$12:$I$157,7,0))=TRUE," ",VLOOKUP(A91,'startova listina'!$A$12:$I$157,7,0))</f>
        <v xml:space="preserve"> </v>
      </c>
      <c r="I91" s="147" t="str">
        <f>IF(ISERROR(VLOOKUP(A91,'startova listina'!$A$12:$I$157,8,0))=TRUE," ",VLOOKUP(A91,'startova listina'!$A$12:$I$157,8,0))</f>
        <v xml:space="preserve"> </v>
      </c>
      <c r="J91" s="272"/>
      <c r="K91" s="131"/>
      <c r="L91" s="130">
        <f t="shared" si="177"/>
        <v>412</v>
      </c>
      <c r="M91" s="131"/>
      <c r="N91" s="274"/>
      <c r="O91" s="274"/>
      <c r="P91" s="274"/>
      <c r="Q91" s="274"/>
      <c r="Z91" s="1">
        <v>91</v>
      </c>
      <c r="AA91" s="1">
        <v>128</v>
      </c>
      <c r="AJ91" s="271"/>
    </row>
    <row r="92" spans="1:36" ht="35.1" customHeight="1" x14ac:dyDescent="0.55000000000000004">
      <c r="A92" s="152">
        <v>421</v>
      </c>
      <c r="C92" s="270">
        <v>42</v>
      </c>
      <c r="D92" s="271"/>
      <c r="E92" s="147" t="str">
        <f>IF(ISERROR(VLOOKUP(A92,'startova listina'!$A$12:$I$157,4,0))=TRUE," ",VLOOKUP(A92,'startova listina'!$A$12:$I$157,4,0))</f>
        <v xml:space="preserve"> </v>
      </c>
      <c r="F92" s="133" t="str">
        <f>IF(ISERROR(VLOOKUP(A92,'startova listina'!$A$12:$I$157,5,0))=TRUE," ",VLOOKUP(A92,'startova listina'!$A$12:$I$157,5,0))</f>
        <v xml:space="preserve"> </v>
      </c>
      <c r="G92" s="147" t="str">
        <f>IF(ISERROR(VLOOKUP(A92,'startova listina'!$A$12:$I$157,6,0))=TRUE," ",VLOOKUP(A92,'startova listina'!$A$12:$I$157,6,0))</f>
        <v xml:space="preserve"> </v>
      </c>
      <c r="H92" s="133" t="str">
        <f>IF(ISERROR(VLOOKUP(A92,'startova listina'!$A$12:$I$157,7,0))=TRUE," ",VLOOKUP(A92,'startova listina'!$A$12:$I$157,7,0))</f>
        <v xml:space="preserve"> </v>
      </c>
      <c r="I92" s="147" t="str">
        <f>IF(ISERROR(VLOOKUP(A92,'startova listina'!$A$12:$I$157,8,0))=TRUE," ",VLOOKUP(A92,'startova listina'!$A$12:$I$157,8,0))</f>
        <v xml:space="preserve"> </v>
      </c>
      <c r="J92" s="271">
        <f t="shared" ref="J92" si="187">SUM(I92:I93)</f>
        <v>0</v>
      </c>
      <c r="K92" s="131"/>
      <c r="L92" s="130">
        <f t="shared" si="177"/>
        <v>421</v>
      </c>
      <c r="M92" s="131"/>
      <c r="N92" s="273" t="str">
        <f t="shared" ref="N92" si="188">CONCATENATE(LEFT(F92,FIND(" ",F92,1)-1)," / ",LEFT(F93,FIND(" ",F93,1)-1))</f>
        <v xml:space="preserve"> / </v>
      </c>
      <c r="O92" s="273" t="str">
        <f t="shared" ref="O92" si="189">CONCATENATE(H92," / ",H93)</f>
        <v xml:space="preserve">  /  </v>
      </c>
      <c r="P92" s="273" t="str">
        <f t="shared" ref="P92" si="190">F92</f>
        <v xml:space="preserve"> </v>
      </c>
      <c r="Q92" s="273" t="str">
        <f t="shared" ref="Q92" si="191">F93</f>
        <v xml:space="preserve"> </v>
      </c>
      <c r="Z92" s="1">
        <v>92</v>
      </c>
      <c r="AA92" s="1">
        <v>128</v>
      </c>
      <c r="AJ92" s="272"/>
    </row>
    <row r="93" spans="1:36" ht="35.1" customHeight="1" x14ac:dyDescent="0.55000000000000004">
      <c r="A93" s="152">
        <v>422</v>
      </c>
      <c r="C93" s="270"/>
      <c r="D93" s="272"/>
      <c r="E93" s="147" t="str">
        <f>IF(ISERROR(VLOOKUP(A93,'startova listina'!$A$12:$I$157,4,0))=TRUE," ",VLOOKUP(A93,'startova listina'!$A$12:$I$157,4,0))</f>
        <v xml:space="preserve"> </v>
      </c>
      <c r="F93" s="133" t="str">
        <f>IF(ISERROR(VLOOKUP(A93,'startova listina'!$A$12:$I$157,5,0))=TRUE," ",VLOOKUP(A93,'startova listina'!$A$12:$I$157,5,0))</f>
        <v xml:space="preserve"> </v>
      </c>
      <c r="G93" s="147" t="str">
        <f>IF(ISERROR(VLOOKUP(A93,'startova listina'!$A$12:$I$157,6,0))=TRUE," ",VLOOKUP(A93,'startova listina'!$A$12:$I$157,6,0))</f>
        <v xml:space="preserve"> </v>
      </c>
      <c r="H93" s="133" t="str">
        <f>IF(ISERROR(VLOOKUP(A93,'startova listina'!$A$12:$I$157,7,0))=TRUE," ",VLOOKUP(A93,'startova listina'!$A$12:$I$157,7,0))</f>
        <v xml:space="preserve"> </v>
      </c>
      <c r="I93" s="147" t="str">
        <f>IF(ISERROR(VLOOKUP(A93,'startova listina'!$A$12:$I$157,8,0))=TRUE," ",VLOOKUP(A93,'startova listina'!$A$12:$I$157,8,0))</f>
        <v xml:space="preserve"> </v>
      </c>
      <c r="J93" s="272"/>
      <c r="K93" s="131"/>
      <c r="L93" s="130">
        <f t="shared" si="177"/>
        <v>422</v>
      </c>
      <c r="M93" s="131"/>
      <c r="N93" s="274"/>
      <c r="O93" s="274"/>
      <c r="P93" s="274"/>
      <c r="Q93" s="274"/>
      <c r="Z93" s="1">
        <v>93</v>
      </c>
      <c r="AA93" s="1">
        <v>128</v>
      </c>
      <c r="AJ93" s="271"/>
    </row>
    <row r="94" spans="1:36" ht="35.1" customHeight="1" x14ac:dyDescent="0.55000000000000004">
      <c r="A94" s="152">
        <v>431</v>
      </c>
      <c r="C94" s="270">
        <v>43</v>
      </c>
      <c r="D94" s="270"/>
      <c r="E94" s="147" t="str">
        <f>IF(ISERROR(VLOOKUP(A94,'startova listina'!$A$12:$I$157,4,0))=TRUE," ",VLOOKUP(A94,'startova listina'!$A$12:$I$157,4,0))</f>
        <v xml:space="preserve"> </v>
      </c>
      <c r="F94" s="133" t="str">
        <f>IF(ISERROR(VLOOKUP(A94,'startova listina'!$A$12:$I$157,5,0))=TRUE," ",VLOOKUP(A94,'startova listina'!$A$12:$I$157,5,0))</f>
        <v xml:space="preserve"> </v>
      </c>
      <c r="G94" s="147" t="str">
        <f>IF(ISERROR(VLOOKUP(A94,'startova listina'!$A$12:$I$157,6,0))=TRUE," ",VLOOKUP(A94,'startova listina'!$A$12:$I$157,6,0))</f>
        <v xml:space="preserve"> </v>
      </c>
      <c r="H94" s="133" t="str">
        <f>IF(ISERROR(VLOOKUP(A94,'startova listina'!$A$12:$I$157,7,0))=TRUE," ",VLOOKUP(A94,'startova listina'!$A$12:$I$157,7,0))</f>
        <v xml:space="preserve"> </v>
      </c>
      <c r="I94" s="147" t="str">
        <f>IF(ISERROR(VLOOKUP(A94,'startova listina'!$A$12:$I$157,8,0))=TRUE," ",VLOOKUP(A94,'startova listina'!$A$12:$I$157,8,0))</f>
        <v xml:space="preserve"> </v>
      </c>
      <c r="J94" s="271">
        <f t="shared" ref="J94" si="192">SUM(I94:I95)</f>
        <v>0</v>
      </c>
      <c r="K94" s="131"/>
      <c r="L94" s="130">
        <f t="shared" si="177"/>
        <v>431</v>
      </c>
      <c r="M94" s="131"/>
      <c r="N94" s="273" t="str">
        <f t="shared" ref="N94" si="193">CONCATENATE(LEFT(F94,FIND(" ",F94,1)-1)," / ",LEFT(F95,FIND(" ",F95,1)-1))</f>
        <v xml:space="preserve"> / </v>
      </c>
      <c r="O94" s="273" t="str">
        <f t="shared" ref="O94" si="194">CONCATENATE(H94," / ",H95)</f>
        <v xml:space="preserve">  /  </v>
      </c>
      <c r="P94" s="273" t="str">
        <f t="shared" ref="P94" si="195">F94</f>
        <v xml:space="preserve"> </v>
      </c>
      <c r="Q94" s="273" t="str">
        <f t="shared" ref="Q94" si="196">F95</f>
        <v xml:space="preserve"> </v>
      </c>
      <c r="Z94" s="1">
        <v>94</v>
      </c>
      <c r="AA94" s="1">
        <v>128</v>
      </c>
      <c r="AJ94" s="272"/>
    </row>
    <row r="95" spans="1:36" ht="35.1" customHeight="1" x14ac:dyDescent="0.55000000000000004">
      <c r="A95" s="152">
        <v>432</v>
      </c>
      <c r="C95" s="270"/>
      <c r="D95" s="270"/>
      <c r="E95" s="147" t="str">
        <f>IF(ISERROR(VLOOKUP(A95,'startova listina'!$A$12:$I$157,4,0))=TRUE," ",VLOOKUP(A95,'startova listina'!$A$12:$I$157,4,0))</f>
        <v xml:space="preserve"> </v>
      </c>
      <c r="F95" s="133" t="str">
        <f>IF(ISERROR(VLOOKUP(A95,'startova listina'!$A$12:$I$157,5,0))=TRUE," ",VLOOKUP(A95,'startova listina'!$A$12:$I$157,5,0))</f>
        <v xml:space="preserve"> </v>
      </c>
      <c r="G95" s="147" t="str">
        <f>IF(ISERROR(VLOOKUP(A95,'startova listina'!$A$12:$I$157,6,0))=TRUE," ",VLOOKUP(A95,'startova listina'!$A$12:$I$157,6,0))</f>
        <v xml:space="preserve"> </v>
      </c>
      <c r="H95" s="133" t="str">
        <f>IF(ISERROR(VLOOKUP(A95,'startova listina'!$A$12:$I$157,7,0))=TRUE," ",VLOOKUP(A95,'startova listina'!$A$12:$I$157,7,0))</f>
        <v xml:space="preserve"> </v>
      </c>
      <c r="I95" s="147" t="str">
        <f>IF(ISERROR(VLOOKUP(A95,'startova listina'!$A$12:$I$157,8,0))=TRUE," ",VLOOKUP(A95,'startova listina'!$A$12:$I$157,8,0))</f>
        <v xml:space="preserve"> </v>
      </c>
      <c r="J95" s="272"/>
      <c r="K95" s="131"/>
      <c r="L95" s="130">
        <f t="shared" si="177"/>
        <v>432</v>
      </c>
      <c r="M95" s="131"/>
      <c r="N95" s="274"/>
      <c r="O95" s="274"/>
      <c r="P95" s="274"/>
      <c r="Q95" s="274"/>
      <c r="Z95" s="1">
        <v>95</v>
      </c>
      <c r="AA95" s="1">
        <v>128</v>
      </c>
      <c r="AJ95" s="271"/>
    </row>
    <row r="96" spans="1:36" ht="35.1" customHeight="1" x14ac:dyDescent="0.55000000000000004">
      <c r="A96" s="152">
        <v>441</v>
      </c>
      <c r="C96" s="270">
        <v>44</v>
      </c>
      <c r="D96" s="271"/>
      <c r="E96" s="147" t="str">
        <f>IF(ISERROR(VLOOKUP(A96,'startova listina'!$A$12:$I$157,4,0))=TRUE," ",VLOOKUP(A96,'startova listina'!$A$12:$I$157,4,0))</f>
        <v xml:space="preserve"> </v>
      </c>
      <c r="F96" s="133" t="str">
        <f>IF(ISERROR(VLOOKUP(A96,'startova listina'!$A$12:$I$157,5,0))=TRUE," ",VLOOKUP(A96,'startova listina'!$A$12:$I$157,5,0))</f>
        <v xml:space="preserve"> </v>
      </c>
      <c r="G96" s="147" t="str">
        <f>IF(ISERROR(VLOOKUP(A96,'startova listina'!$A$12:$I$157,6,0))=TRUE," ",VLOOKUP(A96,'startova listina'!$A$12:$I$157,6,0))</f>
        <v xml:space="preserve"> </v>
      </c>
      <c r="H96" s="133" t="str">
        <f>IF(ISERROR(VLOOKUP(A96,'startova listina'!$A$12:$I$157,7,0))=TRUE," ",VLOOKUP(A96,'startova listina'!$A$12:$I$157,7,0))</f>
        <v xml:space="preserve"> </v>
      </c>
      <c r="I96" s="147" t="str">
        <f>IF(ISERROR(VLOOKUP(A96,'startova listina'!$A$12:$I$157,8,0))=TRUE," ",VLOOKUP(A96,'startova listina'!$A$12:$I$157,8,0))</f>
        <v xml:space="preserve"> </v>
      </c>
      <c r="J96" s="271">
        <f t="shared" ref="J96" si="197">SUM(I96:I97)</f>
        <v>0</v>
      </c>
      <c r="K96" s="131"/>
      <c r="L96" s="130">
        <f t="shared" si="177"/>
        <v>441</v>
      </c>
      <c r="M96" s="131"/>
      <c r="N96" s="273" t="str">
        <f t="shared" ref="N96" si="198">CONCATENATE(LEFT(F96,FIND(" ",F96,1)-1)," / ",LEFT(F97,FIND(" ",F97,1)-1))</f>
        <v xml:space="preserve"> / </v>
      </c>
      <c r="O96" s="273" t="str">
        <f t="shared" ref="O96" si="199">CONCATENATE(H96," / ",H97)</f>
        <v xml:space="preserve">  /  </v>
      </c>
      <c r="P96" s="273" t="str">
        <f t="shared" ref="P96" si="200">F96</f>
        <v xml:space="preserve"> </v>
      </c>
      <c r="Q96" s="273" t="str">
        <f t="shared" ref="Q96" si="201">F97</f>
        <v xml:space="preserve"> </v>
      </c>
      <c r="Z96" s="1">
        <v>96</v>
      </c>
      <c r="AA96" s="1">
        <v>128</v>
      </c>
      <c r="AJ96" s="272"/>
    </row>
    <row r="97" spans="1:36" ht="35.1" customHeight="1" x14ac:dyDescent="0.55000000000000004">
      <c r="A97" s="152">
        <v>442</v>
      </c>
      <c r="C97" s="270"/>
      <c r="D97" s="272"/>
      <c r="E97" s="147" t="str">
        <f>IF(ISERROR(VLOOKUP(A97,'startova listina'!$A$12:$I$157,4,0))=TRUE," ",VLOOKUP(A97,'startova listina'!$A$12:$I$157,4,0))</f>
        <v xml:space="preserve"> </v>
      </c>
      <c r="F97" s="133" t="str">
        <f>IF(ISERROR(VLOOKUP(A97,'startova listina'!$A$12:$I$157,5,0))=TRUE," ",VLOOKUP(A97,'startova listina'!$A$12:$I$157,5,0))</f>
        <v xml:space="preserve"> </v>
      </c>
      <c r="G97" s="147" t="str">
        <f>IF(ISERROR(VLOOKUP(A97,'startova listina'!$A$12:$I$157,6,0))=TRUE," ",VLOOKUP(A97,'startova listina'!$A$12:$I$157,6,0))</f>
        <v xml:space="preserve"> </v>
      </c>
      <c r="H97" s="133" t="str">
        <f>IF(ISERROR(VLOOKUP(A97,'startova listina'!$A$12:$I$157,7,0))=TRUE," ",VLOOKUP(A97,'startova listina'!$A$12:$I$157,7,0))</f>
        <v xml:space="preserve"> </v>
      </c>
      <c r="I97" s="147" t="str">
        <f>IF(ISERROR(VLOOKUP(A97,'startova listina'!$A$12:$I$157,8,0))=TRUE," ",VLOOKUP(A97,'startova listina'!$A$12:$I$157,8,0))</f>
        <v xml:space="preserve"> </v>
      </c>
      <c r="J97" s="272"/>
      <c r="K97" s="131"/>
      <c r="L97" s="130">
        <f t="shared" si="177"/>
        <v>442</v>
      </c>
      <c r="M97" s="131"/>
      <c r="N97" s="274"/>
      <c r="O97" s="274"/>
      <c r="P97" s="274"/>
      <c r="Q97" s="274"/>
      <c r="Z97" s="1">
        <v>97</v>
      </c>
      <c r="AA97" s="1">
        <v>128</v>
      </c>
      <c r="AJ97" s="271"/>
    </row>
    <row r="98" spans="1:36" ht="35.1" customHeight="1" x14ac:dyDescent="0.55000000000000004">
      <c r="A98" s="152">
        <v>451</v>
      </c>
      <c r="C98" s="270">
        <v>45</v>
      </c>
      <c r="D98" s="270"/>
      <c r="E98" s="147" t="str">
        <f>IF(ISERROR(VLOOKUP(A98,'startova listina'!$A$12:$I$157,4,0))=TRUE," ",VLOOKUP(A98,'startova listina'!$A$12:$I$157,4,0))</f>
        <v xml:space="preserve"> </v>
      </c>
      <c r="F98" s="133" t="str">
        <f>IF(ISERROR(VLOOKUP(A98,'startova listina'!$A$12:$I$157,5,0))=TRUE," ",VLOOKUP(A98,'startova listina'!$A$12:$I$157,5,0))</f>
        <v xml:space="preserve"> </v>
      </c>
      <c r="G98" s="147" t="str">
        <f>IF(ISERROR(VLOOKUP(A98,'startova listina'!$A$12:$I$157,6,0))=TRUE," ",VLOOKUP(A98,'startova listina'!$A$12:$I$157,6,0))</f>
        <v xml:space="preserve"> </v>
      </c>
      <c r="H98" s="133" t="str">
        <f>IF(ISERROR(VLOOKUP(A98,'startova listina'!$A$12:$I$157,7,0))=TRUE," ",VLOOKUP(A98,'startova listina'!$A$12:$I$157,7,0))</f>
        <v xml:space="preserve"> </v>
      </c>
      <c r="I98" s="147" t="str">
        <f>IF(ISERROR(VLOOKUP(A98,'startova listina'!$A$12:$I$157,8,0))=TRUE," ",VLOOKUP(A98,'startova listina'!$A$12:$I$157,8,0))</f>
        <v xml:space="preserve"> </v>
      </c>
      <c r="J98" s="271">
        <f t="shared" ref="J98" si="202">SUM(I98:I99)</f>
        <v>0</v>
      </c>
      <c r="K98" s="131"/>
      <c r="L98" s="130">
        <f t="shared" si="177"/>
        <v>451</v>
      </c>
      <c r="M98" s="131"/>
      <c r="N98" s="273" t="str">
        <f t="shared" ref="N98" si="203">CONCATENATE(LEFT(F98,FIND(" ",F98,1)-1)," / ",LEFT(F99,FIND(" ",F99,1)-1))</f>
        <v xml:space="preserve"> / </v>
      </c>
      <c r="O98" s="273" t="str">
        <f t="shared" ref="O98" si="204">CONCATENATE(H98," / ",H99)</f>
        <v xml:space="preserve">  /  </v>
      </c>
      <c r="P98" s="273" t="str">
        <f t="shared" ref="P98" si="205">F98</f>
        <v xml:space="preserve"> </v>
      </c>
      <c r="Q98" s="273" t="str">
        <f t="shared" ref="Q98" si="206">F99</f>
        <v xml:space="preserve"> </v>
      </c>
      <c r="Z98" s="1">
        <v>98</v>
      </c>
      <c r="AA98" s="1">
        <v>128</v>
      </c>
      <c r="AJ98" s="272"/>
    </row>
    <row r="99" spans="1:36" ht="35.1" customHeight="1" x14ac:dyDescent="0.55000000000000004">
      <c r="A99" s="152">
        <v>452</v>
      </c>
      <c r="C99" s="270"/>
      <c r="D99" s="270"/>
      <c r="E99" s="147" t="str">
        <f>IF(ISERROR(VLOOKUP(A99,'startova listina'!$A$12:$I$157,4,0))=TRUE," ",VLOOKUP(A99,'startova listina'!$A$12:$I$157,4,0))</f>
        <v xml:space="preserve"> </v>
      </c>
      <c r="F99" s="133" t="str">
        <f>IF(ISERROR(VLOOKUP(A99,'startova listina'!$A$12:$I$157,5,0))=TRUE," ",VLOOKUP(A99,'startova listina'!$A$12:$I$157,5,0))</f>
        <v xml:space="preserve"> </v>
      </c>
      <c r="G99" s="147" t="str">
        <f>IF(ISERROR(VLOOKUP(A99,'startova listina'!$A$12:$I$157,6,0))=TRUE," ",VLOOKUP(A99,'startova listina'!$A$12:$I$157,6,0))</f>
        <v xml:space="preserve"> </v>
      </c>
      <c r="H99" s="133" t="str">
        <f>IF(ISERROR(VLOOKUP(A99,'startova listina'!$A$12:$I$157,7,0))=TRUE," ",VLOOKUP(A99,'startova listina'!$A$12:$I$157,7,0))</f>
        <v xml:space="preserve"> </v>
      </c>
      <c r="I99" s="147" t="str">
        <f>IF(ISERROR(VLOOKUP(A99,'startova listina'!$A$12:$I$157,8,0))=TRUE," ",VLOOKUP(A99,'startova listina'!$A$12:$I$157,8,0))</f>
        <v xml:space="preserve"> </v>
      </c>
      <c r="J99" s="272"/>
      <c r="K99" s="131"/>
      <c r="L99" s="130">
        <f t="shared" si="177"/>
        <v>452</v>
      </c>
      <c r="M99" s="131"/>
      <c r="N99" s="274"/>
      <c r="O99" s="274"/>
      <c r="P99" s="274"/>
      <c r="Q99" s="274"/>
      <c r="Z99" s="1">
        <v>99</v>
      </c>
      <c r="AA99" s="1">
        <v>128</v>
      </c>
      <c r="AJ99" s="271"/>
    </row>
    <row r="100" spans="1:36" ht="35.1" customHeight="1" x14ac:dyDescent="0.55000000000000004">
      <c r="A100" s="152">
        <v>461</v>
      </c>
      <c r="C100" s="270">
        <v>46</v>
      </c>
      <c r="D100" s="271"/>
      <c r="E100" s="147" t="str">
        <f>IF(ISERROR(VLOOKUP(A100,'startova listina'!$A$12:$I$157,4,0))=TRUE," ",VLOOKUP(A100,'startova listina'!$A$12:$I$157,4,0))</f>
        <v xml:space="preserve"> </v>
      </c>
      <c r="F100" s="133" t="str">
        <f>IF(ISERROR(VLOOKUP(A100,'startova listina'!$A$12:$I$157,5,0))=TRUE," ",VLOOKUP(A100,'startova listina'!$A$12:$I$157,5,0))</f>
        <v xml:space="preserve"> </v>
      </c>
      <c r="G100" s="147" t="str">
        <f>IF(ISERROR(VLOOKUP(A100,'startova listina'!$A$12:$I$157,6,0))=TRUE," ",VLOOKUP(A100,'startova listina'!$A$12:$I$157,6,0))</f>
        <v xml:space="preserve"> </v>
      </c>
      <c r="H100" s="133" t="str">
        <f>IF(ISERROR(VLOOKUP(A100,'startova listina'!$A$12:$I$157,7,0))=TRUE," ",VLOOKUP(A100,'startova listina'!$A$12:$I$157,7,0))</f>
        <v xml:space="preserve"> </v>
      </c>
      <c r="I100" s="147" t="str">
        <f>IF(ISERROR(VLOOKUP(A100,'startova listina'!$A$12:$I$157,8,0))=TRUE," ",VLOOKUP(A100,'startova listina'!$A$12:$I$157,8,0))</f>
        <v xml:space="preserve"> </v>
      </c>
      <c r="J100" s="271">
        <f t="shared" ref="J100" si="207">SUM(I100:I101)</f>
        <v>0</v>
      </c>
      <c r="K100" s="131"/>
      <c r="L100" s="130">
        <f t="shared" si="177"/>
        <v>461</v>
      </c>
      <c r="M100" s="131"/>
      <c r="N100" s="273" t="str">
        <f t="shared" ref="N100" si="208">CONCATENATE(LEFT(F100,FIND(" ",F100,1)-1)," / ",LEFT(F101,FIND(" ",F101,1)-1))</f>
        <v xml:space="preserve"> / </v>
      </c>
      <c r="O100" s="273" t="str">
        <f t="shared" ref="O100" si="209">CONCATENATE(H100," / ",H101)</f>
        <v xml:space="preserve">  /  </v>
      </c>
      <c r="P100" s="273" t="str">
        <f t="shared" ref="P100" si="210">F100</f>
        <v xml:space="preserve"> </v>
      </c>
      <c r="Q100" s="273" t="str">
        <f t="shared" ref="Q100" si="211">F101</f>
        <v xml:space="preserve"> </v>
      </c>
      <c r="Z100" s="1">
        <v>100</v>
      </c>
      <c r="AA100" s="1">
        <v>128</v>
      </c>
      <c r="AJ100" s="272"/>
    </row>
    <row r="101" spans="1:36" ht="35.1" customHeight="1" x14ac:dyDescent="0.55000000000000004">
      <c r="A101" s="152">
        <v>462</v>
      </c>
      <c r="C101" s="270"/>
      <c r="D101" s="272"/>
      <c r="E101" s="147" t="str">
        <f>IF(ISERROR(VLOOKUP(A101,'startova listina'!$A$12:$I$157,4,0))=TRUE," ",VLOOKUP(A101,'startova listina'!$A$12:$I$157,4,0))</f>
        <v xml:space="preserve"> </v>
      </c>
      <c r="F101" s="133" t="str">
        <f>IF(ISERROR(VLOOKUP(A101,'startova listina'!$A$12:$I$157,5,0))=TRUE," ",VLOOKUP(A101,'startova listina'!$A$12:$I$157,5,0))</f>
        <v xml:space="preserve"> </v>
      </c>
      <c r="G101" s="147" t="str">
        <f>IF(ISERROR(VLOOKUP(A101,'startova listina'!$A$12:$I$157,6,0))=TRUE," ",VLOOKUP(A101,'startova listina'!$A$12:$I$157,6,0))</f>
        <v xml:space="preserve"> </v>
      </c>
      <c r="H101" s="133" t="str">
        <f>IF(ISERROR(VLOOKUP(A101,'startova listina'!$A$12:$I$157,7,0))=TRUE," ",VLOOKUP(A101,'startova listina'!$A$12:$I$157,7,0))</f>
        <v xml:space="preserve"> </v>
      </c>
      <c r="I101" s="147" t="str">
        <f>IF(ISERROR(VLOOKUP(A101,'startova listina'!$A$12:$I$157,8,0))=TRUE," ",VLOOKUP(A101,'startova listina'!$A$12:$I$157,8,0))</f>
        <v xml:space="preserve"> </v>
      </c>
      <c r="J101" s="272"/>
      <c r="K101" s="131"/>
      <c r="L101" s="130">
        <f t="shared" si="177"/>
        <v>462</v>
      </c>
      <c r="M101" s="131"/>
      <c r="N101" s="274"/>
      <c r="O101" s="274"/>
      <c r="P101" s="274"/>
      <c r="Q101" s="274"/>
      <c r="Z101" s="1">
        <v>101</v>
      </c>
      <c r="AA101" s="1">
        <v>128</v>
      </c>
      <c r="AJ101" s="271"/>
    </row>
    <row r="102" spans="1:36" ht="35.1" customHeight="1" x14ac:dyDescent="0.55000000000000004">
      <c r="A102" s="152">
        <v>471</v>
      </c>
      <c r="C102" s="270">
        <v>47</v>
      </c>
      <c r="D102" s="270"/>
      <c r="E102" s="147" t="str">
        <f>IF(ISERROR(VLOOKUP(A102,'startova listina'!$A$12:$I$157,4,0))=TRUE," ",VLOOKUP(A102,'startova listina'!$A$12:$I$157,4,0))</f>
        <v xml:space="preserve"> </v>
      </c>
      <c r="F102" s="133" t="str">
        <f>IF(ISERROR(VLOOKUP(A102,'startova listina'!$A$12:$I$157,5,0))=TRUE," ",VLOOKUP(A102,'startova listina'!$A$12:$I$157,5,0))</f>
        <v xml:space="preserve"> </v>
      </c>
      <c r="G102" s="147" t="str">
        <f>IF(ISERROR(VLOOKUP(A102,'startova listina'!$A$12:$I$157,6,0))=TRUE," ",VLOOKUP(A102,'startova listina'!$A$12:$I$157,6,0))</f>
        <v xml:space="preserve"> </v>
      </c>
      <c r="H102" s="133" t="str">
        <f>IF(ISERROR(VLOOKUP(A102,'startova listina'!$A$12:$I$157,7,0))=TRUE," ",VLOOKUP(A102,'startova listina'!$A$12:$I$157,7,0))</f>
        <v xml:space="preserve"> </v>
      </c>
      <c r="I102" s="147" t="str">
        <f>IF(ISERROR(VLOOKUP(A102,'startova listina'!$A$12:$I$157,8,0))=TRUE," ",VLOOKUP(A102,'startova listina'!$A$12:$I$157,8,0))</f>
        <v xml:space="preserve"> </v>
      </c>
      <c r="J102" s="271">
        <f t="shared" ref="J102" si="212">SUM(I102:I103)</f>
        <v>0</v>
      </c>
      <c r="K102" s="131"/>
      <c r="L102" s="130">
        <f t="shared" si="177"/>
        <v>471</v>
      </c>
      <c r="M102" s="131"/>
      <c r="N102" s="273" t="str">
        <f t="shared" ref="N102" si="213">CONCATENATE(LEFT(F102,FIND(" ",F102,1)-1)," / ",LEFT(F103,FIND(" ",F103,1)-1))</f>
        <v xml:space="preserve"> / </v>
      </c>
      <c r="O102" s="273" t="str">
        <f t="shared" ref="O102" si="214">CONCATENATE(H102," / ",H103)</f>
        <v xml:space="preserve">  /  </v>
      </c>
      <c r="P102" s="273" t="str">
        <f t="shared" ref="P102" si="215">F102</f>
        <v xml:space="preserve"> </v>
      </c>
      <c r="Q102" s="273" t="str">
        <f t="shared" ref="Q102" si="216">F103</f>
        <v xml:space="preserve"> </v>
      </c>
      <c r="Z102" s="1">
        <v>102</v>
      </c>
      <c r="AA102" s="1">
        <v>128</v>
      </c>
      <c r="AJ102" s="272"/>
    </row>
    <row r="103" spans="1:36" ht="35.1" customHeight="1" x14ac:dyDescent="0.55000000000000004">
      <c r="A103" s="152">
        <v>472</v>
      </c>
      <c r="C103" s="270"/>
      <c r="D103" s="270"/>
      <c r="E103" s="147" t="str">
        <f>IF(ISERROR(VLOOKUP(A103,'startova listina'!$A$12:$I$157,4,0))=TRUE," ",VLOOKUP(A103,'startova listina'!$A$12:$I$157,4,0))</f>
        <v xml:space="preserve"> </v>
      </c>
      <c r="F103" s="133" t="str">
        <f>IF(ISERROR(VLOOKUP(A103,'startova listina'!$A$12:$I$157,5,0))=TRUE," ",VLOOKUP(A103,'startova listina'!$A$12:$I$157,5,0))</f>
        <v xml:space="preserve"> </v>
      </c>
      <c r="G103" s="147" t="str">
        <f>IF(ISERROR(VLOOKUP(A103,'startova listina'!$A$12:$I$157,6,0))=TRUE," ",VLOOKUP(A103,'startova listina'!$A$12:$I$157,6,0))</f>
        <v xml:space="preserve"> </v>
      </c>
      <c r="H103" s="133" t="str">
        <f>IF(ISERROR(VLOOKUP(A103,'startova listina'!$A$12:$I$157,7,0))=TRUE," ",VLOOKUP(A103,'startova listina'!$A$12:$I$157,7,0))</f>
        <v xml:space="preserve"> </v>
      </c>
      <c r="I103" s="147" t="str">
        <f>IF(ISERROR(VLOOKUP(A103,'startova listina'!$A$12:$I$157,8,0))=TRUE," ",VLOOKUP(A103,'startova listina'!$A$12:$I$157,8,0))</f>
        <v xml:space="preserve"> </v>
      </c>
      <c r="J103" s="272"/>
      <c r="K103" s="131"/>
      <c r="L103" s="130">
        <f t="shared" si="177"/>
        <v>472</v>
      </c>
      <c r="M103" s="131"/>
      <c r="N103" s="274"/>
      <c r="O103" s="274"/>
      <c r="P103" s="274"/>
      <c r="Q103" s="274"/>
      <c r="Z103" s="1">
        <v>103</v>
      </c>
      <c r="AA103" s="1">
        <v>128</v>
      </c>
      <c r="AJ103" s="271"/>
    </row>
    <row r="104" spans="1:36" ht="35.1" customHeight="1" x14ac:dyDescent="0.55000000000000004">
      <c r="A104" s="152">
        <v>481</v>
      </c>
      <c r="C104" s="270">
        <v>48</v>
      </c>
      <c r="D104" s="271"/>
      <c r="E104" s="147" t="str">
        <f>IF(ISERROR(VLOOKUP(A104,'startova listina'!$A$12:$I$157,4,0))=TRUE," ",VLOOKUP(A104,'startova listina'!$A$12:$I$157,4,0))</f>
        <v xml:space="preserve"> </v>
      </c>
      <c r="F104" s="133" t="str">
        <f>IF(ISERROR(VLOOKUP(A104,'startova listina'!$A$12:$I$157,5,0))=TRUE," ",VLOOKUP(A104,'startova listina'!$A$12:$I$157,5,0))</f>
        <v xml:space="preserve"> </v>
      </c>
      <c r="G104" s="147" t="str">
        <f>IF(ISERROR(VLOOKUP(A104,'startova listina'!$A$12:$I$157,6,0))=TRUE," ",VLOOKUP(A104,'startova listina'!$A$12:$I$157,6,0))</f>
        <v xml:space="preserve"> </v>
      </c>
      <c r="H104" s="133" t="str">
        <f>IF(ISERROR(VLOOKUP(A104,'startova listina'!$A$12:$I$157,7,0))=TRUE," ",VLOOKUP(A104,'startova listina'!$A$12:$I$157,7,0))</f>
        <v xml:space="preserve"> </v>
      </c>
      <c r="I104" s="147" t="str">
        <f>IF(ISERROR(VLOOKUP(A104,'startova listina'!$A$12:$I$157,8,0))=TRUE," ",VLOOKUP(A104,'startova listina'!$A$12:$I$157,8,0))</f>
        <v xml:space="preserve"> </v>
      </c>
      <c r="J104" s="271">
        <f t="shared" ref="J104" si="217">SUM(I104:I105)</f>
        <v>0</v>
      </c>
      <c r="K104" s="131"/>
      <c r="L104" s="130">
        <f t="shared" si="177"/>
        <v>481</v>
      </c>
      <c r="M104" s="131"/>
      <c r="N104" s="273" t="str">
        <f t="shared" ref="N104" si="218">CONCATENATE(LEFT(F104,FIND(" ",F104,1)-1)," / ",LEFT(F105,FIND(" ",F105,1)-1))</f>
        <v xml:space="preserve"> / </v>
      </c>
      <c r="O104" s="273" t="str">
        <f t="shared" ref="O104" si="219">CONCATENATE(H104," / ",H105)</f>
        <v xml:space="preserve">  /  </v>
      </c>
      <c r="P104" s="273" t="str">
        <f t="shared" ref="P104" si="220">F104</f>
        <v xml:space="preserve"> </v>
      </c>
      <c r="Q104" s="273" t="str">
        <f t="shared" ref="Q104" si="221">F105</f>
        <v xml:space="preserve"> </v>
      </c>
      <c r="Z104" s="1">
        <v>104</v>
      </c>
      <c r="AA104" s="1">
        <v>128</v>
      </c>
      <c r="AJ104" s="272"/>
    </row>
    <row r="105" spans="1:36" ht="35.1" customHeight="1" x14ac:dyDescent="0.55000000000000004">
      <c r="A105" s="152">
        <v>482</v>
      </c>
      <c r="C105" s="270"/>
      <c r="D105" s="272"/>
      <c r="E105" s="147" t="str">
        <f>IF(ISERROR(VLOOKUP(A105,'startova listina'!$A$12:$I$157,4,0))=TRUE," ",VLOOKUP(A105,'startova listina'!$A$12:$I$157,4,0))</f>
        <v xml:space="preserve"> </v>
      </c>
      <c r="F105" s="133" t="str">
        <f>IF(ISERROR(VLOOKUP(A105,'startova listina'!$A$12:$I$157,5,0))=TRUE," ",VLOOKUP(A105,'startova listina'!$A$12:$I$157,5,0))</f>
        <v xml:space="preserve"> </v>
      </c>
      <c r="G105" s="147" t="str">
        <f>IF(ISERROR(VLOOKUP(A105,'startova listina'!$A$12:$I$157,6,0))=TRUE," ",VLOOKUP(A105,'startova listina'!$A$12:$I$157,6,0))</f>
        <v xml:space="preserve"> </v>
      </c>
      <c r="H105" s="133" t="str">
        <f>IF(ISERROR(VLOOKUP(A105,'startova listina'!$A$12:$I$157,7,0))=TRUE," ",VLOOKUP(A105,'startova listina'!$A$12:$I$157,7,0))</f>
        <v xml:space="preserve"> </v>
      </c>
      <c r="I105" s="147" t="str">
        <f>IF(ISERROR(VLOOKUP(A105,'startova listina'!$A$12:$I$157,8,0))=TRUE," ",VLOOKUP(A105,'startova listina'!$A$12:$I$157,8,0))</f>
        <v xml:space="preserve"> </v>
      </c>
      <c r="J105" s="272"/>
      <c r="K105" s="131"/>
      <c r="L105" s="130">
        <f t="shared" si="177"/>
        <v>482</v>
      </c>
      <c r="M105" s="131"/>
      <c r="N105" s="274"/>
      <c r="O105" s="274"/>
      <c r="P105" s="274"/>
      <c r="Q105" s="274"/>
      <c r="Z105" s="1">
        <v>105</v>
      </c>
      <c r="AA105" s="1">
        <v>128</v>
      </c>
      <c r="AJ105" s="271"/>
    </row>
    <row r="106" spans="1:36" ht="35.1" customHeight="1" x14ac:dyDescent="0.55000000000000004">
      <c r="A106" s="152">
        <v>491</v>
      </c>
      <c r="C106" s="270">
        <v>49</v>
      </c>
      <c r="D106" s="270"/>
      <c r="E106" s="147" t="str">
        <f>IF(ISERROR(VLOOKUP(A106,'startova listina'!$A$12:$I$157,4,0))=TRUE," ",VLOOKUP(A106,'startova listina'!$A$12:$I$157,4,0))</f>
        <v xml:space="preserve"> </v>
      </c>
      <c r="F106" s="133" t="str">
        <f>IF(ISERROR(VLOOKUP(A106,'startova listina'!$A$12:$I$157,5,0))=TRUE," ",VLOOKUP(A106,'startova listina'!$A$12:$I$157,5,0))</f>
        <v xml:space="preserve"> </v>
      </c>
      <c r="G106" s="147" t="str">
        <f>IF(ISERROR(VLOOKUP(A106,'startova listina'!$A$12:$I$157,6,0))=TRUE," ",VLOOKUP(A106,'startova listina'!$A$12:$I$157,6,0))</f>
        <v xml:space="preserve"> </v>
      </c>
      <c r="H106" s="133" t="str">
        <f>IF(ISERROR(VLOOKUP(A106,'startova listina'!$A$12:$I$157,7,0))=TRUE," ",VLOOKUP(A106,'startova listina'!$A$12:$I$157,7,0))</f>
        <v xml:space="preserve"> </v>
      </c>
      <c r="I106" s="147" t="str">
        <f>IF(ISERROR(VLOOKUP(A106,'startova listina'!$A$12:$I$157,8,0))=TRUE," ",VLOOKUP(A106,'startova listina'!$A$12:$I$157,8,0))</f>
        <v xml:space="preserve"> </v>
      </c>
      <c r="J106" s="271">
        <f t="shared" ref="J106" si="222">SUM(I106:I107)</f>
        <v>0</v>
      </c>
      <c r="K106" s="131"/>
      <c r="L106" s="130">
        <f t="shared" si="177"/>
        <v>491</v>
      </c>
      <c r="M106" s="131"/>
      <c r="N106" s="273" t="str">
        <f t="shared" ref="N106" si="223">CONCATENATE(LEFT(F106,FIND(" ",F106,1)-1)," / ",LEFT(F107,FIND(" ",F107,1)-1))</f>
        <v xml:space="preserve"> / </v>
      </c>
      <c r="O106" s="273" t="str">
        <f t="shared" ref="O106" si="224">CONCATENATE(H106," / ",H107)</f>
        <v xml:space="preserve">  /  </v>
      </c>
      <c r="P106" s="273" t="str">
        <f t="shared" ref="P106" si="225">F106</f>
        <v xml:space="preserve"> </v>
      </c>
      <c r="Q106" s="273" t="str">
        <f t="shared" ref="Q106" si="226">F107</f>
        <v xml:space="preserve"> </v>
      </c>
      <c r="Z106" s="1">
        <v>106</v>
      </c>
      <c r="AA106" s="1">
        <v>128</v>
      </c>
      <c r="AJ106" s="272"/>
    </row>
    <row r="107" spans="1:36" ht="35.1" customHeight="1" x14ac:dyDescent="0.55000000000000004">
      <c r="A107" s="152">
        <v>492</v>
      </c>
      <c r="C107" s="270"/>
      <c r="D107" s="270"/>
      <c r="E107" s="147" t="str">
        <f>IF(ISERROR(VLOOKUP(A107,'startova listina'!$A$12:$I$157,4,0))=TRUE," ",VLOOKUP(A107,'startova listina'!$A$12:$I$157,4,0))</f>
        <v xml:space="preserve"> </v>
      </c>
      <c r="F107" s="133" t="str">
        <f>IF(ISERROR(VLOOKUP(A107,'startova listina'!$A$12:$I$157,5,0))=TRUE," ",VLOOKUP(A107,'startova listina'!$A$12:$I$157,5,0))</f>
        <v xml:space="preserve"> </v>
      </c>
      <c r="G107" s="147" t="str">
        <f>IF(ISERROR(VLOOKUP(A107,'startova listina'!$A$12:$I$157,6,0))=TRUE," ",VLOOKUP(A107,'startova listina'!$A$12:$I$157,6,0))</f>
        <v xml:space="preserve"> </v>
      </c>
      <c r="H107" s="133" t="str">
        <f>IF(ISERROR(VLOOKUP(A107,'startova listina'!$A$12:$I$157,7,0))=TRUE," ",VLOOKUP(A107,'startova listina'!$A$12:$I$157,7,0))</f>
        <v xml:space="preserve"> </v>
      </c>
      <c r="I107" s="147" t="str">
        <f>IF(ISERROR(VLOOKUP(A107,'startova listina'!$A$12:$I$157,8,0))=TRUE," ",VLOOKUP(A107,'startova listina'!$A$12:$I$157,8,0))</f>
        <v xml:space="preserve"> </v>
      </c>
      <c r="J107" s="272"/>
      <c r="K107" s="131"/>
      <c r="L107" s="130">
        <f t="shared" si="177"/>
        <v>492</v>
      </c>
      <c r="M107" s="131"/>
      <c r="N107" s="274"/>
      <c r="O107" s="274"/>
      <c r="P107" s="274"/>
      <c r="Q107" s="274"/>
      <c r="Z107" s="1">
        <v>107</v>
      </c>
      <c r="AA107" s="1">
        <v>128</v>
      </c>
      <c r="AJ107" s="271"/>
    </row>
    <row r="108" spans="1:36" ht="35.1" customHeight="1" x14ac:dyDescent="0.55000000000000004">
      <c r="A108" s="152">
        <v>501</v>
      </c>
      <c r="C108" s="270">
        <v>50</v>
      </c>
      <c r="D108" s="271"/>
      <c r="E108" s="147" t="str">
        <f>IF(ISERROR(VLOOKUP(A108,'startova listina'!$A$12:$I$157,4,0))=TRUE," ",VLOOKUP(A108,'startova listina'!$A$12:$I$157,4,0))</f>
        <v xml:space="preserve"> </v>
      </c>
      <c r="F108" s="133" t="str">
        <f>IF(ISERROR(VLOOKUP(A108,'startova listina'!$A$12:$I$157,5,0))=TRUE," ",VLOOKUP(A108,'startova listina'!$A$12:$I$157,5,0))</f>
        <v xml:space="preserve"> </v>
      </c>
      <c r="G108" s="147" t="str">
        <f>IF(ISERROR(VLOOKUP(A108,'startova listina'!$A$12:$I$157,6,0))=TRUE," ",VLOOKUP(A108,'startova listina'!$A$12:$I$157,6,0))</f>
        <v xml:space="preserve"> </v>
      </c>
      <c r="H108" s="133" t="str">
        <f>IF(ISERROR(VLOOKUP(A108,'startova listina'!$A$12:$I$157,7,0))=TRUE," ",VLOOKUP(A108,'startova listina'!$A$12:$I$157,7,0))</f>
        <v xml:space="preserve"> </v>
      </c>
      <c r="I108" s="147" t="str">
        <f>IF(ISERROR(VLOOKUP(A108,'startova listina'!$A$12:$I$157,8,0))=TRUE," ",VLOOKUP(A108,'startova listina'!$A$12:$I$157,8,0))</f>
        <v xml:space="preserve"> </v>
      </c>
      <c r="J108" s="271">
        <f t="shared" ref="J108" si="227">SUM(I108:I109)</f>
        <v>0</v>
      </c>
      <c r="K108" s="131"/>
      <c r="L108" s="130">
        <f t="shared" si="177"/>
        <v>501</v>
      </c>
      <c r="M108" s="131"/>
      <c r="N108" s="273" t="str">
        <f t="shared" ref="N108" si="228">CONCATENATE(LEFT(F108,FIND(" ",F108,1)-1)," / ",LEFT(F109,FIND(" ",F109,1)-1))</f>
        <v xml:space="preserve"> / </v>
      </c>
      <c r="O108" s="273" t="str">
        <f t="shared" ref="O108" si="229">CONCATENATE(H108," / ",H109)</f>
        <v xml:space="preserve">  /  </v>
      </c>
      <c r="P108" s="273" t="str">
        <f t="shared" ref="P108" si="230">F108</f>
        <v xml:space="preserve"> </v>
      </c>
      <c r="Q108" s="273" t="str">
        <f t="shared" ref="Q108" si="231">F109</f>
        <v xml:space="preserve"> </v>
      </c>
      <c r="Z108" s="1">
        <v>108</v>
      </c>
      <c r="AA108" s="1">
        <v>128</v>
      </c>
      <c r="AJ108" s="272"/>
    </row>
    <row r="109" spans="1:36" ht="35.1" customHeight="1" x14ac:dyDescent="0.55000000000000004">
      <c r="A109" s="152">
        <v>502</v>
      </c>
      <c r="C109" s="270"/>
      <c r="D109" s="272"/>
      <c r="E109" s="147" t="str">
        <f>IF(ISERROR(VLOOKUP(A109,'startova listina'!$A$12:$I$157,4,0))=TRUE," ",VLOOKUP(A109,'startova listina'!$A$12:$I$157,4,0))</f>
        <v xml:space="preserve"> </v>
      </c>
      <c r="F109" s="133" t="str">
        <f>IF(ISERROR(VLOOKUP(A109,'startova listina'!$A$12:$I$157,5,0))=TRUE," ",VLOOKUP(A109,'startova listina'!$A$12:$I$157,5,0))</f>
        <v xml:space="preserve"> </v>
      </c>
      <c r="G109" s="147" t="str">
        <f>IF(ISERROR(VLOOKUP(A109,'startova listina'!$A$12:$I$157,6,0))=TRUE," ",VLOOKUP(A109,'startova listina'!$A$12:$I$157,6,0))</f>
        <v xml:space="preserve"> </v>
      </c>
      <c r="H109" s="133" t="str">
        <f>IF(ISERROR(VLOOKUP(A109,'startova listina'!$A$12:$I$157,7,0))=TRUE," ",VLOOKUP(A109,'startova listina'!$A$12:$I$157,7,0))</f>
        <v xml:space="preserve"> </v>
      </c>
      <c r="I109" s="147" t="str">
        <f>IF(ISERROR(VLOOKUP(A109,'startova listina'!$A$12:$I$157,8,0))=TRUE," ",VLOOKUP(A109,'startova listina'!$A$12:$I$157,8,0))</f>
        <v xml:space="preserve"> </v>
      </c>
      <c r="J109" s="272"/>
      <c r="K109" s="131"/>
      <c r="L109" s="130">
        <f t="shared" si="177"/>
        <v>502</v>
      </c>
      <c r="M109" s="131"/>
      <c r="N109" s="274"/>
      <c r="O109" s="274"/>
      <c r="P109" s="274"/>
      <c r="Q109" s="274"/>
      <c r="Z109" s="1">
        <v>109</v>
      </c>
      <c r="AA109" s="1">
        <v>128</v>
      </c>
      <c r="AJ109" s="271"/>
    </row>
    <row r="110" spans="1:36" ht="35.1" customHeight="1" x14ac:dyDescent="0.55000000000000004">
      <c r="A110" s="152">
        <v>511</v>
      </c>
      <c r="C110" s="270">
        <v>51</v>
      </c>
      <c r="D110" s="270"/>
      <c r="E110" s="147" t="str">
        <f>IF(ISERROR(VLOOKUP(A110,'startova listina'!$A$12:$I$157,4,0))=TRUE," ",VLOOKUP(A110,'startova listina'!$A$12:$I$157,4,0))</f>
        <v xml:space="preserve"> </v>
      </c>
      <c r="F110" s="133" t="str">
        <f>IF(ISERROR(VLOOKUP(A110,'startova listina'!$A$12:$I$157,5,0))=TRUE," ",VLOOKUP(A110,'startova listina'!$A$12:$I$157,5,0))</f>
        <v xml:space="preserve"> </v>
      </c>
      <c r="G110" s="147" t="str">
        <f>IF(ISERROR(VLOOKUP(A110,'startova listina'!$A$12:$I$157,6,0))=TRUE," ",VLOOKUP(A110,'startova listina'!$A$12:$I$157,6,0))</f>
        <v xml:space="preserve"> </v>
      </c>
      <c r="H110" s="133" t="str">
        <f>IF(ISERROR(VLOOKUP(A110,'startova listina'!$A$12:$I$157,7,0))=TRUE," ",VLOOKUP(A110,'startova listina'!$A$12:$I$157,7,0))</f>
        <v xml:space="preserve"> </v>
      </c>
      <c r="I110" s="147" t="str">
        <f>IF(ISERROR(VLOOKUP(A110,'startova listina'!$A$12:$I$157,8,0))=TRUE," ",VLOOKUP(A110,'startova listina'!$A$12:$I$157,8,0))</f>
        <v xml:space="preserve"> </v>
      </c>
      <c r="J110" s="271">
        <f t="shared" ref="J110" si="232">SUM(I110:I111)</f>
        <v>0</v>
      </c>
      <c r="K110" s="131"/>
      <c r="L110" s="130">
        <f t="shared" si="177"/>
        <v>511</v>
      </c>
      <c r="M110" s="131"/>
      <c r="N110" s="273" t="str">
        <f t="shared" ref="N110" si="233">CONCATENATE(LEFT(F110,FIND(" ",F110,1)-1)," / ",LEFT(F111,FIND(" ",F111,1)-1))</f>
        <v xml:space="preserve"> / </v>
      </c>
      <c r="O110" s="273" t="str">
        <f t="shared" ref="O110" si="234">CONCATENATE(H110," / ",H111)</f>
        <v xml:space="preserve">  /  </v>
      </c>
      <c r="P110" s="273" t="str">
        <f t="shared" ref="P110" si="235">F110</f>
        <v xml:space="preserve"> </v>
      </c>
      <c r="Q110" s="273" t="str">
        <f t="shared" ref="Q110" si="236">F111</f>
        <v xml:space="preserve"> </v>
      </c>
      <c r="Z110" s="1">
        <v>110</v>
      </c>
      <c r="AA110" s="1">
        <v>128</v>
      </c>
      <c r="AJ110" s="272"/>
    </row>
    <row r="111" spans="1:36" ht="35.1" customHeight="1" x14ac:dyDescent="0.55000000000000004">
      <c r="A111" s="152">
        <v>512</v>
      </c>
      <c r="C111" s="270"/>
      <c r="D111" s="270"/>
      <c r="E111" s="147" t="str">
        <f>IF(ISERROR(VLOOKUP(A111,'startova listina'!$A$12:$I$157,4,0))=TRUE," ",VLOOKUP(A111,'startova listina'!$A$12:$I$157,4,0))</f>
        <v xml:space="preserve"> </v>
      </c>
      <c r="F111" s="133" t="str">
        <f>IF(ISERROR(VLOOKUP(A111,'startova listina'!$A$12:$I$157,5,0))=TRUE," ",VLOOKUP(A111,'startova listina'!$A$12:$I$157,5,0))</f>
        <v xml:space="preserve"> </v>
      </c>
      <c r="G111" s="147" t="str">
        <f>IF(ISERROR(VLOOKUP(A111,'startova listina'!$A$12:$I$157,6,0))=TRUE," ",VLOOKUP(A111,'startova listina'!$A$12:$I$157,6,0))</f>
        <v xml:space="preserve"> </v>
      </c>
      <c r="H111" s="133" t="str">
        <f>IF(ISERROR(VLOOKUP(A111,'startova listina'!$A$12:$I$157,7,0))=TRUE," ",VLOOKUP(A111,'startova listina'!$A$12:$I$157,7,0))</f>
        <v xml:space="preserve"> </v>
      </c>
      <c r="I111" s="147" t="str">
        <f>IF(ISERROR(VLOOKUP(A111,'startova listina'!$A$12:$I$157,8,0))=TRUE," ",VLOOKUP(A111,'startova listina'!$A$12:$I$157,8,0))</f>
        <v xml:space="preserve"> </v>
      </c>
      <c r="J111" s="272"/>
      <c r="K111" s="131"/>
      <c r="L111" s="130">
        <f t="shared" si="177"/>
        <v>512</v>
      </c>
      <c r="M111" s="131"/>
      <c r="N111" s="274"/>
      <c r="O111" s="274"/>
      <c r="P111" s="274"/>
      <c r="Q111" s="274"/>
      <c r="Z111" s="1">
        <v>111</v>
      </c>
      <c r="AA111" s="1">
        <v>128</v>
      </c>
      <c r="AJ111" s="271"/>
    </row>
    <row r="112" spans="1:36" ht="35.1" customHeight="1" x14ac:dyDescent="0.55000000000000004">
      <c r="A112" s="152">
        <v>521</v>
      </c>
      <c r="C112" s="270">
        <v>52</v>
      </c>
      <c r="D112" s="271"/>
      <c r="E112" s="147" t="str">
        <f>IF(ISERROR(VLOOKUP(A112,'startova listina'!$A$12:$I$157,4,0))=TRUE," ",VLOOKUP(A112,'startova listina'!$A$12:$I$157,4,0))</f>
        <v xml:space="preserve"> </v>
      </c>
      <c r="F112" s="133" t="str">
        <f>IF(ISERROR(VLOOKUP(A112,'startova listina'!$A$12:$I$157,5,0))=TRUE," ",VLOOKUP(A112,'startova listina'!$A$12:$I$157,5,0))</f>
        <v xml:space="preserve"> </v>
      </c>
      <c r="G112" s="147" t="str">
        <f>IF(ISERROR(VLOOKUP(A112,'startova listina'!$A$12:$I$157,6,0))=TRUE," ",VLOOKUP(A112,'startova listina'!$A$12:$I$157,6,0))</f>
        <v xml:space="preserve"> </v>
      </c>
      <c r="H112" s="133" t="str">
        <f>IF(ISERROR(VLOOKUP(A112,'startova listina'!$A$12:$I$157,7,0))=TRUE," ",VLOOKUP(A112,'startova listina'!$A$12:$I$157,7,0))</f>
        <v xml:space="preserve"> </v>
      </c>
      <c r="I112" s="147" t="str">
        <f>IF(ISERROR(VLOOKUP(A112,'startova listina'!$A$12:$I$157,8,0))=TRUE," ",VLOOKUP(A112,'startova listina'!$A$12:$I$157,8,0))</f>
        <v xml:space="preserve"> </v>
      </c>
      <c r="J112" s="271">
        <f t="shared" ref="J112" si="237">SUM(I112:I113)</f>
        <v>0</v>
      </c>
      <c r="K112" s="131"/>
      <c r="L112" s="130">
        <f t="shared" si="177"/>
        <v>521</v>
      </c>
      <c r="M112" s="131"/>
      <c r="N112" s="273" t="str">
        <f t="shared" ref="N112" si="238">CONCATENATE(LEFT(F112,FIND(" ",F112,1)-1)," / ",LEFT(F113,FIND(" ",F113,1)-1))</f>
        <v xml:space="preserve"> / </v>
      </c>
      <c r="O112" s="273" t="str">
        <f t="shared" ref="O112" si="239">CONCATENATE(H112," / ",H113)</f>
        <v xml:space="preserve">  /  </v>
      </c>
      <c r="P112" s="273" t="str">
        <f t="shared" ref="P112" si="240">F112</f>
        <v xml:space="preserve"> </v>
      </c>
      <c r="Q112" s="273" t="str">
        <f t="shared" ref="Q112" si="241">F113</f>
        <v xml:space="preserve"> </v>
      </c>
      <c r="Z112" s="1">
        <v>112</v>
      </c>
      <c r="AA112" s="1">
        <v>128</v>
      </c>
      <c r="AJ112" s="272"/>
    </row>
    <row r="113" spans="1:36" ht="35.1" customHeight="1" x14ac:dyDescent="0.55000000000000004">
      <c r="A113" s="152">
        <v>522</v>
      </c>
      <c r="C113" s="270"/>
      <c r="D113" s="272"/>
      <c r="E113" s="147" t="str">
        <f>IF(ISERROR(VLOOKUP(A113,'startova listina'!$A$12:$I$157,4,0))=TRUE," ",VLOOKUP(A113,'startova listina'!$A$12:$I$157,4,0))</f>
        <v xml:space="preserve"> </v>
      </c>
      <c r="F113" s="133" t="str">
        <f>IF(ISERROR(VLOOKUP(A113,'startova listina'!$A$12:$I$157,5,0))=TRUE," ",VLOOKUP(A113,'startova listina'!$A$12:$I$157,5,0))</f>
        <v xml:space="preserve"> </v>
      </c>
      <c r="G113" s="147" t="str">
        <f>IF(ISERROR(VLOOKUP(A113,'startova listina'!$A$12:$I$157,6,0))=TRUE," ",VLOOKUP(A113,'startova listina'!$A$12:$I$157,6,0))</f>
        <v xml:space="preserve"> </v>
      </c>
      <c r="H113" s="133" t="str">
        <f>IF(ISERROR(VLOOKUP(A113,'startova listina'!$A$12:$I$157,7,0))=TRUE," ",VLOOKUP(A113,'startova listina'!$A$12:$I$157,7,0))</f>
        <v xml:space="preserve"> </v>
      </c>
      <c r="I113" s="147" t="str">
        <f>IF(ISERROR(VLOOKUP(A113,'startova listina'!$A$12:$I$157,8,0))=TRUE," ",VLOOKUP(A113,'startova listina'!$A$12:$I$157,8,0))</f>
        <v xml:space="preserve"> </v>
      </c>
      <c r="J113" s="272"/>
      <c r="K113" s="131"/>
      <c r="L113" s="130">
        <f t="shared" si="177"/>
        <v>522</v>
      </c>
      <c r="M113" s="131"/>
      <c r="N113" s="274"/>
      <c r="O113" s="274"/>
      <c r="P113" s="274"/>
      <c r="Q113" s="274"/>
      <c r="Z113" s="1">
        <v>113</v>
      </c>
      <c r="AA113" s="1">
        <v>128</v>
      </c>
      <c r="AJ113" s="271"/>
    </row>
    <row r="114" spans="1:36" ht="35.1" customHeight="1" x14ac:dyDescent="0.55000000000000004">
      <c r="A114" s="152">
        <v>531</v>
      </c>
      <c r="C114" s="270">
        <v>53</v>
      </c>
      <c r="D114" s="270"/>
      <c r="E114" s="147" t="str">
        <f>IF(ISERROR(VLOOKUP(A114,'startova listina'!$A$12:$I$157,4,0))=TRUE," ",VLOOKUP(A114,'startova listina'!$A$12:$I$157,4,0))</f>
        <v xml:space="preserve"> </v>
      </c>
      <c r="F114" s="133" t="str">
        <f>IF(ISERROR(VLOOKUP(A114,'startova listina'!$A$12:$I$157,5,0))=TRUE," ",VLOOKUP(A114,'startova listina'!$A$12:$I$157,5,0))</f>
        <v xml:space="preserve"> </v>
      </c>
      <c r="G114" s="147" t="str">
        <f>IF(ISERROR(VLOOKUP(A114,'startova listina'!$A$12:$I$157,6,0))=TRUE," ",VLOOKUP(A114,'startova listina'!$A$12:$I$157,6,0))</f>
        <v xml:space="preserve"> </v>
      </c>
      <c r="H114" s="133" t="str">
        <f>IF(ISERROR(VLOOKUP(A114,'startova listina'!$A$12:$I$157,7,0))=TRUE," ",VLOOKUP(A114,'startova listina'!$A$12:$I$157,7,0))</f>
        <v xml:space="preserve"> </v>
      </c>
      <c r="I114" s="147" t="str">
        <f>IF(ISERROR(VLOOKUP(A114,'startova listina'!$A$12:$I$157,8,0))=TRUE," ",VLOOKUP(A114,'startova listina'!$A$12:$I$157,8,0))</f>
        <v xml:space="preserve"> </v>
      </c>
      <c r="J114" s="271">
        <f t="shared" ref="J114" si="242">SUM(I114:I115)</f>
        <v>0</v>
      </c>
      <c r="K114" s="131"/>
      <c r="L114" s="130">
        <f t="shared" si="177"/>
        <v>531</v>
      </c>
      <c r="M114" s="131"/>
      <c r="N114" s="273" t="str">
        <f t="shared" ref="N114" si="243">CONCATENATE(LEFT(F114,FIND(" ",F114,1)-1)," / ",LEFT(F115,FIND(" ",F115,1)-1))</f>
        <v xml:space="preserve"> / </v>
      </c>
      <c r="O114" s="273" t="str">
        <f t="shared" ref="O114" si="244">CONCATENATE(H114," / ",H115)</f>
        <v xml:space="preserve">  /  </v>
      </c>
      <c r="P114" s="273" t="str">
        <f t="shared" ref="P114" si="245">F114</f>
        <v xml:space="preserve"> </v>
      </c>
      <c r="Q114" s="273" t="str">
        <f t="shared" ref="Q114" si="246">F115</f>
        <v xml:space="preserve"> </v>
      </c>
      <c r="Z114" s="1">
        <v>114</v>
      </c>
      <c r="AA114" s="1">
        <v>128</v>
      </c>
      <c r="AJ114" s="272"/>
    </row>
    <row r="115" spans="1:36" ht="35.1" customHeight="1" x14ac:dyDescent="0.55000000000000004">
      <c r="A115" s="152">
        <v>532</v>
      </c>
      <c r="C115" s="270"/>
      <c r="D115" s="270"/>
      <c r="E115" s="147" t="str">
        <f>IF(ISERROR(VLOOKUP(A115,'startova listina'!$A$12:$I$157,4,0))=TRUE," ",VLOOKUP(A115,'startova listina'!$A$12:$I$157,4,0))</f>
        <v xml:space="preserve"> </v>
      </c>
      <c r="F115" s="133" t="str">
        <f>IF(ISERROR(VLOOKUP(A115,'startova listina'!$A$12:$I$157,5,0))=TRUE," ",VLOOKUP(A115,'startova listina'!$A$12:$I$157,5,0))</f>
        <v xml:space="preserve"> </v>
      </c>
      <c r="G115" s="147" t="str">
        <f>IF(ISERROR(VLOOKUP(A115,'startova listina'!$A$12:$I$157,6,0))=TRUE," ",VLOOKUP(A115,'startova listina'!$A$12:$I$157,6,0))</f>
        <v xml:space="preserve"> </v>
      </c>
      <c r="H115" s="133" t="str">
        <f>IF(ISERROR(VLOOKUP(A115,'startova listina'!$A$12:$I$157,7,0))=TRUE," ",VLOOKUP(A115,'startova listina'!$A$12:$I$157,7,0))</f>
        <v xml:space="preserve"> </v>
      </c>
      <c r="I115" s="147" t="str">
        <f>IF(ISERROR(VLOOKUP(A115,'startova listina'!$A$12:$I$157,8,0))=TRUE," ",VLOOKUP(A115,'startova listina'!$A$12:$I$157,8,0))</f>
        <v xml:space="preserve"> </v>
      </c>
      <c r="J115" s="272"/>
      <c r="K115" s="131"/>
      <c r="L115" s="130">
        <f t="shared" si="177"/>
        <v>532</v>
      </c>
      <c r="M115" s="131"/>
      <c r="N115" s="274"/>
      <c r="O115" s="274"/>
      <c r="P115" s="274"/>
      <c r="Q115" s="274"/>
      <c r="Z115" s="1">
        <v>115</v>
      </c>
      <c r="AA115" s="1">
        <v>128</v>
      </c>
      <c r="AJ115" s="271"/>
    </row>
    <row r="116" spans="1:36" ht="35.1" customHeight="1" x14ac:dyDescent="0.55000000000000004">
      <c r="A116" s="152">
        <v>541</v>
      </c>
      <c r="C116" s="270">
        <v>54</v>
      </c>
      <c r="D116" s="271"/>
      <c r="E116" s="147" t="str">
        <f>IF(ISERROR(VLOOKUP(A116,'startova listina'!$A$12:$I$157,4,0))=TRUE," ",VLOOKUP(A116,'startova listina'!$A$12:$I$157,4,0))</f>
        <v xml:space="preserve"> </v>
      </c>
      <c r="F116" s="133" t="str">
        <f>IF(ISERROR(VLOOKUP(A116,'startova listina'!$A$12:$I$157,5,0))=TRUE," ",VLOOKUP(A116,'startova listina'!$A$12:$I$157,5,0))</f>
        <v xml:space="preserve"> </v>
      </c>
      <c r="G116" s="147" t="str">
        <f>IF(ISERROR(VLOOKUP(A116,'startova listina'!$A$12:$I$157,6,0))=TRUE," ",VLOOKUP(A116,'startova listina'!$A$12:$I$157,6,0))</f>
        <v xml:space="preserve"> </v>
      </c>
      <c r="H116" s="133" t="str">
        <f>IF(ISERROR(VLOOKUP(A116,'startova listina'!$A$12:$I$157,7,0))=TRUE," ",VLOOKUP(A116,'startova listina'!$A$12:$I$157,7,0))</f>
        <v xml:space="preserve"> </v>
      </c>
      <c r="I116" s="147" t="str">
        <f>IF(ISERROR(VLOOKUP(A116,'startova listina'!$A$12:$I$157,8,0))=TRUE," ",VLOOKUP(A116,'startova listina'!$A$12:$I$157,8,0))</f>
        <v xml:space="preserve"> </v>
      </c>
      <c r="J116" s="271">
        <f t="shared" ref="J116" si="247">SUM(I116:I117)</f>
        <v>0</v>
      </c>
      <c r="K116" s="131"/>
      <c r="L116" s="130">
        <f t="shared" si="177"/>
        <v>541</v>
      </c>
      <c r="M116" s="131"/>
      <c r="N116" s="273" t="str">
        <f t="shared" ref="N116" si="248">CONCATENATE(LEFT(F116,FIND(" ",F116,1)-1)," / ",LEFT(F117,FIND(" ",F117,1)-1))</f>
        <v xml:space="preserve"> / </v>
      </c>
      <c r="O116" s="273" t="str">
        <f t="shared" ref="O116" si="249">CONCATENATE(H116," / ",H117)</f>
        <v xml:space="preserve">  /  </v>
      </c>
      <c r="P116" s="273" t="str">
        <f t="shared" ref="P116" si="250">F116</f>
        <v xml:space="preserve"> </v>
      </c>
      <c r="Q116" s="273" t="str">
        <f t="shared" ref="Q116" si="251">F117</f>
        <v xml:space="preserve"> </v>
      </c>
      <c r="Z116" s="1">
        <v>116</v>
      </c>
      <c r="AA116" s="1">
        <v>128</v>
      </c>
      <c r="AJ116" s="272"/>
    </row>
    <row r="117" spans="1:36" ht="35.1" customHeight="1" x14ac:dyDescent="0.55000000000000004">
      <c r="A117" s="152">
        <v>542</v>
      </c>
      <c r="C117" s="270"/>
      <c r="D117" s="272"/>
      <c r="E117" s="147" t="str">
        <f>IF(ISERROR(VLOOKUP(A117,'startova listina'!$A$12:$I$157,4,0))=TRUE," ",VLOOKUP(A117,'startova listina'!$A$12:$I$157,4,0))</f>
        <v xml:space="preserve"> </v>
      </c>
      <c r="F117" s="133" t="str">
        <f>IF(ISERROR(VLOOKUP(A117,'startova listina'!$A$12:$I$157,5,0))=TRUE," ",VLOOKUP(A117,'startova listina'!$A$12:$I$157,5,0))</f>
        <v xml:space="preserve"> </v>
      </c>
      <c r="G117" s="147" t="str">
        <f>IF(ISERROR(VLOOKUP(A117,'startova listina'!$A$12:$I$157,6,0))=TRUE," ",VLOOKUP(A117,'startova listina'!$A$12:$I$157,6,0))</f>
        <v xml:space="preserve"> </v>
      </c>
      <c r="H117" s="133" t="str">
        <f>IF(ISERROR(VLOOKUP(A117,'startova listina'!$A$12:$I$157,7,0))=TRUE," ",VLOOKUP(A117,'startova listina'!$A$12:$I$157,7,0))</f>
        <v xml:space="preserve"> </v>
      </c>
      <c r="I117" s="147" t="str">
        <f>IF(ISERROR(VLOOKUP(A117,'startova listina'!$A$12:$I$157,8,0))=TRUE," ",VLOOKUP(A117,'startova listina'!$A$12:$I$157,8,0))</f>
        <v xml:space="preserve"> </v>
      </c>
      <c r="J117" s="272"/>
      <c r="K117" s="131"/>
      <c r="L117" s="130">
        <f t="shared" si="177"/>
        <v>542</v>
      </c>
      <c r="M117" s="131"/>
      <c r="N117" s="274"/>
      <c r="O117" s="274"/>
      <c r="P117" s="274"/>
      <c r="Q117" s="274"/>
      <c r="Z117" s="1">
        <v>117</v>
      </c>
      <c r="AA117" s="1">
        <v>128</v>
      </c>
      <c r="AJ117" s="271"/>
    </row>
    <row r="118" spans="1:36" ht="35.1" customHeight="1" x14ac:dyDescent="0.55000000000000004">
      <c r="A118" s="152">
        <v>551</v>
      </c>
      <c r="C118" s="270">
        <v>55</v>
      </c>
      <c r="D118" s="270"/>
      <c r="E118" s="147" t="str">
        <f>IF(ISERROR(VLOOKUP(A118,'startova listina'!$A$12:$I$157,4,0))=TRUE," ",VLOOKUP(A118,'startova listina'!$A$12:$I$157,4,0))</f>
        <v xml:space="preserve"> </v>
      </c>
      <c r="F118" s="133" t="str">
        <f>IF(ISERROR(VLOOKUP(A118,'startova listina'!$A$12:$I$157,5,0))=TRUE," ",VLOOKUP(A118,'startova listina'!$A$12:$I$157,5,0))</f>
        <v xml:space="preserve"> </v>
      </c>
      <c r="G118" s="147" t="str">
        <f>IF(ISERROR(VLOOKUP(A118,'startova listina'!$A$12:$I$157,6,0))=TRUE," ",VLOOKUP(A118,'startova listina'!$A$12:$I$157,6,0))</f>
        <v xml:space="preserve"> </v>
      </c>
      <c r="H118" s="133" t="str">
        <f>IF(ISERROR(VLOOKUP(A118,'startova listina'!$A$12:$I$157,7,0))=TRUE," ",VLOOKUP(A118,'startova listina'!$A$12:$I$157,7,0))</f>
        <v xml:space="preserve"> </v>
      </c>
      <c r="I118" s="147" t="str">
        <f>IF(ISERROR(VLOOKUP(A118,'startova listina'!$A$12:$I$157,8,0))=TRUE," ",VLOOKUP(A118,'startova listina'!$A$12:$I$157,8,0))</f>
        <v xml:space="preserve"> </v>
      </c>
      <c r="J118" s="271">
        <f t="shared" ref="J118" si="252">SUM(I118:I119)</f>
        <v>0</v>
      </c>
      <c r="K118" s="131"/>
      <c r="L118" s="130">
        <f t="shared" si="177"/>
        <v>551</v>
      </c>
      <c r="M118" s="131"/>
      <c r="N118" s="273" t="str">
        <f t="shared" ref="N118" si="253">CONCATENATE(LEFT(F118,FIND(" ",F118,1)-1)," / ",LEFT(F119,FIND(" ",F119,1)-1))</f>
        <v xml:space="preserve"> / </v>
      </c>
      <c r="O118" s="273" t="str">
        <f t="shared" ref="O118" si="254">CONCATENATE(H118," / ",H119)</f>
        <v xml:space="preserve">  /  </v>
      </c>
      <c r="P118" s="273" t="str">
        <f t="shared" ref="P118" si="255">F118</f>
        <v xml:space="preserve"> </v>
      </c>
      <c r="Q118" s="273" t="str">
        <f t="shared" ref="Q118" si="256">F119</f>
        <v xml:space="preserve"> </v>
      </c>
      <c r="Z118" s="1">
        <v>118</v>
      </c>
      <c r="AA118" s="1">
        <v>128</v>
      </c>
      <c r="AJ118" s="272"/>
    </row>
    <row r="119" spans="1:36" ht="35.1" customHeight="1" x14ac:dyDescent="0.55000000000000004">
      <c r="A119" s="152">
        <v>552</v>
      </c>
      <c r="C119" s="270"/>
      <c r="D119" s="270"/>
      <c r="E119" s="147" t="str">
        <f>IF(ISERROR(VLOOKUP(A119,'startova listina'!$A$12:$I$157,4,0))=TRUE," ",VLOOKUP(A119,'startova listina'!$A$12:$I$157,4,0))</f>
        <v xml:space="preserve"> </v>
      </c>
      <c r="F119" s="133" t="str">
        <f>IF(ISERROR(VLOOKUP(A119,'startova listina'!$A$12:$I$157,5,0))=TRUE," ",VLOOKUP(A119,'startova listina'!$A$12:$I$157,5,0))</f>
        <v xml:space="preserve"> </v>
      </c>
      <c r="G119" s="147" t="str">
        <f>IF(ISERROR(VLOOKUP(A119,'startova listina'!$A$12:$I$157,6,0))=TRUE," ",VLOOKUP(A119,'startova listina'!$A$12:$I$157,6,0))</f>
        <v xml:space="preserve"> </v>
      </c>
      <c r="H119" s="133" t="str">
        <f>IF(ISERROR(VLOOKUP(A119,'startova listina'!$A$12:$I$157,7,0))=TRUE," ",VLOOKUP(A119,'startova listina'!$A$12:$I$157,7,0))</f>
        <v xml:space="preserve"> </v>
      </c>
      <c r="I119" s="147" t="str">
        <f>IF(ISERROR(VLOOKUP(A119,'startova listina'!$A$12:$I$157,8,0))=TRUE," ",VLOOKUP(A119,'startova listina'!$A$12:$I$157,8,0))</f>
        <v xml:space="preserve"> </v>
      </c>
      <c r="J119" s="272"/>
      <c r="K119" s="131"/>
      <c r="L119" s="130">
        <f t="shared" si="177"/>
        <v>552</v>
      </c>
      <c r="M119" s="131"/>
      <c r="N119" s="274"/>
      <c r="O119" s="274"/>
      <c r="P119" s="274"/>
      <c r="Q119" s="274"/>
      <c r="Z119" s="1">
        <v>119</v>
      </c>
      <c r="AA119" s="1">
        <v>128</v>
      </c>
      <c r="AJ119" s="271"/>
    </row>
    <row r="120" spans="1:36" ht="35.1" customHeight="1" x14ac:dyDescent="0.55000000000000004">
      <c r="A120" s="152">
        <v>561</v>
      </c>
      <c r="C120" s="270">
        <v>56</v>
      </c>
      <c r="D120" s="271"/>
      <c r="E120" s="147" t="str">
        <f>IF(ISERROR(VLOOKUP(A120,'startova listina'!$A$12:$I$157,4,0))=TRUE," ",VLOOKUP(A120,'startova listina'!$A$12:$I$157,4,0))</f>
        <v xml:space="preserve"> </v>
      </c>
      <c r="F120" s="133" t="str">
        <f>IF(ISERROR(VLOOKUP(A120,'startova listina'!$A$12:$I$157,5,0))=TRUE," ",VLOOKUP(A120,'startova listina'!$A$12:$I$157,5,0))</f>
        <v xml:space="preserve"> </v>
      </c>
      <c r="G120" s="147" t="str">
        <f>IF(ISERROR(VLOOKUP(A120,'startova listina'!$A$12:$I$157,6,0))=TRUE," ",VLOOKUP(A120,'startova listina'!$A$12:$I$157,6,0))</f>
        <v xml:space="preserve"> </v>
      </c>
      <c r="H120" s="133" t="str">
        <f>IF(ISERROR(VLOOKUP(A120,'startova listina'!$A$12:$I$157,7,0))=TRUE," ",VLOOKUP(A120,'startova listina'!$A$12:$I$157,7,0))</f>
        <v xml:space="preserve"> </v>
      </c>
      <c r="I120" s="147" t="str">
        <f>IF(ISERROR(VLOOKUP(A120,'startova listina'!$A$12:$I$157,8,0))=TRUE," ",VLOOKUP(A120,'startova listina'!$A$12:$I$157,8,0))</f>
        <v xml:space="preserve"> </v>
      </c>
      <c r="J120" s="271">
        <f t="shared" ref="J120" si="257">SUM(I120:I121)</f>
        <v>0</v>
      </c>
      <c r="K120" s="131"/>
      <c r="L120" s="130">
        <f t="shared" si="177"/>
        <v>561</v>
      </c>
      <c r="M120" s="131"/>
      <c r="N120" s="273" t="str">
        <f t="shared" ref="N120" si="258">CONCATENATE(LEFT(F120,FIND(" ",F120,1)-1)," / ",LEFT(F121,FIND(" ",F121,1)-1))</f>
        <v xml:space="preserve"> / </v>
      </c>
      <c r="O120" s="273" t="str">
        <f t="shared" ref="O120" si="259">CONCATENATE(H120," / ",H121)</f>
        <v xml:space="preserve">  /  </v>
      </c>
      <c r="P120" s="273" t="str">
        <f t="shared" ref="P120" si="260">F120</f>
        <v xml:space="preserve"> </v>
      </c>
      <c r="Q120" s="273" t="str">
        <f t="shared" ref="Q120" si="261">F121</f>
        <v xml:space="preserve"> </v>
      </c>
      <c r="Z120" s="1">
        <v>120</v>
      </c>
      <c r="AA120" s="1">
        <v>128</v>
      </c>
      <c r="AJ120" s="272"/>
    </row>
    <row r="121" spans="1:36" ht="35.1" customHeight="1" x14ac:dyDescent="0.55000000000000004">
      <c r="A121" s="152">
        <v>562</v>
      </c>
      <c r="C121" s="270"/>
      <c r="D121" s="272"/>
      <c r="E121" s="147" t="str">
        <f>IF(ISERROR(VLOOKUP(A121,'startova listina'!$A$12:$I$157,4,0))=TRUE," ",VLOOKUP(A121,'startova listina'!$A$12:$I$157,4,0))</f>
        <v xml:space="preserve"> </v>
      </c>
      <c r="F121" s="133" t="str">
        <f>IF(ISERROR(VLOOKUP(A121,'startova listina'!$A$12:$I$157,5,0))=TRUE," ",VLOOKUP(A121,'startova listina'!$A$12:$I$157,5,0))</f>
        <v xml:space="preserve"> </v>
      </c>
      <c r="G121" s="147" t="str">
        <f>IF(ISERROR(VLOOKUP(A121,'startova listina'!$A$12:$I$157,6,0))=TRUE," ",VLOOKUP(A121,'startova listina'!$A$12:$I$157,6,0))</f>
        <v xml:space="preserve"> </v>
      </c>
      <c r="H121" s="133" t="str">
        <f>IF(ISERROR(VLOOKUP(A121,'startova listina'!$A$12:$I$157,7,0))=TRUE," ",VLOOKUP(A121,'startova listina'!$A$12:$I$157,7,0))</f>
        <v xml:space="preserve"> </v>
      </c>
      <c r="I121" s="147" t="str">
        <f>IF(ISERROR(VLOOKUP(A121,'startova listina'!$A$12:$I$157,8,0))=TRUE," ",VLOOKUP(A121,'startova listina'!$A$12:$I$157,8,0))</f>
        <v xml:space="preserve"> </v>
      </c>
      <c r="J121" s="272"/>
      <c r="K121" s="131"/>
      <c r="L121" s="130">
        <f t="shared" si="177"/>
        <v>562</v>
      </c>
      <c r="M121" s="131"/>
      <c r="N121" s="274"/>
      <c r="O121" s="274"/>
      <c r="P121" s="274"/>
      <c r="Q121" s="274"/>
      <c r="Z121" s="1">
        <v>121</v>
      </c>
      <c r="AA121" s="1">
        <v>128</v>
      </c>
      <c r="AJ121" s="271"/>
    </row>
    <row r="122" spans="1:36" ht="35.1" customHeight="1" x14ac:dyDescent="0.55000000000000004">
      <c r="A122" s="152">
        <v>571</v>
      </c>
      <c r="C122" s="270">
        <v>57</v>
      </c>
      <c r="D122" s="270"/>
      <c r="E122" s="147" t="str">
        <f>IF(ISERROR(VLOOKUP(A122,'startova listina'!$A$12:$I$157,4,0))=TRUE," ",VLOOKUP(A122,'startova listina'!$A$12:$I$157,4,0))</f>
        <v xml:space="preserve"> </v>
      </c>
      <c r="F122" s="133" t="str">
        <f>IF(ISERROR(VLOOKUP(A122,'startova listina'!$A$12:$I$157,5,0))=TRUE," ",VLOOKUP(A122,'startova listina'!$A$12:$I$157,5,0))</f>
        <v xml:space="preserve"> </v>
      </c>
      <c r="G122" s="147" t="str">
        <f>IF(ISERROR(VLOOKUP(A122,'startova listina'!$A$12:$I$157,6,0))=TRUE," ",VLOOKUP(A122,'startova listina'!$A$12:$I$157,6,0))</f>
        <v xml:space="preserve"> </v>
      </c>
      <c r="H122" s="133" t="str">
        <f>IF(ISERROR(VLOOKUP(A122,'startova listina'!$A$12:$I$157,7,0))=TRUE," ",VLOOKUP(A122,'startova listina'!$A$12:$I$157,7,0))</f>
        <v xml:space="preserve"> </v>
      </c>
      <c r="I122" s="147" t="str">
        <f>IF(ISERROR(VLOOKUP(A122,'startova listina'!$A$12:$I$157,8,0))=TRUE," ",VLOOKUP(A122,'startova listina'!$A$12:$I$157,8,0))</f>
        <v xml:space="preserve"> </v>
      </c>
      <c r="J122" s="271">
        <f t="shared" ref="J122" si="262">SUM(I122:I123)</f>
        <v>0</v>
      </c>
      <c r="K122" s="131"/>
      <c r="L122" s="130">
        <f t="shared" si="177"/>
        <v>571</v>
      </c>
      <c r="M122" s="131"/>
      <c r="N122" s="273" t="str">
        <f t="shared" ref="N122" si="263">CONCATENATE(LEFT(F122,FIND(" ",F122,1)-1)," / ",LEFT(F123,FIND(" ",F123,1)-1))</f>
        <v xml:space="preserve"> / </v>
      </c>
      <c r="O122" s="273" t="str">
        <f t="shared" ref="O122" si="264">CONCATENATE(H122," / ",H123)</f>
        <v xml:space="preserve">  /  </v>
      </c>
      <c r="P122" s="273" t="str">
        <f t="shared" ref="P122" si="265">F122</f>
        <v xml:space="preserve"> </v>
      </c>
      <c r="Q122" s="273" t="str">
        <f t="shared" ref="Q122" si="266">F123</f>
        <v xml:space="preserve"> </v>
      </c>
      <c r="Z122" s="1">
        <v>122</v>
      </c>
      <c r="AA122" s="1">
        <v>128</v>
      </c>
      <c r="AJ122" s="272"/>
    </row>
    <row r="123" spans="1:36" ht="35.1" customHeight="1" x14ac:dyDescent="0.55000000000000004">
      <c r="A123" s="152">
        <v>572</v>
      </c>
      <c r="C123" s="270"/>
      <c r="D123" s="270"/>
      <c r="E123" s="147" t="str">
        <f>IF(ISERROR(VLOOKUP(A123,'startova listina'!$A$12:$I$157,4,0))=TRUE," ",VLOOKUP(A123,'startova listina'!$A$12:$I$157,4,0))</f>
        <v xml:space="preserve"> </v>
      </c>
      <c r="F123" s="133" t="str">
        <f>IF(ISERROR(VLOOKUP(A123,'startova listina'!$A$12:$I$157,5,0))=TRUE," ",VLOOKUP(A123,'startova listina'!$A$12:$I$157,5,0))</f>
        <v xml:space="preserve"> </v>
      </c>
      <c r="G123" s="147" t="str">
        <f>IF(ISERROR(VLOOKUP(A123,'startova listina'!$A$12:$I$157,6,0))=TRUE," ",VLOOKUP(A123,'startova listina'!$A$12:$I$157,6,0))</f>
        <v xml:space="preserve"> </v>
      </c>
      <c r="H123" s="133" t="str">
        <f>IF(ISERROR(VLOOKUP(A123,'startova listina'!$A$12:$I$157,7,0))=TRUE," ",VLOOKUP(A123,'startova listina'!$A$12:$I$157,7,0))</f>
        <v xml:space="preserve"> </v>
      </c>
      <c r="I123" s="147" t="str">
        <f>IF(ISERROR(VLOOKUP(A123,'startova listina'!$A$12:$I$157,8,0))=TRUE," ",VLOOKUP(A123,'startova listina'!$A$12:$I$157,8,0))</f>
        <v xml:space="preserve"> </v>
      </c>
      <c r="J123" s="272"/>
      <c r="K123" s="131"/>
      <c r="L123" s="130">
        <f t="shared" si="177"/>
        <v>572</v>
      </c>
      <c r="M123" s="131"/>
      <c r="N123" s="274"/>
      <c r="O123" s="274"/>
      <c r="P123" s="274"/>
      <c r="Q123" s="274"/>
      <c r="Z123" s="1">
        <v>123</v>
      </c>
      <c r="AA123" s="1">
        <v>128</v>
      </c>
      <c r="AJ123" s="271"/>
    </row>
    <row r="124" spans="1:36" ht="35.1" customHeight="1" x14ac:dyDescent="0.55000000000000004">
      <c r="A124" s="152">
        <v>581</v>
      </c>
      <c r="C124" s="270">
        <v>58</v>
      </c>
      <c r="D124" s="271"/>
      <c r="E124" s="147" t="str">
        <f>IF(ISERROR(VLOOKUP(A124,'startova listina'!$A$12:$I$157,4,0))=TRUE," ",VLOOKUP(A124,'startova listina'!$A$12:$I$157,4,0))</f>
        <v xml:space="preserve"> </v>
      </c>
      <c r="F124" s="133" t="str">
        <f>IF(ISERROR(VLOOKUP(A124,'startova listina'!$A$12:$I$157,5,0))=TRUE," ",VLOOKUP(A124,'startova listina'!$A$12:$I$157,5,0))</f>
        <v xml:space="preserve"> </v>
      </c>
      <c r="G124" s="147" t="str">
        <f>IF(ISERROR(VLOOKUP(A124,'startova listina'!$A$12:$I$157,6,0))=TRUE," ",VLOOKUP(A124,'startova listina'!$A$12:$I$157,6,0))</f>
        <v xml:space="preserve"> </v>
      </c>
      <c r="H124" s="133" t="str">
        <f>IF(ISERROR(VLOOKUP(A124,'startova listina'!$A$12:$I$157,7,0))=TRUE," ",VLOOKUP(A124,'startova listina'!$A$12:$I$157,7,0))</f>
        <v xml:space="preserve"> </v>
      </c>
      <c r="I124" s="147" t="str">
        <f>IF(ISERROR(VLOOKUP(A124,'startova listina'!$A$12:$I$157,8,0))=TRUE," ",VLOOKUP(A124,'startova listina'!$A$12:$I$157,8,0))</f>
        <v xml:space="preserve"> </v>
      </c>
      <c r="J124" s="271">
        <f t="shared" ref="J124" si="267">SUM(I124:I125)</f>
        <v>0</v>
      </c>
      <c r="K124" s="131"/>
      <c r="L124" s="130">
        <f t="shared" si="177"/>
        <v>581</v>
      </c>
      <c r="M124" s="131"/>
      <c r="N124" s="273" t="str">
        <f t="shared" ref="N124" si="268">CONCATENATE(LEFT(F124,FIND(" ",F124,1)-1)," / ",LEFT(F125,FIND(" ",F125,1)-1))</f>
        <v xml:space="preserve"> / </v>
      </c>
      <c r="O124" s="273" t="str">
        <f t="shared" ref="O124" si="269">CONCATENATE(H124," / ",H125)</f>
        <v xml:space="preserve">  /  </v>
      </c>
      <c r="P124" s="273" t="str">
        <f t="shared" ref="P124" si="270">F124</f>
        <v xml:space="preserve"> </v>
      </c>
      <c r="Q124" s="273" t="str">
        <f t="shared" ref="Q124" si="271">F125</f>
        <v xml:space="preserve"> </v>
      </c>
      <c r="Z124" s="1">
        <v>124</v>
      </c>
      <c r="AA124" s="1">
        <v>128</v>
      </c>
      <c r="AJ124" s="272"/>
    </row>
    <row r="125" spans="1:36" ht="35.1" customHeight="1" x14ac:dyDescent="0.55000000000000004">
      <c r="A125" s="152">
        <v>582</v>
      </c>
      <c r="C125" s="270"/>
      <c r="D125" s="272"/>
      <c r="E125" s="147" t="str">
        <f>IF(ISERROR(VLOOKUP(A125,'startova listina'!$A$12:$I$157,4,0))=TRUE," ",VLOOKUP(A125,'startova listina'!$A$12:$I$157,4,0))</f>
        <v xml:space="preserve"> </v>
      </c>
      <c r="F125" s="133" t="str">
        <f>IF(ISERROR(VLOOKUP(A125,'startova listina'!$A$12:$I$157,5,0))=TRUE," ",VLOOKUP(A125,'startova listina'!$A$12:$I$157,5,0))</f>
        <v xml:space="preserve"> </v>
      </c>
      <c r="G125" s="147" t="str">
        <f>IF(ISERROR(VLOOKUP(A125,'startova listina'!$A$12:$I$157,6,0))=TRUE," ",VLOOKUP(A125,'startova listina'!$A$12:$I$157,6,0))</f>
        <v xml:space="preserve"> </v>
      </c>
      <c r="H125" s="133" t="str">
        <f>IF(ISERROR(VLOOKUP(A125,'startova listina'!$A$12:$I$157,7,0))=TRUE," ",VLOOKUP(A125,'startova listina'!$A$12:$I$157,7,0))</f>
        <v xml:space="preserve"> </v>
      </c>
      <c r="I125" s="147" t="str">
        <f>IF(ISERROR(VLOOKUP(A125,'startova listina'!$A$12:$I$157,8,0))=TRUE," ",VLOOKUP(A125,'startova listina'!$A$12:$I$157,8,0))</f>
        <v xml:space="preserve"> </v>
      </c>
      <c r="J125" s="272"/>
      <c r="K125" s="131"/>
      <c r="L125" s="130">
        <f t="shared" si="177"/>
        <v>582</v>
      </c>
      <c r="M125" s="131"/>
      <c r="N125" s="274"/>
      <c r="O125" s="274"/>
      <c r="P125" s="274"/>
      <c r="Q125" s="274"/>
      <c r="Z125" s="1">
        <v>125</v>
      </c>
      <c r="AA125" s="1">
        <v>128</v>
      </c>
      <c r="AJ125" s="271"/>
    </row>
    <row r="126" spans="1:36" ht="35.1" customHeight="1" x14ac:dyDescent="0.55000000000000004">
      <c r="A126" s="152">
        <v>591</v>
      </c>
      <c r="C126" s="270">
        <v>59</v>
      </c>
      <c r="D126" s="270"/>
      <c r="E126" s="147" t="str">
        <f>IF(ISERROR(VLOOKUP(A126,'startova listina'!$A$12:$I$157,4,0))=TRUE," ",VLOOKUP(A126,'startova listina'!$A$12:$I$157,4,0))</f>
        <v xml:space="preserve"> </v>
      </c>
      <c r="F126" s="133" t="str">
        <f>IF(ISERROR(VLOOKUP(A126,'startova listina'!$A$12:$I$157,5,0))=TRUE," ",VLOOKUP(A126,'startova listina'!$A$12:$I$157,5,0))</f>
        <v xml:space="preserve"> </v>
      </c>
      <c r="G126" s="147" t="str">
        <f>IF(ISERROR(VLOOKUP(A126,'startova listina'!$A$12:$I$157,6,0))=TRUE," ",VLOOKUP(A126,'startova listina'!$A$12:$I$157,6,0))</f>
        <v xml:space="preserve"> </v>
      </c>
      <c r="H126" s="133" t="str">
        <f>IF(ISERROR(VLOOKUP(A126,'startova listina'!$A$12:$I$157,7,0))=TRUE," ",VLOOKUP(A126,'startova listina'!$A$12:$I$157,7,0))</f>
        <v xml:space="preserve"> </v>
      </c>
      <c r="I126" s="147" t="str">
        <f>IF(ISERROR(VLOOKUP(A126,'startova listina'!$A$12:$I$157,8,0))=TRUE," ",VLOOKUP(A126,'startova listina'!$A$12:$I$157,8,0))</f>
        <v xml:space="preserve"> </v>
      </c>
      <c r="J126" s="271">
        <f t="shared" ref="J126" si="272">SUM(I126:I127)</f>
        <v>0</v>
      </c>
      <c r="K126" s="131"/>
      <c r="L126" s="130">
        <f t="shared" si="177"/>
        <v>591</v>
      </c>
      <c r="M126" s="131"/>
      <c r="N126" s="273" t="str">
        <f t="shared" ref="N126" si="273">CONCATENATE(LEFT(F126,FIND(" ",F126,1)-1)," / ",LEFT(F127,FIND(" ",F127,1)-1))</f>
        <v xml:space="preserve"> / </v>
      </c>
      <c r="O126" s="273" t="str">
        <f t="shared" ref="O126" si="274">CONCATENATE(H126," / ",H127)</f>
        <v xml:space="preserve">  /  </v>
      </c>
      <c r="P126" s="273" t="str">
        <f t="shared" ref="P126" si="275">F126</f>
        <v xml:space="preserve"> </v>
      </c>
      <c r="Q126" s="273" t="str">
        <f t="shared" ref="Q126" si="276">F127</f>
        <v xml:space="preserve"> </v>
      </c>
      <c r="Z126" s="1">
        <v>126</v>
      </c>
      <c r="AA126" s="1">
        <v>128</v>
      </c>
      <c r="AJ126" s="272"/>
    </row>
    <row r="127" spans="1:36" ht="35.1" customHeight="1" x14ac:dyDescent="0.55000000000000004">
      <c r="A127" s="152">
        <v>592</v>
      </c>
      <c r="C127" s="270"/>
      <c r="D127" s="270"/>
      <c r="E127" s="147" t="str">
        <f>IF(ISERROR(VLOOKUP(A127,'startova listina'!$A$12:$I$157,4,0))=TRUE," ",VLOOKUP(A127,'startova listina'!$A$12:$I$157,4,0))</f>
        <v xml:space="preserve"> </v>
      </c>
      <c r="F127" s="133" t="str">
        <f>IF(ISERROR(VLOOKUP(A127,'startova listina'!$A$12:$I$157,5,0))=TRUE," ",VLOOKUP(A127,'startova listina'!$A$12:$I$157,5,0))</f>
        <v xml:space="preserve"> </v>
      </c>
      <c r="G127" s="147" t="str">
        <f>IF(ISERROR(VLOOKUP(A127,'startova listina'!$A$12:$I$157,6,0))=TRUE," ",VLOOKUP(A127,'startova listina'!$A$12:$I$157,6,0))</f>
        <v xml:space="preserve"> </v>
      </c>
      <c r="H127" s="133" t="str">
        <f>IF(ISERROR(VLOOKUP(A127,'startova listina'!$A$12:$I$157,7,0))=TRUE," ",VLOOKUP(A127,'startova listina'!$A$12:$I$157,7,0))</f>
        <v xml:space="preserve"> </v>
      </c>
      <c r="I127" s="147" t="str">
        <f>IF(ISERROR(VLOOKUP(A127,'startova listina'!$A$12:$I$157,8,0))=TRUE," ",VLOOKUP(A127,'startova listina'!$A$12:$I$157,8,0))</f>
        <v xml:space="preserve"> </v>
      </c>
      <c r="J127" s="272"/>
      <c r="K127" s="131"/>
      <c r="L127" s="130">
        <f t="shared" si="177"/>
        <v>592</v>
      </c>
      <c r="M127" s="131"/>
      <c r="N127" s="274"/>
      <c r="O127" s="274"/>
      <c r="P127" s="274"/>
      <c r="Q127" s="274"/>
      <c r="Z127" s="1">
        <v>127</v>
      </c>
      <c r="AA127" s="1">
        <v>128</v>
      </c>
      <c r="AJ127" s="271"/>
    </row>
    <row r="128" spans="1:36" ht="35.1" customHeight="1" x14ac:dyDescent="0.55000000000000004">
      <c r="A128" s="152">
        <v>601</v>
      </c>
      <c r="C128" s="270">
        <v>60</v>
      </c>
      <c r="D128" s="271"/>
      <c r="E128" s="147" t="str">
        <f>IF(ISERROR(VLOOKUP(A128,'startova listina'!$A$12:$I$157,4,0))=TRUE," ",VLOOKUP(A128,'startova listina'!$A$12:$I$157,4,0))</f>
        <v xml:space="preserve"> </v>
      </c>
      <c r="F128" s="133" t="str">
        <f>IF(ISERROR(VLOOKUP(A128,'startova listina'!$A$12:$I$157,5,0))=TRUE," ",VLOOKUP(A128,'startova listina'!$A$12:$I$157,5,0))</f>
        <v xml:space="preserve"> </v>
      </c>
      <c r="G128" s="147" t="str">
        <f>IF(ISERROR(VLOOKUP(A128,'startova listina'!$A$12:$I$157,6,0))=TRUE," ",VLOOKUP(A128,'startova listina'!$A$12:$I$157,6,0))</f>
        <v xml:space="preserve"> </v>
      </c>
      <c r="H128" s="133" t="str">
        <f>IF(ISERROR(VLOOKUP(A128,'startova listina'!$A$12:$I$157,7,0))=TRUE," ",VLOOKUP(A128,'startova listina'!$A$12:$I$157,7,0))</f>
        <v xml:space="preserve"> </v>
      </c>
      <c r="I128" s="147" t="str">
        <f>IF(ISERROR(VLOOKUP(A128,'startova listina'!$A$12:$I$157,8,0))=TRUE," ",VLOOKUP(A128,'startova listina'!$A$12:$I$157,8,0))</f>
        <v xml:space="preserve"> </v>
      </c>
      <c r="J128" s="271">
        <f t="shared" ref="J128" si="277">SUM(I128:I129)</f>
        <v>0</v>
      </c>
      <c r="K128" s="131"/>
      <c r="L128" s="130">
        <f t="shared" ref="L128:L159" si="278">A128</f>
        <v>601</v>
      </c>
      <c r="M128" s="131"/>
      <c r="N128" s="273" t="str">
        <f t="shared" ref="N128" si="279">CONCATENATE(LEFT(F128,FIND(" ",F128,1)-1)," / ",LEFT(F129,FIND(" ",F129,1)-1))</f>
        <v xml:space="preserve"> / </v>
      </c>
      <c r="O128" s="273" t="str">
        <f t="shared" ref="O128" si="280">CONCATENATE(H128," / ",H129)</f>
        <v xml:space="preserve">  /  </v>
      </c>
      <c r="P128" s="273" t="str">
        <f t="shared" ref="P128" si="281">F128</f>
        <v xml:space="preserve"> </v>
      </c>
      <c r="Q128" s="273" t="str">
        <f t="shared" ref="Q128" si="282">F129</f>
        <v xml:space="preserve"> </v>
      </c>
      <c r="Z128" s="1">
        <v>128</v>
      </c>
      <c r="AA128" s="1">
        <v>128</v>
      </c>
      <c r="AJ128" s="272"/>
    </row>
    <row r="129" spans="1:36" ht="35.1" customHeight="1" x14ac:dyDescent="0.55000000000000004">
      <c r="A129" s="152">
        <v>602</v>
      </c>
      <c r="C129" s="270"/>
      <c r="D129" s="272"/>
      <c r="E129" s="147" t="str">
        <f>IF(ISERROR(VLOOKUP(A129,'startova listina'!$A$12:$I$157,4,0))=TRUE," ",VLOOKUP(A129,'startova listina'!$A$12:$I$157,4,0))</f>
        <v xml:space="preserve"> </v>
      </c>
      <c r="F129" s="133" t="str">
        <f>IF(ISERROR(VLOOKUP(A129,'startova listina'!$A$12:$I$157,5,0))=TRUE," ",VLOOKUP(A129,'startova listina'!$A$12:$I$157,5,0))</f>
        <v xml:space="preserve"> </v>
      </c>
      <c r="G129" s="147" t="str">
        <f>IF(ISERROR(VLOOKUP(A129,'startova listina'!$A$12:$I$157,6,0))=TRUE," ",VLOOKUP(A129,'startova listina'!$A$12:$I$157,6,0))</f>
        <v xml:space="preserve"> </v>
      </c>
      <c r="H129" s="133" t="str">
        <f>IF(ISERROR(VLOOKUP(A129,'startova listina'!$A$12:$I$157,7,0))=TRUE," ",VLOOKUP(A129,'startova listina'!$A$12:$I$157,7,0))</f>
        <v xml:space="preserve"> </v>
      </c>
      <c r="I129" s="147" t="str">
        <f>IF(ISERROR(VLOOKUP(A129,'startova listina'!$A$12:$I$157,8,0))=TRUE," ",VLOOKUP(A129,'startova listina'!$A$12:$I$157,8,0))</f>
        <v xml:space="preserve"> </v>
      </c>
      <c r="J129" s="272"/>
      <c r="K129" s="131"/>
      <c r="L129" s="130">
        <f t="shared" si="278"/>
        <v>602</v>
      </c>
      <c r="M129" s="131"/>
      <c r="N129" s="274"/>
      <c r="O129" s="274"/>
      <c r="P129" s="274"/>
      <c r="Q129" s="274"/>
      <c r="AJ129" s="271"/>
    </row>
    <row r="130" spans="1:36" ht="35.1" customHeight="1" x14ac:dyDescent="0.55000000000000004">
      <c r="A130" s="152">
        <v>611</v>
      </c>
      <c r="C130" s="270">
        <v>61</v>
      </c>
      <c r="D130" s="270"/>
      <c r="E130" s="147" t="str">
        <f>IF(ISERROR(VLOOKUP(A130,'startova listina'!$A$12:$I$157,4,0))=TRUE," ",VLOOKUP(A130,'startova listina'!$A$12:$I$157,4,0))</f>
        <v xml:space="preserve"> </v>
      </c>
      <c r="F130" s="133" t="str">
        <f>IF(ISERROR(VLOOKUP(A130,'startova listina'!$A$12:$I$157,5,0))=TRUE," ",VLOOKUP(A130,'startova listina'!$A$12:$I$157,5,0))</f>
        <v xml:space="preserve"> </v>
      </c>
      <c r="G130" s="147" t="str">
        <f>IF(ISERROR(VLOOKUP(A130,'startova listina'!$A$12:$I$157,6,0))=TRUE," ",VLOOKUP(A130,'startova listina'!$A$12:$I$157,6,0))</f>
        <v xml:space="preserve"> </v>
      </c>
      <c r="H130" s="133" t="str">
        <f>IF(ISERROR(VLOOKUP(A130,'startova listina'!$A$12:$I$157,7,0))=TRUE," ",VLOOKUP(A130,'startova listina'!$A$12:$I$157,7,0))</f>
        <v xml:space="preserve"> </v>
      </c>
      <c r="I130" s="147" t="str">
        <f>IF(ISERROR(VLOOKUP(A130,'startova listina'!$A$12:$I$157,8,0))=TRUE," ",VLOOKUP(A130,'startova listina'!$A$12:$I$157,8,0))</f>
        <v xml:space="preserve"> </v>
      </c>
      <c r="J130" s="271">
        <f t="shared" ref="J130" si="283">SUM(I130:I131)</f>
        <v>0</v>
      </c>
      <c r="K130" s="131"/>
      <c r="L130" s="130">
        <f t="shared" si="278"/>
        <v>611</v>
      </c>
      <c r="M130" s="131"/>
      <c r="N130" s="273" t="str">
        <f t="shared" ref="N130" si="284">CONCATENATE(LEFT(F130,FIND(" ",F130,1)-1)," / ",LEFT(F131,FIND(" ",F131,1)-1))</f>
        <v xml:space="preserve"> / </v>
      </c>
      <c r="O130" s="273" t="str">
        <f t="shared" ref="O130" si="285">CONCATENATE(H130," / ",H131)</f>
        <v xml:space="preserve">  /  </v>
      </c>
      <c r="P130" s="273" t="str">
        <f t="shared" ref="P130" si="286">F130</f>
        <v xml:space="preserve"> </v>
      </c>
      <c r="Q130" s="273" t="str">
        <f t="shared" ref="Q130" si="287">F131</f>
        <v xml:space="preserve"> </v>
      </c>
      <c r="AJ130" s="272"/>
    </row>
    <row r="131" spans="1:36" ht="35.1" customHeight="1" x14ac:dyDescent="0.55000000000000004">
      <c r="A131" s="152">
        <v>612</v>
      </c>
      <c r="C131" s="270"/>
      <c r="D131" s="270"/>
      <c r="E131" s="147" t="str">
        <f>IF(ISERROR(VLOOKUP(A131,'startova listina'!$A$12:$I$157,4,0))=TRUE," ",VLOOKUP(A131,'startova listina'!$A$12:$I$157,4,0))</f>
        <v xml:space="preserve"> </v>
      </c>
      <c r="F131" s="133" t="str">
        <f>IF(ISERROR(VLOOKUP(A131,'startova listina'!$A$12:$I$157,5,0))=TRUE," ",VLOOKUP(A131,'startova listina'!$A$12:$I$157,5,0))</f>
        <v xml:space="preserve"> </v>
      </c>
      <c r="G131" s="147" t="str">
        <f>IF(ISERROR(VLOOKUP(A131,'startova listina'!$A$12:$I$157,6,0))=TRUE," ",VLOOKUP(A131,'startova listina'!$A$12:$I$157,6,0))</f>
        <v xml:space="preserve"> </v>
      </c>
      <c r="H131" s="133" t="str">
        <f>IF(ISERROR(VLOOKUP(A131,'startova listina'!$A$12:$I$157,7,0))=TRUE," ",VLOOKUP(A131,'startova listina'!$A$12:$I$157,7,0))</f>
        <v xml:space="preserve"> </v>
      </c>
      <c r="I131" s="147" t="str">
        <f>IF(ISERROR(VLOOKUP(A131,'startova listina'!$A$12:$I$157,8,0))=TRUE," ",VLOOKUP(A131,'startova listina'!$A$12:$I$157,8,0))</f>
        <v xml:space="preserve"> </v>
      </c>
      <c r="J131" s="272"/>
      <c r="K131" s="131"/>
      <c r="L131" s="130">
        <f t="shared" si="278"/>
        <v>612</v>
      </c>
      <c r="M131" s="131"/>
      <c r="N131" s="274"/>
      <c r="O131" s="274"/>
      <c r="P131" s="274"/>
      <c r="Q131" s="274"/>
      <c r="AJ131" s="271"/>
    </row>
    <row r="132" spans="1:36" ht="35.1" customHeight="1" x14ac:dyDescent="0.55000000000000004">
      <c r="A132" s="152">
        <v>621</v>
      </c>
      <c r="C132" s="270">
        <v>62</v>
      </c>
      <c r="D132" s="271"/>
      <c r="E132" s="147" t="str">
        <f>IF(ISERROR(VLOOKUP(A132,'startova listina'!$A$12:$I$157,4,0))=TRUE," ",VLOOKUP(A132,'startova listina'!$A$12:$I$157,4,0))</f>
        <v xml:space="preserve"> </v>
      </c>
      <c r="F132" s="133" t="str">
        <f>IF(ISERROR(VLOOKUP(A132,'startova listina'!$A$12:$I$157,5,0))=TRUE," ",VLOOKUP(A132,'startova listina'!$A$12:$I$157,5,0))</f>
        <v xml:space="preserve"> </v>
      </c>
      <c r="G132" s="147" t="str">
        <f>IF(ISERROR(VLOOKUP(A132,'startova listina'!$A$12:$I$157,6,0))=TRUE," ",VLOOKUP(A132,'startova listina'!$A$12:$I$157,6,0))</f>
        <v xml:space="preserve"> </v>
      </c>
      <c r="H132" s="133" t="str">
        <f>IF(ISERROR(VLOOKUP(A132,'startova listina'!$A$12:$I$157,7,0))=TRUE," ",VLOOKUP(A132,'startova listina'!$A$12:$I$157,7,0))</f>
        <v xml:space="preserve"> </v>
      </c>
      <c r="I132" s="147" t="str">
        <f>IF(ISERROR(VLOOKUP(A132,'startova listina'!$A$12:$I$157,8,0))=TRUE," ",VLOOKUP(A132,'startova listina'!$A$12:$I$157,8,0))</f>
        <v xml:space="preserve"> </v>
      </c>
      <c r="J132" s="271">
        <f t="shared" ref="J132" si="288">SUM(I132:I133)</f>
        <v>0</v>
      </c>
      <c r="K132" s="131"/>
      <c r="L132" s="130">
        <f t="shared" si="278"/>
        <v>621</v>
      </c>
      <c r="M132" s="131"/>
      <c r="N132" s="273" t="str">
        <f t="shared" ref="N132" si="289">CONCATENATE(LEFT(F132,FIND(" ",F132,1)-1)," / ",LEFT(F133,FIND(" ",F133,1)-1))</f>
        <v xml:space="preserve"> / </v>
      </c>
      <c r="O132" s="273" t="str">
        <f t="shared" ref="O132" si="290">CONCATENATE(H132," / ",H133)</f>
        <v xml:space="preserve">  /  </v>
      </c>
      <c r="P132" s="273" t="str">
        <f t="shared" ref="P132" si="291">F132</f>
        <v xml:space="preserve"> </v>
      </c>
      <c r="Q132" s="273" t="str">
        <f t="shared" ref="Q132" si="292">F133</f>
        <v xml:space="preserve"> </v>
      </c>
      <c r="AJ132" s="272"/>
    </row>
    <row r="133" spans="1:36" ht="35.1" customHeight="1" x14ac:dyDescent="0.55000000000000004">
      <c r="A133" s="152">
        <v>622</v>
      </c>
      <c r="C133" s="270"/>
      <c r="D133" s="272"/>
      <c r="E133" s="147" t="str">
        <f>IF(ISERROR(VLOOKUP(A133,'startova listina'!$A$12:$I$157,4,0))=TRUE," ",VLOOKUP(A133,'startova listina'!$A$12:$I$157,4,0))</f>
        <v xml:space="preserve"> </v>
      </c>
      <c r="F133" s="133" t="str">
        <f>IF(ISERROR(VLOOKUP(A133,'startova listina'!$A$12:$I$157,5,0))=TRUE," ",VLOOKUP(A133,'startova listina'!$A$12:$I$157,5,0))</f>
        <v xml:space="preserve"> </v>
      </c>
      <c r="G133" s="147" t="str">
        <f>IF(ISERROR(VLOOKUP(A133,'startova listina'!$A$12:$I$157,6,0))=TRUE," ",VLOOKUP(A133,'startova listina'!$A$12:$I$157,6,0))</f>
        <v xml:space="preserve"> </v>
      </c>
      <c r="H133" s="133" t="str">
        <f>IF(ISERROR(VLOOKUP(A133,'startova listina'!$A$12:$I$157,7,0))=TRUE," ",VLOOKUP(A133,'startova listina'!$A$12:$I$157,7,0))</f>
        <v xml:space="preserve"> </v>
      </c>
      <c r="I133" s="147" t="str">
        <f>IF(ISERROR(VLOOKUP(A133,'startova listina'!$A$12:$I$157,8,0))=TRUE," ",VLOOKUP(A133,'startova listina'!$A$12:$I$157,8,0))</f>
        <v xml:space="preserve"> </v>
      </c>
      <c r="J133" s="272"/>
      <c r="K133" s="131"/>
      <c r="L133" s="130">
        <f t="shared" si="278"/>
        <v>622</v>
      </c>
      <c r="M133" s="131"/>
      <c r="N133" s="274"/>
      <c r="O133" s="274"/>
      <c r="P133" s="274"/>
      <c r="Q133" s="274"/>
      <c r="AJ133" s="271"/>
    </row>
    <row r="134" spans="1:36" ht="35.1" customHeight="1" x14ac:dyDescent="0.55000000000000004">
      <c r="A134" s="152">
        <v>631</v>
      </c>
      <c r="C134" s="270">
        <v>63</v>
      </c>
      <c r="D134" s="270"/>
      <c r="E134" s="147" t="str">
        <f>IF(ISERROR(VLOOKUP(A134,'startova listina'!$A$12:$I$157,4,0))=TRUE," ",VLOOKUP(A134,'startova listina'!$A$12:$I$157,4,0))</f>
        <v xml:space="preserve"> </v>
      </c>
      <c r="F134" s="133" t="str">
        <f>IF(ISERROR(VLOOKUP(A134,'startova listina'!$A$12:$I$157,5,0))=TRUE," ",VLOOKUP(A134,'startova listina'!$A$12:$I$157,5,0))</f>
        <v xml:space="preserve"> </v>
      </c>
      <c r="G134" s="147" t="str">
        <f>IF(ISERROR(VLOOKUP(A134,'startova listina'!$A$12:$I$157,6,0))=TRUE," ",VLOOKUP(A134,'startova listina'!$A$12:$I$157,6,0))</f>
        <v xml:space="preserve"> </v>
      </c>
      <c r="H134" s="133" t="str">
        <f>IF(ISERROR(VLOOKUP(A134,'startova listina'!$A$12:$I$157,7,0))=TRUE," ",VLOOKUP(A134,'startova listina'!$A$12:$I$157,7,0))</f>
        <v xml:space="preserve"> </v>
      </c>
      <c r="I134" s="147" t="str">
        <f>IF(ISERROR(VLOOKUP(A134,'startova listina'!$A$12:$I$157,8,0))=TRUE," ",VLOOKUP(A134,'startova listina'!$A$12:$I$157,8,0))</f>
        <v xml:space="preserve"> </v>
      </c>
      <c r="J134" s="271">
        <f t="shared" ref="J134" si="293">SUM(I134:I135)</f>
        <v>0</v>
      </c>
      <c r="K134" s="131"/>
      <c r="L134" s="130">
        <f t="shared" si="278"/>
        <v>631</v>
      </c>
      <c r="M134" s="131"/>
      <c r="N134" s="273" t="str">
        <f t="shared" ref="N134" si="294">CONCATENATE(LEFT(F134,FIND(" ",F134,1)-1)," / ",LEFT(F135,FIND(" ",F135,1)-1))</f>
        <v xml:space="preserve"> / </v>
      </c>
      <c r="O134" s="273" t="str">
        <f t="shared" ref="O134" si="295">CONCATENATE(H134," / ",H135)</f>
        <v xml:space="preserve">  /  </v>
      </c>
      <c r="P134" s="273" t="str">
        <f t="shared" ref="P134" si="296">F134</f>
        <v xml:space="preserve"> </v>
      </c>
      <c r="Q134" s="273" t="str">
        <f t="shared" ref="Q134" si="297">F135</f>
        <v xml:space="preserve"> </v>
      </c>
      <c r="AJ134" s="272"/>
    </row>
    <row r="135" spans="1:36" ht="35.1" customHeight="1" x14ac:dyDescent="0.55000000000000004">
      <c r="A135" s="152">
        <v>632</v>
      </c>
      <c r="C135" s="270"/>
      <c r="D135" s="270"/>
      <c r="E135" s="147" t="str">
        <f>IF(ISERROR(VLOOKUP(A135,'startova listina'!$A$12:$I$157,4,0))=TRUE," ",VLOOKUP(A135,'startova listina'!$A$12:$I$157,4,0))</f>
        <v xml:space="preserve"> </v>
      </c>
      <c r="F135" s="133" t="str">
        <f>IF(ISERROR(VLOOKUP(A135,'startova listina'!$A$12:$I$157,5,0))=TRUE," ",VLOOKUP(A135,'startova listina'!$A$12:$I$157,5,0))</f>
        <v xml:space="preserve"> </v>
      </c>
      <c r="G135" s="147" t="str">
        <f>IF(ISERROR(VLOOKUP(A135,'startova listina'!$A$12:$I$157,6,0))=TRUE," ",VLOOKUP(A135,'startova listina'!$A$12:$I$157,6,0))</f>
        <v xml:space="preserve"> </v>
      </c>
      <c r="H135" s="133" t="str">
        <f>IF(ISERROR(VLOOKUP(A135,'startova listina'!$A$12:$I$157,7,0))=TRUE," ",VLOOKUP(A135,'startova listina'!$A$12:$I$157,7,0))</f>
        <v xml:space="preserve"> </v>
      </c>
      <c r="I135" s="147" t="str">
        <f>IF(ISERROR(VLOOKUP(A135,'startova listina'!$A$12:$I$157,8,0))=TRUE," ",VLOOKUP(A135,'startova listina'!$A$12:$I$157,8,0))</f>
        <v xml:space="preserve"> </v>
      </c>
      <c r="J135" s="272"/>
      <c r="K135" s="131"/>
      <c r="L135" s="130">
        <f t="shared" si="278"/>
        <v>632</v>
      </c>
      <c r="M135" s="131"/>
      <c r="N135" s="274"/>
      <c r="O135" s="274"/>
      <c r="P135" s="274"/>
      <c r="Q135" s="274"/>
      <c r="AJ135" s="271"/>
    </row>
    <row r="136" spans="1:36" ht="35.1" customHeight="1" x14ac:dyDescent="0.55000000000000004">
      <c r="A136" s="152">
        <v>641</v>
      </c>
      <c r="C136" s="270">
        <v>64</v>
      </c>
      <c r="D136" s="271"/>
      <c r="E136" s="147" t="str">
        <f>IF(ISERROR(VLOOKUP(A136,'startova listina'!$A$12:$I$157,4,0))=TRUE," ",VLOOKUP(A136,'startova listina'!$A$12:$I$157,4,0))</f>
        <v xml:space="preserve"> </v>
      </c>
      <c r="F136" s="133" t="str">
        <f>IF(ISERROR(VLOOKUP(A136,'startova listina'!$A$12:$I$157,5,0))=TRUE," ",VLOOKUP(A136,'startova listina'!$A$12:$I$157,5,0))</f>
        <v xml:space="preserve"> </v>
      </c>
      <c r="G136" s="147" t="str">
        <f>IF(ISERROR(VLOOKUP(A136,'startova listina'!$A$12:$I$157,6,0))=TRUE," ",VLOOKUP(A136,'startova listina'!$A$12:$I$157,6,0))</f>
        <v xml:space="preserve"> </v>
      </c>
      <c r="H136" s="133" t="str">
        <f>IF(ISERROR(VLOOKUP(A136,'startova listina'!$A$12:$I$157,7,0))=TRUE," ",VLOOKUP(A136,'startova listina'!$A$12:$I$157,7,0))</f>
        <v xml:space="preserve"> </v>
      </c>
      <c r="I136" s="147" t="str">
        <f>IF(ISERROR(VLOOKUP(A136,'startova listina'!$A$12:$I$157,8,0))=TRUE," ",VLOOKUP(A136,'startova listina'!$A$12:$I$157,8,0))</f>
        <v xml:space="preserve"> </v>
      </c>
      <c r="J136" s="271">
        <f t="shared" ref="J136" si="298">SUM(I136:I137)</f>
        <v>0</v>
      </c>
      <c r="K136" s="131"/>
      <c r="L136" s="130">
        <f t="shared" si="278"/>
        <v>641</v>
      </c>
      <c r="M136" s="131"/>
      <c r="N136" s="273" t="str">
        <f t="shared" ref="N136" si="299">CONCATENATE(LEFT(F136,FIND(" ",F136,1)-1)," / ",LEFT(F137,FIND(" ",F137,1)-1))</f>
        <v xml:space="preserve"> / </v>
      </c>
      <c r="O136" s="273" t="str">
        <f t="shared" ref="O136" si="300">CONCATENATE(H136," / ",H137)</f>
        <v xml:space="preserve">  /  </v>
      </c>
      <c r="P136" s="273" t="str">
        <f t="shared" ref="P136" si="301">F136</f>
        <v xml:space="preserve"> </v>
      </c>
      <c r="Q136" s="273" t="str">
        <f t="shared" ref="Q136" si="302">F137</f>
        <v xml:space="preserve"> </v>
      </c>
      <c r="AJ136" s="272"/>
    </row>
    <row r="137" spans="1:36" ht="35.1" customHeight="1" x14ac:dyDescent="0.55000000000000004">
      <c r="A137" s="152">
        <v>642</v>
      </c>
      <c r="C137" s="270"/>
      <c r="D137" s="272"/>
      <c r="E137" s="147" t="str">
        <f>IF(ISERROR(VLOOKUP(A137,'startova listina'!$A$12:$I$157,4,0))=TRUE," ",VLOOKUP(A137,'startova listina'!$A$12:$I$157,4,0))</f>
        <v xml:space="preserve"> </v>
      </c>
      <c r="F137" s="133" t="str">
        <f>IF(ISERROR(VLOOKUP(A137,'startova listina'!$A$12:$I$157,5,0))=TRUE," ",VLOOKUP(A137,'startova listina'!$A$12:$I$157,5,0))</f>
        <v xml:space="preserve"> </v>
      </c>
      <c r="G137" s="147" t="str">
        <f>IF(ISERROR(VLOOKUP(A137,'startova listina'!$A$12:$I$157,6,0))=TRUE," ",VLOOKUP(A137,'startova listina'!$A$12:$I$157,6,0))</f>
        <v xml:space="preserve"> </v>
      </c>
      <c r="H137" s="133" t="str">
        <f>IF(ISERROR(VLOOKUP(A137,'startova listina'!$A$12:$I$157,7,0))=TRUE," ",VLOOKUP(A137,'startova listina'!$A$12:$I$157,7,0))</f>
        <v xml:space="preserve"> </v>
      </c>
      <c r="I137" s="147" t="str">
        <f>IF(ISERROR(VLOOKUP(A137,'startova listina'!$A$12:$I$157,8,0))=TRUE," ",VLOOKUP(A137,'startova listina'!$A$12:$I$157,8,0))</f>
        <v xml:space="preserve"> </v>
      </c>
      <c r="J137" s="272"/>
      <c r="K137" s="131"/>
      <c r="L137" s="130">
        <f t="shared" si="278"/>
        <v>642</v>
      </c>
      <c r="M137" s="131"/>
      <c r="N137" s="274"/>
      <c r="O137" s="274"/>
      <c r="P137" s="274"/>
      <c r="Q137" s="274"/>
      <c r="AJ137" s="271"/>
    </row>
    <row r="138" spans="1:36" ht="35.1" customHeight="1" x14ac:dyDescent="0.55000000000000004">
      <c r="A138" s="152">
        <v>651</v>
      </c>
      <c r="C138" s="270">
        <v>65</v>
      </c>
      <c r="D138" s="271"/>
      <c r="E138" s="147" t="str">
        <f>IF(ISERROR(VLOOKUP(A138,'startova listina'!$A$12:$I$157,4,0))=TRUE," ",VLOOKUP(A138,'startova listina'!$A$12:$I$157,4,0))</f>
        <v xml:space="preserve"> </v>
      </c>
      <c r="F138" s="133" t="str">
        <f>IF(ISERROR(VLOOKUP(A138,'startova listina'!$A$12:$I$157,5,0))=TRUE," ",VLOOKUP(A138,'startova listina'!$A$12:$I$157,5,0))</f>
        <v xml:space="preserve"> </v>
      </c>
      <c r="G138" s="147" t="str">
        <f>IF(ISERROR(VLOOKUP(A138,'startova listina'!$A$12:$I$157,6,0))=TRUE," ",VLOOKUP(A138,'startova listina'!$A$12:$I$157,6,0))</f>
        <v xml:space="preserve"> </v>
      </c>
      <c r="H138" s="133" t="str">
        <f>IF(ISERROR(VLOOKUP(A138,'startova listina'!$A$12:$I$157,7,0))=TRUE," ",VLOOKUP(A138,'startova listina'!$A$12:$I$157,7,0))</f>
        <v xml:space="preserve"> </v>
      </c>
      <c r="I138" s="147" t="str">
        <f>IF(ISERROR(VLOOKUP(A138,'startova listina'!$A$12:$I$157,8,0))=TRUE," ",VLOOKUP(A138,'startova listina'!$A$12:$I$157,8,0))</f>
        <v xml:space="preserve"> </v>
      </c>
      <c r="J138" s="271">
        <f t="shared" ref="J138" si="303">SUM(I138:I139)</f>
        <v>0</v>
      </c>
      <c r="K138" s="131"/>
      <c r="L138" s="130">
        <f t="shared" si="278"/>
        <v>651</v>
      </c>
      <c r="M138" s="131"/>
      <c r="N138" s="273" t="str">
        <f t="shared" ref="N138" si="304">CONCATENATE(LEFT(F138,FIND(" ",F138,1)-1)," / ",LEFT(F139,FIND(" ",F139,1)-1))</f>
        <v xml:space="preserve"> / </v>
      </c>
      <c r="O138" s="273" t="str">
        <f t="shared" ref="O138" si="305">CONCATENATE(H138," / ",H139)</f>
        <v xml:space="preserve">  /  </v>
      </c>
      <c r="P138" s="273" t="str">
        <f t="shared" ref="P138" si="306">F138</f>
        <v xml:space="preserve"> </v>
      </c>
      <c r="Q138" s="273" t="str">
        <f t="shared" ref="Q138" si="307">F139</f>
        <v xml:space="preserve"> </v>
      </c>
      <c r="AJ138" s="272"/>
    </row>
    <row r="139" spans="1:36" ht="35.1" customHeight="1" x14ac:dyDescent="0.55000000000000004">
      <c r="A139" s="152">
        <v>652</v>
      </c>
      <c r="C139" s="270"/>
      <c r="D139" s="272"/>
      <c r="E139" s="147" t="str">
        <f>IF(ISERROR(VLOOKUP(A139,'startova listina'!$A$12:$I$157,4,0))=TRUE," ",VLOOKUP(A139,'startova listina'!$A$12:$I$157,4,0))</f>
        <v xml:space="preserve"> </v>
      </c>
      <c r="F139" s="133" t="str">
        <f>IF(ISERROR(VLOOKUP(A139,'startova listina'!$A$12:$I$157,5,0))=TRUE," ",VLOOKUP(A139,'startova listina'!$A$12:$I$157,5,0))</f>
        <v xml:space="preserve"> </v>
      </c>
      <c r="G139" s="147" t="str">
        <f>IF(ISERROR(VLOOKUP(A139,'startova listina'!$A$12:$I$157,6,0))=TRUE," ",VLOOKUP(A139,'startova listina'!$A$12:$I$157,6,0))</f>
        <v xml:space="preserve"> </v>
      </c>
      <c r="H139" s="133" t="str">
        <f>IF(ISERROR(VLOOKUP(A139,'startova listina'!$A$12:$I$157,7,0))=TRUE," ",VLOOKUP(A139,'startova listina'!$A$12:$I$157,7,0))</f>
        <v xml:space="preserve"> </v>
      </c>
      <c r="I139" s="147" t="str">
        <f>IF(ISERROR(VLOOKUP(A139,'startova listina'!$A$12:$I$157,8,0))=TRUE," ",VLOOKUP(A139,'startova listina'!$A$12:$I$157,8,0))</f>
        <v xml:space="preserve"> </v>
      </c>
      <c r="J139" s="272"/>
      <c r="K139" s="131"/>
      <c r="L139" s="130">
        <f t="shared" si="278"/>
        <v>652</v>
      </c>
      <c r="M139" s="131"/>
      <c r="N139" s="274"/>
      <c r="O139" s="274"/>
      <c r="P139" s="274"/>
      <c r="Q139" s="274"/>
      <c r="AJ139" s="271"/>
    </row>
    <row r="140" spans="1:36" ht="35.1" customHeight="1" x14ac:dyDescent="0.55000000000000004">
      <c r="A140" s="152">
        <v>661</v>
      </c>
      <c r="C140" s="270">
        <v>66</v>
      </c>
      <c r="D140" s="271"/>
      <c r="E140" s="147" t="str">
        <f>IF(ISERROR(VLOOKUP(A140,'startova listina'!$A$12:$I$157,4,0))=TRUE," ",VLOOKUP(A140,'startova listina'!$A$12:$I$157,4,0))</f>
        <v xml:space="preserve"> </v>
      </c>
      <c r="F140" s="133" t="str">
        <f>IF(ISERROR(VLOOKUP(A140,'startova listina'!$A$12:$I$157,5,0))=TRUE," ",VLOOKUP(A140,'startova listina'!$A$12:$I$157,5,0))</f>
        <v xml:space="preserve"> </v>
      </c>
      <c r="G140" s="147" t="str">
        <f>IF(ISERROR(VLOOKUP(A140,'startova listina'!$A$12:$I$157,6,0))=TRUE," ",VLOOKUP(A140,'startova listina'!$A$12:$I$157,6,0))</f>
        <v xml:space="preserve"> </v>
      </c>
      <c r="H140" s="133" t="str">
        <f>IF(ISERROR(VLOOKUP(A140,'startova listina'!$A$12:$I$157,7,0))=TRUE," ",VLOOKUP(A140,'startova listina'!$A$12:$I$157,7,0))</f>
        <v xml:space="preserve"> </v>
      </c>
      <c r="I140" s="147" t="str">
        <f>IF(ISERROR(VLOOKUP(A140,'startova listina'!$A$12:$I$157,8,0))=TRUE," ",VLOOKUP(A140,'startova listina'!$A$12:$I$157,8,0))</f>
        <v xml:space="preserve"> </v>
      </c>
      <c r="J140" s="271">
        <f t="shared" ref="J140" si="308">SUM(I140:I141)</f>
        <v>0</v>
      </c>
      <c r="K140" s="131"/>
      <c r="L140" s="130">
        <f t="shared" si="278"/>
        <v>661</v>
      </c>
      <c r="M140" s="131"/>
      <c r="N140" s="273" t="str">
        <f t="shared" ref="N140" si="309">CONCATENATE(LEFT(F140,FIND(" ",F140,1)-1)," / ",LEFT(F141,FIND(" ",F141,1)-1))</f>
        <v xml:space="preserve"> / </v>
      </c>
      <c r="O140" s="273" t="str">
        <f t="shared" ref="O140" si="310">CONCATENATE(H140," / ",H141)</f>
        <v xml:space="preserve">  /  </v>
      </c>
      <c r="P140" s="273" t="str">
        <f t="shared" ref="P140" si="311">F140</f>
        <v xml:space="preserve"> </v>
      </c>
      <c r="Q140" s="273" t="str">
        <f t="shared" ref="Q140" si="312">F141</f>
        <v xml:space="preserve"> </v>
      </c>
      <c r="AJ140" s="272"/>
    </row>
    <row r="141" spans="1:36" ht="35.1" customHeight="1" x14ac:dyDescent="0.55000000000000004">
      <c r="A141" s="152">
        <v>662</v>
      </c>
      <c r="C141" s="270"/>
      <c r="D141" s="272"/>
      <c r="E141" s="147" t="str">
        <f>IF(ISERROR(VLOOKUP(A141,'startova listina'!$A$12:$I$157,4,0))=TRUE," ",VLOOKUP(A141,'startova listina'!$A$12:$I$157,4,0))</f>
        <v xml:space="preserve"> </v>
      </c>
      <c r="F141" s="133" t="str">
        <f>IF(ISERROR(VLOOKUP(A141,'startova listina'!$A$12:$I$157,5,0))=TRUE," ",VLOOKUP(A141,'startova listina'!$A$12:$I$157,5,0))</f>
        <v xml:space="preserve"> </v>
      </c>
      <c r="G141" s="147" t="str">
        <f>IF(ISERROR(VLOOKUP(A141,'startova listina'!$A$12:$I$157,6,0))=TRUE," ",VLOOKUP(A141,'startova listina'!$A$12:$I$157,6,0))</f>
        <v xml:space="preserve"> </v>
      </c>
      <c r="H141" s="133" t="str">
        <f>IF(ISERROR(VLOOKUP(A141,'startova listina'!$A$12:$I$157,7,0))=TRUE," ",VLOOKUP(A141,'startova listina'!$A$12:$I$157,7,0))</f>
        <v xml:space="preserve"> </v>
      </c>
      <c r="I141" s="147" t="str">
        <f>IF(ISERROR(VLOOKUP(A141,'startova listina'!$A$12:$I$157,8,0))=TRUE," ",VLOOKUP(A141,'startova listina'!$A$12:$I$157,8,0))</f>
        <v xml:space="preserve"> </v>
      </c>
      <c r="J141" s="272"/>
      <c r="K141" s="131"/>
      <c r="L141" s="130">
        <f t="shared" si="278"/>
        <v>662</v>
      </c>
      <c r="M141" s="131"/>
      <c r="N141" s="274"/>
      <c r="O141" s="274"/>
      <c r="P141" s="274"/>
      <c r="Q141" s="274"/>
      <c r="AJ141" s="271"/>
    </row>
    <row r="142" spans="1:36" ht="35.1" customHeight="1" x14ac:dyDescent="0.55000000000000004">
      <c r="A142" s="152">
        <v>671</v>
      </c>
      <c r="C142" s="270">
        <v>67</v>
      </c>
      <c r="D142" s="271"/>
      <c r="E142" s="147" t="str">
        <f>IF(ISERROR(VLOOKUP(A142,'startova listina'!$A$12:$I$157,4,0))=TRUE," ",VLOOKUP(A142,'startova listina'!$A$12:$I$157,4,0))</f>
        <v xml:space="preserve"> </v>
      </c>
      <c r="F142" s="133" t="str">
        <f>IF(ISERROR(VLOOKUP(A142,'startova listina'!$A$12:$I$157,5,0))=TRUE," ",VLOOKUP(A142,'startova listina'!$A$12:$I$157,5,0))</f>
        <v xml:space="preserve"> </v>
      </c>
      <c r="G142" s="147" t="str">
        <f>IF(ISERROR(VLOOKUP(A142,'startova listina'!$A$12:$I$157,6,0))=TRUE," ",VLOOKUP(A142,'startova listina'!$A$12:$I$157,6,0))</f>
        <v xml:space="preserve"> </v>
      </c>
      <c r="H142" s="133" t="str">
        <f>IF(ISERROR(VLOOKUP(A142,'startova listina'!$A$12:$I$157,7,0))=TRUE," ",VLOOKUP(A142,'startova listina'!$A$12:$I$157,7,0))</f>
        <v xml:space="preserve"> </v>
      </c>
      <c r="I142" s="147" t="str">
        <f>IF(ISERROR(VLOOKUP(A142,'startova listina'!$A$12:$I$157,8,0))=TRUE," ",VLOOKUP(A142,'startova listina'!$A$12:$I$157,8,0))</f>
        <v xml:space="preserve"> </v>
      </c>
      <c r="J142" s="271">
        <f t="shared" ref="J142" si="313">SUM(I142:I143)</f>
        <v>0</v>
      </c>
      <c r="K142" s="131"/>
      <c r="L142" s="130">
        <f t="shared" si="278"/>
        <v>671</v>
      </c>
      <c r="M142" s="131"/>
      <c r="N142" s="273" t="str">
        <f t="shared" ref="N142" si="314">CONCATENATE(LEFT(F142,FIND(" ",F142,1)-1)," / ",LEFT(F143,FIND(" ",F143,1)-1))</f>
        <v xml:space="preserve"> / </v>
      </c>
      <c r="O142" s="273" t="str">
        <f t="shared" ref="O142" si="315">CONCATENATE(H142," / ",H143)</f>
        <v xml:space="preserve">  /  </v>
      </c>
      <c r="P142" s="273" t="str">
        <f t="shared" ref="P142" si="316">F142</f>
        <v xml:space="preserve"> </v>
      </c>
      <c r="Q142" s="273" t="str">
        <f t="shared" ref="Q142" si="317">F143</f>
        <v xml:space="preserve"> </v>
      </c>
      <c r="AJ142" s="272"/>
    </row>
    <row r="143" spans="1:36" ht="35.1" customHeight="1" x14ac:dyDescent="0.55000000000000004">
      <c r="A143" s="152">
        <v>672</v>
      </c>
      <c r="C143" s="270"/>
      <c r="D143" s="272"/>
      <c r="E143" s="147" t="str">
        <f>IF(ISERROR(VLOOKUP(A143,'startova listina'!$A$12:$I$157,4,0))=TRUE," ",VLOOKUP(A143,'startova listina'!$A$12:$I$157,4,0))</f>
        <v xml:space="preserve"> </v>
      </c>
      <c r="F143" s="133" t="str">
        <f>IF(ISERROR(VLOOKUP(A143,'startova listina'!$A$12:$I$157,5,0))=TRUE," ",VLOOKUP(A143,'startova listina'!$A$12:$I$157,5,0))</f>
        <v xml:space="preserve"> </v>
      </c>
      <c r="G143" s="147" t="str">
        <f>IF(ISERROR(VLOOKUP(A143,'startova listina'!$A$12:$I$157,6,0))=TRUE," ",VLOOKUP(A143,'startova listina'!$A$12:$I$157,6,0))</f>
        <v xml:space="preserve"> </v>
      </c>
      <c r="H143" s="133" t="str">
        <f>IF(ISERROR(VLOOKUP(A143,'startova listina'!$A$12:$I$157,7,0))=TRUE," ",VLOOKUP(A143,'startova listina'!$A$12:$I$157,7,0))</f>
        <v xml:space="preserve"> </v>
      </c>
      <c r="I143" s="147" t="str">
        <f>IF(ISERROR(VLOOKUP(A143,'startova listina'!$A$12:$I$157,8,0))=TRUE," ",VLOOKUP(A143,'startova listina'!$A$12:$I$157,8,0))</f>
        <v xml:space="preserve"> </v>
      </c>
      <c r="J143" s="272"/>
      <c r="K143" s="131"/>
      <c r="L143" s="130">
        <f t="shared" si="278"/>
        <v>672</v>
      </c>
      <c r="M143" s="131"/>
      <c r="N143" s="274"/>
      <c r="O143" s="274"/>
      <c r="P143" s="274"/>
      <c r="Q143" s="274"/>
      <c r="AJ143" s="271"/>
    </row>
    <row r="144" spans="1:36" ht="35.1" customHeight="1" x14ac:dyDescent="0.55000000000000004">
      <c r="A144" s="152">
        <v>681</v>
      </c>
      <c r="C144" s="270">
        <v>68</v>
      </c>
      <c r="D144" s="271"/>
      <c r="E144" s="147" t="str">
        <f>IF(ISERROR(VLOOKUP(A144,'startova listina'!$A$12:$I$157,4,0))=TRUE," ",VLOOKUP(A144,'startova listina'!$A$12:$I$157,4,0))</f>
        <v xml:space="preserve"> </v>
      </c>
      <c r="F144" s="133" t="str">
        <f>IF(ISERROR(VLOOKUP(A144,'startova listina'!$A$12:$I$157,5,0))=TRUE," ",VLOOKUP(A144,'startova listina'!$A$12:$I$157,5,0))</f>
        <v xml:space="preserve"> </v>
      </c>
      <c r="G144" s="147" t="str">
        <f>IF(ISERROR(VLOOKUP(A144,'startova listina'!$A$12:$I$157,6,0))=TRUE," ",VLOOKUP(A144,'startova listina'!$A$12:$I$157,6,0))</f>
        <v xml:space="preserve"> </v>
      </c>
      <c r="H144" s="133" t="str">
        <f>IF(ISERROR(VLOOKUP(A144,'startova listina'!$A$12:$I$157,7,0))=TRUE," ",VLOOKUP(A144,'startova listina'!$A$12:$I$157,7,0))</f>
        <v xml:space="preserve"> </v>
      </c>
      <c r="I144" s="147" t="str">
        <f>IF(ISERROR(VLOOKUP(A144,'startova listina'!$A$12:$I$157,8,0))=TRUE," ",VLOOKUP(A144,'startova listina'!$A$12:$I$157,8,0))</f>
        <v xml:space="preserve"> </v>
      </c>
      <c r="J144" s="271">
        <f t="shared" ref="J144" si="318">SUM(I144:I145)</f>
        <v>0</v>
      </c>
      <c r="K144" s="131"/>
      <c r="L144" s="130">
        <f t="shared" si="278"/>
        <v>681</v>
      </c>
      <c r="M144" s="131"/>
      <c r="N144" s="273" t="str">
        <f t="shared" ref="N144" si="319">CONCATENATE(LEFT(F144,FIND(" ",F144,1)-1)," / ",LEFT(F145,FIND(" ",F145,1)-1))</f>
        <v xml:space="preserve"> / </v>
      </c>
      <c r="O144" s="273" t="str">
        <f t="shared" ref="O144" si="320">CONCATENATE(H144," / ",H145)</f>
        <v xml:space="preserve">  /  </v>
      </c>
      <c r="P144" s="273" t="str">
        <f t="shared" ref="P144" si="321">F144</f>
        <v xml:space="preserve"> </v>
      </c>
      <c r="Q144" s="273" t="str">
        <f t="shared" ref="Q144" si="322">F145</f>
        <v xml:space="preserve"> </v>
      </c>
      <c r="AJ144" s="272"/>
    </row>
    <row r="145" spans="1:36" ht="35.1" customHeight="1" x14ac:dyDescent="0.55000000000000004">
      <c r="A145" s="152">
        <v>682</v>
      </c>
      <c r="C145" s="270"/>
      <c r="D145" s="272"/>
      <c r="E145" s="147" t="str">
        <f>IF(ISERROR(VLOOKUP(A145,'startova listina'!$A$12:$I$157,4,0))=TRUE," ",VLOOKUP(A145,'startova listina'!$A$12:$I$157,4,0))</f>
        <v xml:space="preserve"> </v>
      </c>
      <c r="F145" s="133" t="str">
        <f>IF(ISERROR(VLOOKUP(A145,'startova listina'!$A$12:$I$157,5,0))=TRUE," ",VLOOKUP(A145,'startova listina'!$A$12:$I$157,5,0))</f>
        <v xml:space="preserve"> </v>
      </c>
      <c r="G145" s="147" t="str">
        <f>IF(ISERROR(VLOOKUP(A145,'startova listina'!$A$12:$I$157,6,0))=TRUE," ",VLOOKUP(A145,'startova listina'!$A$12:$I$157,6,0))</f>
        <v xml:space="preserve"> </v>
      </c>
      <c r="H145" s="133" t="str">
        <f>IF(ISERROR(VLOOKUP(A145,'startova listina'!$A$12:$I$157,7,0))=TRUE," ",VLOOKUP(A145,'startova listina'!$A$12:$I$157,7,0))</f>
        <v xml:space="preserve"> </v>
      </c>
      <c r="I145" s="147" t="str">
        <f>IF(ISERROR(VLOOKUP(A145,'startova listina'!$A$12:$I$157,8,0))=TRUE," ",VLOOKUP(A145,'startova listina'!$A$12:$I$157,8,0))</f>
        <v xml:space="preserve"> </v>
      </c>
      <c r="J145" s="272"/>
      <c r="K145" s="131"/>
      <c r="L145" s="130">
        <f t="shared" si="278"/>
        <v>682</v>
      </c>
      <c r="M145" s="131"/>
      <c r="N145" s="274"/>
      <c r="O145" s="274"/>
      <c r="P145" s="274"/>
      <c r="Q145" s="274"/>
      <c r="AJ145" s="271"/>
    </row>
    <row r="146" spans="1:36" ht="35.1" customHeight="1" x14ac:dyDescent="0.55000000000000004">
      <c r="A146" s="152">
        <v>691</v>
      </c>
      <c r="C146" s="270">
        <v>69</v>
      </c>
      <c r="D146" s="271"/>
      <c r="E146" s="147" t="str">
        <f>IF(ISERROR(VLOOKUP(A146,'startova listina'!$A$12:$I$157,4,0))=TRUE," ",VLOOKUP(A146,'startova listina'!$A$12:$I$157,4,0))</f>
        <v xml:space="preserve"> </v>
      </c>
      <c r="F146" s="133" t="str">
        <f>IF(ISERROR(VLOOKUP(A146,'startova listina'!$A$12:$I$157,5,0))=TRUE," ",VLOOKUP(A146,'startova listina'!$A$12:$I$157,5,0))</f>
        <v xml:space="preserve"> </v>
      </c>
      <c r="G146" s="147" t="str">
        <f>IF(ISERROR(VLOOKUP(A146,'startova listina'!$A$12:$I$157,6,0))=TRUE," ",VLOOKUP(A146,'startova listina'!$A$12:$I$157,6,0))</f>
        <v xml:space="preserve"> </v>
      </c>
      <c r="H146" s="133" t="str">
        <f>IF(ISERROR(VLOOKUP(A146,'startova listina'!$A$12:$I$157,7,0))=TRUE," ",VLOOKUP(A146,'startova listina'!$A$12:$I$157,7,0))</f>
        <v xml:space="preserve"> </v>
      </c>
      <c r="I146" s="147" t="str">
        <f>IF(ISERROR(VLOOKUP(A146,'startova listina'!$A$12:$I$157,8,0))=TRUE," ",VLOOKUP(A146,'startova listina'!$A$12:$I$157,8,0))</f>
        <v xml:space="preserve"> </v>
      </c>
      <c r="J146" s="271">
        <f t="shared" ref="J146" si="323">SUM(I146:I147)</f>
        <v>0</v>
      </c>
      <c r="K146" s="131"/>
      <c r="L146" s="130">
        <f t="shared" si="278"/>
        <v>691</v>
      </c>
      <c r="M146" s="131"/>
      <c r="N146" s="273" t="str">
        <f t="shared" ref="N146" si="324">CONCATENATE(LEFT(F146,FIND(" ",F146,1)-1)," / ",LEFT(F147,FIND(" ",F147,1)-1))</f>
        <v xml:space="preserve"> / </v>
      </c>
      <c r="O146" s="273" t="str">
        <f t="shared" ref="O146" si="325">CONCATENATE(H146," / ",H147)</f>
        <v xml:space="preserve">  /  </v>
      </c>
      <c r="P146" s="273" t="str">
        <f t="shared" ref="P146" si="326">F146</f>
        <v xml:space="preserve"> </v>
      </c>
      <c r="Q146" s="273" t="str">
        <f t="shared" ref="Q146" si="327">F147</f>
        <v xml:space="preserve"> </v>
      </c>
      <c r="AJ146" s="272"/>
    </row>
    <row r="147" spans="1:36" ht="35.1" customHeight="1" x14ac:dyDescent="0.55000000000000004">
      <c r="A147" s="152">
        <v>692</v>
      </c>
      <c r="C147" s="270"/>
      <c r="D147" s="272"/>
      <c r="E147" s="147" t="str">
        <f>IF(ISERROR(VLOOKUP(A147,'startova listina'!$A$12:$I$157,4,0))=TRUE," ",VLOOKUP(A147,'startova listina'!$A$12:$I$157,4,0))</f>
        <v xml:space="preserve"> </v>
      </c>
      <c r="F147" s="133" t="str">
        <f>IF(ISERROR(VLOOKUP(A147,'startova listina'!$A$12:$I$157,5,0))=TRUE," ",VLOOKUP(A147,'startova listina'!$A$12:$I$157,5,0))</f>
        <v xml:space="preserve"> </v>
      </c>
      <c r="G147" s="147" t="str">
        <f>IF(ISERROR(VLOOKUP(A147,'startova listina'!$A$12:$I$157,6,0))=TRUE," ",VLOOKUP(A147,'startova listina'!$A$12:$I$157,6,0))</f>
        <v xml:space="preserve"> </v>
      </c>
      <c r="H147" s="133" t="str">
        <f>IF(ISERROR(VLOOKUP(A147,'startova listina'!$A$12:$I$157,7,0))=TRUE," ",VLOOKUP(A147,'startova listina'!$A$12:$I$157,7,0))</f>
        <v xml:space="preserve"> </v>
      </c>
      <c r="I147" s="147" t="str">
        <f>IF(ISERROR(VLOOKUP(A147,'startova listina'!$A$12:$I$157,8,0))=TRUE," ",VLOOKUP(A147,'startova listina'!$A$12:$I$157,8,0))</f>
        <v xml:space="preserve"> </v>
      </c>
      <c r="J147" s="272"/>
      <c r="K147" s="131"/>
      <c r="L147" s="130">
        <f t="shared" si="278"/>
        <v>692</v>
      </c>
      <c r="M147" s="131"/>
      <c r="N147" s="274"/>
      <c r="O147" s="274"/>
      <c r="P147" s="274"/>
      <c r="Q147" s="274"/>
      <c r="AJ147" s="271"/>
    </row>
    <row r="148" spans="1:36" ht="35.1" customHeight="1" x14ac:dyDescent="0.55000000000000004">
      <c r="A148" s="152">
        <v>701</v>
      </c>
      <c r="C148" s="270">
        <v>70</v>
      </c>
      <c r="D148" s="271"/>
      <c r="E148" s="147" t="str">
        <f>IF(ISERROR(VLOOKUP(A148,'startova listina'!$A$12:$I$157,4,0))=TRUE," ",VLOOKUP(A148,'startova listina'!$A$12:$I$157,4,0))</f>
        <v xml:space="preserve"> </v>
      </c>
      <c r="F148" s="133" t="str">
        <f>IF(ISERROR(VLOOKUP(A148,'startova listina'!$A$12:$I$157,5,0))=TRUE," ",VLOOKUP(A148,'startova listina'!$A$12:$I$157,5,0))</f>
        <v xml:space="preserve"> </v>
      </c>
      <c r="G148" s="147" t="str">
        <f>IF(ISERROR(VLOOKUP(A148,'startova listina'!$A$12:$I$157,6,0))=TRUE," ",VLOOKUP(A148,'startova listina'!$A$12:$I$157,6,0))</f>
        <v xml:space="preserve"> </v>
      </c>
      <c r="H148" s="133" t="str">
        <f>IF(ISERROR(VLOOKUP(A148,'startova listina'!$A$12:$I$157,7,0))=TRUE," ",VLOOKUP(A148,'startova listina'!$A$12:$I$157,7,0))</f>
        <v xml:space="preserve"> </v>
      </c>
      <c r="I148" s="147" t="str">
        <f>IF(ISERROR(VLOOKUP(A148,'startova listina'!$A$12:$I$157,8,0))=TRUE," ",VLOOKUP(A148,'startova listina'!$A$12:$I$157,8,0))</f>
        <v xml:space="preserve"> </v>
      </c>
      <c r="J148" s="271">
        <f t="shared" ref="J148" si="328">SUM(I148:I149)</f>
        <v>0</v>
      </c>
      <c r="K148" s="131"/>
      <c r="L148" s="130">
        <f t="shared" si="278"/>
        <v>701</v>
      </c>
      <c r="M148" s="131"/>
      <c r="N148" s="273" t="str">
        <f t="shared" ref="N148" si="329">CONCATENATE(LEFT(F148,FIND(" ",F148,1)-1)," / ",LEFT(F149,FIND(" ",F149,1)-1))</f>
        <v xml:space="preserve"> / </v>
      </c>
      <c r="O148" s="273" t="str">
        <f t="shared" ref="O148" si="330">CONCATENATE(H148," / ",H149)</f>
        <v xml:space="preserve">  /  </v>
      </c>
      <c r="P148" s="273" t="str">
        <f t="shared" ref="P148" si="331">F148</f>
        <v xml:space="preserve"> </v>
      </c>
      <c r="Q148" s="273" t="str">
        <f t="shared" ref="Q148" si="332">F149</f>
        <v xml:space="preserve"> </v>
      </c>
      <c r="AJ148" s="272"/>
    </row>
    <row r="149" spans="1:36" ht="35.1" customHeight="1" x14ac:dyDescent="0.55000000000000004">
      <c r="A149" s="152">
        <v>702</v>
      </c>
      <c r="C149" s="270"/>
      <c r="D149" s="272"/>
      <c r="E149" s="147" t="str">
        <f>IF(ISERROR(VLOOKUP(A149,'startova listina'!$A$12:$I$157,4,0))=TRUE," ",VLOOKUP(A149,'startova listina'!$A$12:$I$157,4,0))</f>
        <v xml:space="preserve"> </v>
      </c>
      <c r="F149" s="133" t="str">
        <f>IF(ISERROR(VLOOKUP(A149,'startova listina'!$A$12:$I$157,5,0))=TRUE," ",VLOOKUP(A149,'startova listina'!$A$12:$I$157,5,0))</f>
        <v xml:space="preserve"> </v>
      </c>
      <c r="G149" s="147" t="str">
        <f>IF(ISERROR(VLOOKUP(A149,'startova listina'!$A$12:$I$157,6,0))=TRUE," ",VLOOKUP(A149,'startova listina'!$A$12:$I$157,6,0))</f>
        <v xml:space="preserve"> </v>
      </c>
      <c r="H149" s="133" t="str">
        <f>IF(ISERROR(VLOOKUP(A149,'startova listina'!$A$12:$I$157,7,0))=TRUE," ",VLOOKUP(A149,'startova listina'!$A$12:$I$157,7,0))</f>
        <v xml:space="preserve"> </v>
      </c>
      <c r="I149" s="147" t="str">
        <f>IF(ISERROR(VLOOKUP(A149,'startova listina'!$A$12:$I$157,8,0))=TRUE," ",VLOOKUP(A149,'startova listina'!$A$12:$I$157,8,0))</f>
        <v xml:space="preserve"> </v>
      </c>
      <c r="J149" s="272"/>
      <c r="K149" s="131"/>
      <c r="L149" s="130">
        <f t="shared" si="278"/>
        <v>702</v>
      </c>
      <c r="M149" s="131"/>
      <c r="N149" s="274"/>
      <c r="O149" s="274"/>
      <c r="P149" s="274"/>
      <c r="Q149" s="274"/>
      <c r="AJ149" s="271"/>
    </row>
    <row r="150" spans="1:36" ht="35.1" customHeight="1" x14ac:dyDescent="0.55000000000000004">
      <c r="A150" s="152">
        <v>711</v>
      </c>
      <c r="C150" s="270">
        <v>71</v>
      </c>
      <c r="D150" s="271"/>
      <c r="E150" s="147" t="str">
        <f>IF(ISERROR(VLOOKUP(A150,'startova listina'!$A$12:$I$157,4,0))=TRUE," ",VLOOKUP(A150,'startova listina'!$A$12:$I$157,4,0))</f>
        <v xml:space="preserve"> </v>
      </c>
      <c r="F150" s="133" t="str">
        <f>IF(ISERROR(VLOOKUP(A150,'startova listina'!$A$12:$I$157,5,0))=TRUE," ",VLOOKUP(A150,'startova listina'!$A$12:$I$157,5,0))</f>
        <v xml:space="preserve"> </v>
      </c>
      <c r="G150" s="147" t="str">
        <f>IF(ISERROR(VLOOKUP(A150,'startova listina'!$A$12:$I$157,6,0))=TRUE," ",VLOOKUP(A150,'startova listina'!$A$12:$I$157,6,0))</f>
        <v xml:space="preserve"> </v>
      </c>
      <c r="H150" s="133" t="str">
        <f>IF(ISERROR(VLOOKUP(A150,'startova listina'!$A$12:$I$157,7,0))=TRUE," ",VLOOKUP(A150,'startova listina'!$A$12:$I$157,7,0))</f>
        <v xml:space="preserve"> </v>
      </c>
      <c r="I150" s="147" t="str">
        <f>IF(ISERROR(VLOOKUP(A150,'startova listina'!$A$12:$I$157,8,0))=TRUE," ",VLOOKUP(A150,'startova listina'!$A$12:$I$157,8,0))</f>
        <v xml:space="preserve"> </v>
      </c>
      <c r="J150" s="271">
        <f t="shared" ref="J150" si="333">SUM(I150:I151)</f>
        <v>0</v>
      </c>
      <c r="K150" s="131"/>
      <c r="L150" s="130">
        <f t="shared" si="278"/>
        <v>711</v>
      </c>
      <c r="M150" s="131"/>
      <c r="N150" s="273" t="str">
        <f t="shared" ref="N150" si="334">CONCATENATE(LEFT(F150,FIND(" ",F150,1)-1)," / ",LEFT(F151,FIND(" ",F151,1)-1))</f>
        <v xml:space="preserve"> / </v>
      </c>
      <c r="O150" s="273" t="str">
        <f t="shared" ref="O150" si="335">CONCATENATE(H150," / ",H151)</f>
        <v xml:space="preserve">  /  </v>
      </c>
      <c r="P150" s="273" t="str">
        <f t="shared" ref="P150" si="336">F150</f>
        <v xml:space="preserve"> </v>
      </c>
      <c r="Q150" s="273" t="str">
        <f t="shared" ref="Q150" si="337">F151</f>
        <v xml:space="preserve"> </v>
      </c>
      <c r="AJ150" s="272"/>
    </row>
    <row r="151" spans="1:36" ht="35.1" customHeight="1" x14ac:dyDescent="0.55000000000000004">
      <c r="A151" s="152">
        <v>712</v>
      </c>
      <c r="C151" s="270"/>
      <c r="D151" s="272"/>
      <c r="E151" s="147" t="str">
        <f>IF(ISERROR(VLOOKUP(A151,'startova listina'!$A$12:$I$157,4,0))=TRUE," ",VLOOKUP(A151,'startova listina'!$A$12:$I$157,4,0))</f>
        <v xml:space="preserve"> </v>
      </c>
      <c r="F151" s="133" t="str">
        <f>IF(ISERROR(VLOOKUP(A151,'startova listina'!$A$12:$I$157,5,0))=TRUE," ",VLOOKUP(A151,'startova listina'!$A$12:$I$157,5,0))</f>
        <v xml:space="preserve"> </v>
      </c>
      <c r="G151" s="147" t="str">
        <f>IF(ISERROR(VLOOKUP(A151,'startova listina'!$A$12:$I$157,6,0))=TRUE," ",VLOOKUP(A151,'startova listina'!$A$12:$I$157,6,0))</f>
        <v xml:space="preserve"> </v>
      </c>
      <c r="H151" s="133" t="str">
        <f>IF(ISERROR(VLOOKUP(A151,'startova listina'!$A$12:$I$157,7,0))=TRUE," ",VLOOKUP(A151,'startova listina'!$A$12:$I$157,7,0))</f>
        <v xml:space="preserve"> </v>
      </c>
      <c r="I151" s="147" t="str">
        <f>IF(ISERROR(VLOOKUP(A151,'startova listina'!$A$12:$I$157,8,0))=TRUE," ",VLOOKUP(A151,'startova listina'!$A$12:$I$157,8,0))</f>
        <v xml:space="preserve"> </v>
      </c>
      <c r="J151" s="272"/>
      <c r="K151" s="131"/>
      <c r="L151" s="130">
        <f t="shared" si="278"/>
        <v>712</v>
      </c>
      <c r="M151" s="131"/>
      <c r="N151" s="274"/>
      <c r="O151" s="274"/>
      <c r="P151" s="274"/>
      <c r="Q151" s="274"/>
      <c r="AJ151" s="271"/>
    </row>
    <row r="152" spans="1:36" ht="35.1" customHeight="1" x14ac:dyDescent="0.55000000000000004">
      <c r="A152" s="152">
        <v>721</v>
      </c>
      <c r="C152" s="270">
        <v>72</v>
      </c>
      <c r="D152" s="271"/>
      <c r="E152" s="147" t="str">
        <f>IF(ISERROR(VLOOKUP(A152,'startova listina'!$A$12:$I$157,4,0))=TRUE," ",VLOOKUP(A152,'startova listina'!$A$12:$I$157,4,0))</f>
        <v xml:space="preserve"> </v>
      </c>
      <c r="F152" s="133" t="str">
        <f>IF(ISERROR(VLOOKUP(A152,'startova listina'!$A$12:$I$157,5,0))=TRUE," ",VLOOKUP(A152,'startova listina'!$A$12:$I$157,5,0))</f>
        <v xml:space="preserve"> </v>
      </c>
      <c r="G152" s="147" t="str">
        <f>IF(ISERROR(VLOOKUP(A152,'startova listina'!$A$12:$I$157,6,0))=TRUE," ",VLOOKUP(A152,'startova listina'!$A$12:$I$157,6,0))</f>
        <v xml:space="preserve"> </v>
      </c>
      <c r="H152" s="133" t="str">
        <f>IF(ISERROR(VLOOKUP(A152,'startova listina'!$A$12:$I$157,7,0))=TRUE," ",VLOOKUP(A152,'startova listina'!$A$12:$I$157,7,0))</f>
        <v xml:space="preserve"> </v>
      </c>
      <c r="I152" s="147" t="str">
        <f>IF(ISERROR(VLOOKUP(A152,'startova listina'!$A$12:$I$157,8,0))=TRUE," ",VLOOKUP(A152,'startova listina'!$A$12:$I$157,8,0))</f>
        <v xml:space="preserve"> </v>
      </c>
      <c r="J152" s="271">
        <f t="shared" ref="J152" si="338">SUM(I152:I153)</f>
        <v>0</v>
      </c>
      <c r="K152" s="131"/>
      <c r="L152" s="130">
        <f t="shared" si="278"/>
        <v>721</v>
      </c>
      <c r="M152" s="131"/>
      <c r="N152" s="273" t="str">
        <f t="shared" ref="N152" si="339">CONCATENATE(LEFT(F152,FIND(" ",F152,1)-1)," / ",LEFT(F153,FIND(" ",F153,1)-1))</f>
        <v xml:space="preserve"> / </v>
      </c>
      <c r="O152" s="273" t="str">
        <f t="shared" ref="O152" si="340">CONCATENATE(H152," / ",H153)</f>
        <v xml:space="preserve">  /  </v>
      </c>
      <c r="P152" s="273" t="str">
        <f t="shared" ref="P152" si="341">F152</f>
        <v xml:space="preserve"> </v>
      </c>
      <c r="Q152" s="273" t="str">
        <f t="shared" ref="Q152" si="342">F153</f>
        <v xml:space="preserve"> </v>
      </c>
      <c r="AJ152" s="272"/>
    </row>
    <row r="153" spans="1:36" ht="35.1" customHeight="1" x14ac:dyDescent="0.55000000000000004">
      <c r="A153" s="152">
        <v>722</v>
      </c>
      <c r="C153" s="270"/>
      <c r="D153" s="272"/>
      <c r="E153" s="147" t="str">
        <f>IF(ISERROR(VLOOKUP(A153,'startova listina'!$A$12:$I$157,4,0))=TRUE," ",VLOOKUP(A153,'startova listina'!$A$12:$I$157,4,0))</f>
        <v xml:space="preserve"> </v>
      </c>
      <c r="F153" s="133" t="str">
        <f>IF(ISERROR(VLOOKUP(A153,'startova listina'!$A$12:$I$157,5,0))=TRUE," ",VLOOKUP(A153,'startova listina'!$A$12:$I$157,5,0))</f>
        <v xml:space="preserve"> </v>
      </c>
      <c r="G153" s="147" t="str">
        <f>IF(ISERROR(VLOOKUP(A153,'startova listina'!$A$12:$I$157,6,0))=TRUE," ",VLOOKUP(A153,'startova listina'!$A$12:$I$157,6,0))</f>
        <v xml:space="preserve"> </v>
      </c>
      <c r="H153" s="133" t="str">
        <f>IF(ISERROR(VLOOKUP(A153,'startova listina'!$A$12:$I$157,7,0))=TRUE," ",VLOOKUP(A153,'startova listina'!$A$12:$I$157,7,0))</f>
        <v xml:space="preserve"> </v>
      </c>
      <c r="I153" s="147" t="str">
        <f>IF(ISERROR(VLOOKUP(A153,'startova listina'!$A$12:$I$157,8,0))=TRUE," ",VLOOKUP(A153,'startova listina'!$A$12:$I$157,8,0))</f>
        <v xml:space="preserve"> </v>
      </c>
      <c r="J153" s="272"/>
      <c r="K153" s="131"/>
      <c r="L153" s="130">
        <f t="shared" si="278"/>
        <v>722</v>
      </c>
      <c r="M153" s="131"/>
      <c r="N153" s="274"/>
      <c r="O153" s="274"/>
      <c r="P153" s="274"/>
      <c r="Q153" s="274"/>
      <c r="AJ153" s="271"/>
    </row>
    <row r="154" spans="1:36" ht="35.1" customHeight="1" x14ac:dyDescent="0.55000000000000004">
      <c r="A154" s="152">
        <v>731</v>
      </c>
      <c r="C154" s="270">
        <v>73</v>
      </c>
      <c r="D154" s="271"/>
      <c r="E154" s="147" t="str">
        <f>IF(ISERROR(VLOOKUP(A154,'startova listina'!$A$12:$I$157,4,0))=TRUE," ",VLOOKUP(A154,'startova listina'!$A$12:$I$157,4,0))</f>
        <v xml:space="preserve"> </v>
      </c>
      <c r="F154" s="133" t="str">
        <f>IF(ISERROR(VLOOKUP(A154,'startova listina'!$A$12:$I$157,5,0))=TRUE," ",VLOOKUP(A154,'startova listina'!$A$12:$I$157,5,0))</f>
        <v xml:space="preserve"> </v>
      </c>
      <c r="G154" s="147" t="str">
        <f>IF(ISERROR(VLOOKUP(A154,'startova listina'!$A$12:$I$157,6,0))=TRUE," ",VLOOKUP(A154,'startova listina'!$A$12:$I$157,6,0))</f>
        <v xml:space="preserve"> </v>
      </c>
      <c r="H154" s="133" t="str">
        <f>IF(ISERROR(VLOOKUP(A154,'startova listina'!$A$12:$I$157,7,0))=TRUE," ",VLOOKUP(A154,'startova listina'!$A$12:$I$157,7,0))</f>
        <v xml:space="preserve"> </v>
      </c>
      <c r="I154" s="147" t="str">
        <f>IF(ISERROR(VLOOKUP(A154,'startova listina'!$A$12:$I$157,8,0))=TRUE," ",VLOOKUP(A154,'startova listina'!$A$12:$I$157,8,0))</f>
        <v xml:space="preserve"> </v>
      </c>
      <c r="J154" s="271">
        <f t="shared" ref="J154" si="343">SUM(I154:I155)</f>
        <v>0</v>
      </c>
      <c r="K154" s="131"/>
      <c r="L154" s="130">
        <f t="shared" si="278"/>
        <v>731</v>
      </c>
      <c r="M154" s="131"/>
      <c r="N154" s="273" t="str">
        <f t="shared" ref="N154" si="344">CONCATENATE(LEFT(F154,FIND(" ",F154,1)-1)," / ",LEFT(F155,FIND(" ",F155,1)-1))</f>
        <v xml:space="preserve"> / </v>
      </c>
      <c r="O154" s="273" t="str">
        <f t="shared" ref="O154" si="345">CONCATENATE(H154," / ",H155)</f>
        <v xml:space="preserve">  /  </v>
      </c>
      <c r="P154" s="273" t="str">
        <f t="shared" ref="P154" si="346">F154</f>
        <v xml:space="preserve"> </v>
      </c>
      <c r="Q154" s="273" t="str">
        <f t="shared" ref="Q154" si="347">F155</f>
        <v xml:space="preserve"> </v>
      </c>
      <c r="AJ154" s="272"/>
    </row>
    <row r="155" spans="1:36" ht="35.1" customHeight="1" x14ac:dyDescent="0.55000000000000004">
      <c r="A155" s="152">
        <v>732</v>
      </c>
      <c r="C155" s="270"/>
      <c r="D155" s="272"/>
      <c r="E155" s="147" t="str">
        <f>IF(ISERROR(VLOOKUP(A155,'startova listina'!$A$12:$I$157,4,0))=TRUE," ",VLOOKUP(A155,'startova listina'!$A$12:$I$157,4,0))</f>
        <v xml:space="preserve"> </v>
      </c>
      <c r="F155" s="133" t="str">
        <f>IF(ISERROR(VLOOKUP(A155,'startova listina'!$A$12:$I$157,5,0))=TRUE," ",VLOOKUP(A155,'startova listina'!$A$12:$I$157,5,0))</f>
        <v xml:space="preserve"> </v>
      </c>
      <c r="G155" s="147" t="str">
        <f>IF(ISERROR(VLOOKUP(A155,'startova listina'!$A$12:$I$157,6,0))=TRUE," ",VLOOKUP(A155,'startova listina'!$A$12:$I$157,6,0))</f>
        <v xml:space="preserve"> </v>
      </c>
      <c r="H155" s="133" t="str">
        <f>IF(ISERROR(VLOOKUP(A155,'startova listina'!$A$12:$I$157,7,0))=TRUE," ",VLOOKUP(A155,'startova listina'!$A$12:$I$157,7,0))</f>
        <v xml:space="preserve"> </v>
      </c>
      <c r="I155" s="147" t="str">
        <f>IF(ISERROR(VLOOKUP(A155,'startova listina'!$A$12:$I$157,8,0))=TRUE," ",VLOOKUP(A155,'startova listina'!$A$12:$I$157,8,0))</f>
        <v xml:space="preserve"> </v>
      </c>
      <c r="J155" s="272"/>
      <c r="K155" s="131"/>
      <c r="L155" s="130">
        <f t="shared" si="278"/>
        <v>732</v>
      </c>
      <c r="M155" s="131"/>
      <c r="N155" s="274"/>
      <c r="O155" s="274"/>
      <c r="P155" s="274"/>
      <c r="Q155" s="274"/>
      <c r="AJ155" s="271"/>
    </row>
    <row r="156" spans="1:36" ht="35.1" customHeight="1" x14ac:dyDescent="0.55000000000000004">
      <c r="A156" s="152">
        <v>741</v>
      </c>
      <c r="C156" s="270">
        <v>74</v>
      </c>
      <c r="D156" s="271"/>
      <c r="E156" s="147" t="str">
        <f>IF(ISERROR(VLOOKUP(A156,'startova listina'!$A$12:$I$157,4,0))=TRUE," ",VLOOKUP(A156,'startova listina'!$A$12:$I$157,4,0))</f>
        <v xml:space="preserve"> </v>
      </c>
      <c r="F156" s="133" t="str">
        <f>IF(ISERROR(VLOOKUP(A156,'startova listina'!$A$12:$I$157,5,0))=TRUE," ",VLOOKUP(A156,'startova listina'!$A$12:$I$157,5,0))</f>
        <v xml:space="preserve"> </v>
      </c>
      <c r="G156" s="147" t="str">
        <f>IF(ISERROR(VLOOKUP(A156,'startova listina'!$A$12:$I$157,6,0))=TRUE," ",VLOOKUP(A156,'startova listina'!$A$12:$I$157,6,0))</f>
        <v xml:space="preserve"> </v>
      </c>
      <c r="H156" s="133" t="str">
        <f>IF(ISERROR(VLOOKUP(A156,'startova listina'!$A$12:$I$157,7,0))=TRUE," ",VLOOKUP(A156,'startova listina'!$A$12:$I$157,7,0))</f>
        <v xml:space="preserve"> </v>
      </c>
      <c r="I156" s="147" t="str">
        <f>IF(ISERROR(VLOOKUP(A156,'startova listina'!$A$12:$I$157,8,0))=TRUE," ",VLOOKUP(A156,'startova listina'!$A$12:$I$157,8,0))</f>
        <v xml:space="preserve"> </v>
      </c>
      <c r="J156" s="271">
        <f t="shared" ref="J156" si="348">SUM(I156:I157)</f>
        <v>0</v>
      </c>
      <c r="K156" s="131"/>
      <c r="L156" s="130">
        <f t="shared" si="278"/>
        <v>741</v>
      </c>
      <c r="M156" s="131"/>
      <c r="N156" s="273" t="str">
        <f t="shared" ref="N156" si="349">CONCATENATE(LEFT(F156,FIND(" ",F156,1)-1)," / ",LEFT(F157,FIND(" ",F157,1)-1))</f>
        <v xml:space="preserve"> / </v>
      </c>
      <c r="O156" s="273" t="str">
        <f t="shared" ref="O156" si="350">CONCATENATE(H156," / ",H157)</f>
        <v xml:space="preserve">  /  </v>
      </c>
      <c r="P156" s="273" t="str">
        <f t="shared" ref="P156" si="351">F156</f>
        <v xml:space="preserve"> </v>
      </c>
      <c r="Q156" s="273" t="str">
        <f t="shared" ref="Q156" si="352">F157</f>
        <v xml:space="preserve"> </v>
      </c>
      <c r="AJ156" s="272"/>
    </row>
    <row r="157" spans="1:36" ht="35.1" customHeight="1" x14ac:dyDescent="0.55000000000000004">
      <c r="A157" s="152">
        <v>742</v>
      </c>
      <c r="C157" s="270"/>
      <c r="D157" s="272"/>
      <c r="E157" s="147" t="str">
        <f>IF(ISERROR(VLOOKUP(A157,'startova listina'!$A$12:$I$157,4,0))=TRUE," ",VLOOKUP(A157,'startova listina'!$A$12:$I$157,4,0))</f>
        <v xml:space="preserve"> </v>
      </c>
      <c r="F157" s="133" t="str">
        <f>IF(ISERROR(VLOOKUP(A157,'startova listina'!$A$12:$I$157,5,0))=TRUE," ",VLOOKUP(A157,'startova listina'!$A$12:$I$157,5,0))</f>
        <v xml:space="preserve"> </v>
      </c>
      <c r="G157" s="147" t="str">
        <f>IF(ISERROR(VLOOKUP(A157,'startova listina'!$A$12:$I$157,6,0))=TRUE," ",VLOOKUP(A157,'startova listina'!$A$12:$I$157,6,0))</f>
        <v xml:space="preserve"> </v>
      </c>
      <c r="H157" s="133" t="str">
        <f>IF(ISERROR(VLOOKUP(A157,'startova listina'!$A$12:$I$157,7,0))=TRUE," ",VLOOKUP(A157,'startova listina'!$A$12:$I$157,7,0))</f>
        <v xml:space="preserve"> </v>
      </c>
      <c r="I157" s="147" t="str">
        <f>IF(ISERROR(VLOOKUP(A157,'startova listina'!$A$12:$I$157,8,0))=TRUE," ",VLOOKUP(A157,'startova listina'!$A$12:$I$157,8,0))</f>
        <v xml:space="preserve"> </v>
      </c>
      <c r="J157" s="272"/>
      <c r="K157" s="131"/>
      <c r="L157" s="130">
        <f t="shared" si="278"/>
        <v>742</v>
      </c>
      <c r="M157" s="131"/>
      <c r="N157" s="274"/>
      <c r="O157" s="274"/>
      <c r="P157" s="274"/>
      <c r="Q157" s="274"/>
      <c r="AJ157" s="271"/>
    </row>
    <row r="158" spans="1:36" ht="35.1" customHeight="1" x14ac:dyDescent="0.55000000000000004">
      <c r="A158" s="152">
        <v>751</v>
      </c>
      <c r="C158" s="270">
        <v>75</v>
      </c>
      <c r="D158" s="271"/>
      <c r="E158" s="147" t="str">
        <f>IF(ISERROR(VLOOKUP(A158,'startova listina'!$A$12:$I$157,4,0))=TRUE," ",VLOOKUP(A158,'startova listina'!$A$12:$I$157,4,0))</f>
        <v xml:space="preserve"> </v>
      </c>
      <c r="F158" s="133" t="str">
        <f>IF(ISERROR(VLOOKUP(A158,'startova listina'!$A$12:$I$157,5,0))=TRUE," ",VLOOKUP(A158,'startova listina'!$A$12:$I$157,5,0))</f>
        <v xml:space="preserve"> </v>
      </c>
      <c r="G158" s="147" t="str">
        <f>IF(ISERROR(VLOOKUP(A158,'startova listina'!$A$12:$I$157,6,0))=TRUE," ",VLOOKUP(A158,'startova listina'!$A$12:$I$157,6,0))</f>
        <v xml:space="preserve"> </v>
      </c>
      <c r="H158" s="133" t="str">
        <f>IF(ISERROR(VLOOKUP(A158,'startova listina'!$A$12:$I$157,7,0))=TRUE," ",VLOOKUP(A158,'startova listina'!$A$12:$I$157,7,0))</f>
        <v xml:space="preserve"> </v>
      </c>
      <c r="I158" s="147" t="str">
        <f>IF(ISERROR(VLOOKUP(A158,'startova listina'!$A$12:$I$157,8,0))=TRUE," ",VLOOKUP(A158,'startova listina'!$A$12:$I$157,8,0))</f>
        <v xml:space="preserve"> </v>
      </c>
      <c r="J158" s="271">
        <f t="shared" ref="J158" si="353">SUM(I158:I159)</f>
        <v>0</v>
      </c>
      <c r="K158" s="131"/>
      <c r="L158" s="130">
        <f t="shared" si="278"/>
        <v>751</v>
      </c>
      <c r="M158" s="131"/>
      <c r="N158" s="273" t="str">
        <f t="shared" ref="N158" si="354">CONCATENATE(LEFT(F158,FIND(" ",F158,1)-1)," / ",LEFT(F159,FIND(" ",F159,1)-1))</f>
        <v xml:space="preserve"> / </v>
      </c>
      <c r="O158" s="273" t="str">
        <f t="shared" ref="O158" si="355">CONCATENATE(H158," / ",H159)</f>
        <v xml:space="preserve">  /  </v>
      </c>
      <c r="P158" s="273" t="str">
        <f t="shared" ref="P158" si="356">F158</f>
        <v xml:space="preserve"> </v>
      </c>
      <c r="Q158" s="273" t="str">
        <f t="shared" ref="Q158" si="357">F159</f>
        <v xml:space="preserve"> </v>
      </c>
      <c r="AJ158" s="272"/>
    </row>
    <row r="159" spans="1:36" ht="35.1" customHeight="1" x14ac:dyDescent="0.55000000000000004">
      <c r="A159" s="152">
        <v>752</v>
      </c>
      <c r="C159" s="270"/>
      <c r="D159" s="272"/>
      <c r="E159" s="147" t="str">
        <f>IF(ISERROR(VLOOKUP(A159,'startova listina'!$A$12:$I$157,4,0))=TRUE," ",VLOOKUP(A159,'startova listina'!$A$12:$I$157,4,0))</f>
        <v xml:space="preserve"> </v>
      </c>
      <c r="F159" s="133" t="str">
        <f>IF(ISERROR(VLOOKUP(A159,'startova listina'!$A$12:$I$157,5,0))=TRUE," ",VLOOKUP(A159,'startova listina'!$A$12:$I$157,5,0))</f>
        <v xml:space="preserve"> </v>
      </c>
      <c r="G159" s="147" t="str">
        <f>IF(ISERROR(VLOOKUP(A159,'startova listina'!$A$12:$I$157,6,0))=TRUE," ",VLOOKUP(A159,'startova listina'!$A$12:$I$157,6,0))</f>
        <v xml:space="preserve"> </v>
      </c>
      <c r="H159" s="133" t="str">
        <f>IF(ISERROR(VLOOKUP(A159,'startova listina'!$A$12:$I$157,7,0))=TRUE," ",VLOOKUP(A159,'startova listina'!$A$12:$I$157,7,0))</f>
        <v xml:space="preserve"> </v>
      </c>
      <c r="I159" s="147" t="str">
        <f>IF(ISERROR(VLOOKUP(A159,'startova listina'!$A$12:$I$157,8,0))=TRUE," ",VLOOKUP(A159,'startova listina'!$A$12:$I$157,8,0))</f>
        <v xml:space="preserve"> </v>
      </c>
      <c r="J159" s="272"/>
      <c r="K159" s="131"/>
      <c r="L159" s="130">
        <f t="shared" si="278"/>
        <v>752</v>
      </c>
      <c r="M159" s="131"/>
      <c r="N159" s="274"/>
      <c r="O159" s="274"/>
      <c r="P159" s="274"/>
      <c r="Q159" s="274"/>
      <c r="AJ159" s="271"/>
    </row>
    <row r="160" spans="1:36" x14ac:dyDescent="0.35">
      <c r="D160" s="155">
        <v>101</v>
      </c>
      <c r="AJ160" s="272"/>
    </row>
    <row r="162" spans="1:18" x14ac:dyDescent="0.35">
      <c r="A162" s="7" t="s">
        <v>44</v>
      </c>
      <c r="B162" s="1" t="s">
        <v>44</v>
      </c>
      <c r="C162" s="2" t="s">
        <v>44</v>
      </c>
      <c r="D162" s="155" t="s">
        <v>44</v>
      </c>
      <c r="E162" s="2" t="s">
        <v>44</v>
      </c>
      <c r="F162" s="1" t="s">
        <v>44</v>
      </c>
      <c r="G162" s="2" t="s">
        <v>44</v>
      </c>
      <c r="H162" s="1" t="s">
        <v>44</v>
      </c>
      <c r="I162" s="2" t="s">
        <v>44</v>
      </c>
      <c r="J162" s="2" t="s">
        <v>44</v>
      </c>
      <c r="K162" s="1" t="s">
        <v>44</v>
      </c>
      <c r="L162" s="19" t="s">
        <v>44</v>
      </c>
      <c r="M162" s="1" t="s">
        <v>44</v>
      </c>
      <c r="N162" s="1" t="s">
        <v>44</v>
      </c>
      <c r="O162" s="1" t="s">
        <v>44</v>
      </c>
      <c r="P162" s="1" t="s">
        <v>44</v>
      </c>
      <c r="Q162" s="1" t="s">
        <v>44</v>
      </c>
      <c r="R162" s="1" t="s">
        <v>44</v>
      </c>
    </row>
  </sheetData>
  <mergeCells count="590">
    <mergeCell ref="AJ159:AJ160"/>
    <mergeCell ref="AJ141:AJ142"/>
    <mergeCell ref="AJ143:AJ144"/>
    <mergeCell ref="AJ145:AJ146"/>
    <mergeCell ref="AJ147:AJ148"/>
    <mergeCell ref="AJ149:AJ150"/>
    <mergeCell ref="AJ151:AJ152"/>
    <mergeCell ref="AJ153:AJ154"/>
    <mergeCell ref="AJ155:AJ156"/>
    <mergeCell ref="AJ157:AJ158"/>
    <mergeCell ref="AJ123:AJ124"/>
    <mergeCell ref="AJ125:AJ126"/>
    <mergeCell ref="AJ127:AJ128"/>
    <mergeCell ref="AJ129:AJ130"/>
    <mergeCell ref="AJ131:AJ132"/>
    <mergeCell ref="AJ133:AJ134"/>
    <mergeCell ref="AJ135:AJ136"/>
    <mergeCell ref="AJ137:AJ138"/>
    <mergeCell ref="AJ139:AJ140"/>
    <mergeCell ref="AJ105:AJ106"/>
    <mergeCell ref="AJ107:AJ108"/>
    <mergeCell ref="AJ109:AJ110"/>
    <mergeCell ref="AJ111:AJ112"/>
    <mergeCell ref="AJ113:AJ114"/>
    <mergeCell ref="AJ115:AJ116"/>
    <mergeCell ref="AJ117:AJ118"/>
    <mergeCell ref="AJ119:AJ120"/>
    <mergeCell ref="AJ121:AJ122"/>
    <mergeCell ref="AJ87:AJ88"/>
    <mergeCell ref="AJ89:AJ90"/>
    <mergeCell ref="AJ91:AJ92"/>
    <mergeCell ref="AJ93:AJ94"/>
    <mergeCell ref="AJ95:AJ96"/>
    <mergeCell ref="AJ97:AJ98"/>
    <mergeCell ref="AJ99:AJ100"/>
    <mergeCell ref="AJ101:AJ102"/>
    <mergeCell ref="AJ103:AJ104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85:AJ86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AJ45:AJ46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C158:C159"/>
    <mergeCell ref="D158:D159"/>
    <mergeCell ref="J158:J159"/>
    <mergeCell ref="N158:N159"/>
    <mergeCell ref="O158:O159"/>
    <mergeCell ref="P158:P159"/>
    <mergeCell ref="Q158:Q159"/>
    <mergeCell ref="C154:C155"/>
    <mergeCell ref="D154:D155"/>
    <mergeCell ref="J154:J155"/>
    <mergeCell ref="N154:N155"/>
    <mergeCell ref="O154:O155"/>
    <mergeCell ref="P154:P155"/>
    <mergeCell ref="Q154:Q155"/>
    <mergeCell ref="C156:C157"/>
    <mergeCell ref="D156:D157"/>
    <mergeCell ref="J156:J157"/>
    <mergeCell ref="N156:N157"/>
    <mergeCell ref="O156:O157"/>
    <mergeCell ref="P156:P157"/>
    <mergeCell ref="Q156:Q157"/>
    <mergeCell ref="C150:C151"/>
    <mergeCell ref="D150:D151"/>
    <mergeCell ref="J150:J151"/>
    <mergeCell ref="N150:N151"/>
    <mergeCell ref="O150:O151"/>
    <mergeCell ref="P150:P151"/>
    <mergeCell ref="Q150:Q151"/>
    <mergeCell ref="C152:C153"/>
    <mergeCell ref="D152:D153"/>
    <mergeCell ref="J152:J153"/>
    <mergeCell ref="N152:N153"/>
    <mergeCell ref="O152:O153"/>
    <mergeCell ref="P152:P153"/>
    <mergeCell ref="Q152:Q153"/>
    <mergeCell ref="C146:C147"/>
    <mergeCell ref="D146:D147"/>
    <mergeCell ref="J146:J147"/>
    <mergeCell ref="N146:N147"/>
    <mergeCell ref="O146:O147"/>
    <mergeCell ref="P146:P147"/>
    <mergeCell ref="Q146:Q147"/>
    <mergeCell ref="C148:C149"/>
    <mergeCell ref="D148:D149"/>
    <mergeCell ref="J148:J149"/>
    <mergeCell ref="N148:N149"/>
    <mergeCell ref="O148:O149"/>
    <mergeCell ref="P148:P149"/>
    <mergeCell ref="Q148:Q149"/>
    <mergeCell ref="C142:C143"/>
    <mergeCell ref="D142:D143"/>
    <mergeCell ref="J142:J143"/>
    <mergeCell ref="N142:N143"/>
    <mergeCell ref="O142:O143"/>
    <mergeCell ref="P142:P143"/>
    <mergeCell ref="Q142:Q143"/>
    <mergeCell ref="C144:C145"/>
    <mergeCell ref="D144:D145"/>
    <mergeCell ref="J144:J145"/>
    <mergeCell ref="N144:N145"/>
    <mergeCell ref="O144:O145"/>
    <mergeCell ref="P144:P145"/>
    <mergeCell ref="Q144:Q145"/>
    <mergeCell ref="C138:C139"/>
    <mergeCell ref="D138:D139"/>
    <mergeCell ref="J138:J139"/>
    <mergeCell ref="N138:N139"/>
    <mergeCell ref="O138:O139"/>
    <mergeCell ref="P138:P139"/>
    <mergeCell ref="Q138:Q139"/>
    <mergeCell ref="C140:C141"/>
    <mergeCell ref="D140:D141"/>
    <mergeCell ref="J140:J141"/>
    <mergeCell ref="N140:N141"/>
    <mergeCell ref="O140:O141"/>
    <mergeCell ref="P140:P141"/>
    <mergeCell ref="Q140:Q141"/>
    <mergeCell ref="C134:C135"/>
    <mergeCell ref="D134:D135"/>
    <mergeCell ref="J134:J135"/>
    <mergeCell ref="N134:N135"/>
    <mergeCell ref="O134:O135"/>
    <mergeCell ref="P134:P135"/>
    <mergeCell ref="Q134:Q135"/>
    <mergeCell ref="C136:C137"/>
    <mergeCell ref="D136:D137"/>
    <mergeCell ref="J136:J137"/>
    <mergeCell ref="N136:N137"/>
    <mergeCell ref="O136:O137"/>
    <mergeCell ref="P136:P137"/>
    <mergeCell ref="Q136:Q137"/>
    <mergeCell ref="C130:C131"/>
    <mergeCell ref="D130:D131"/>
    <mergeCell ref="J130:J131"/>
    <mergeCell ref="N130:N131"/>
    <mergeCell ref="O130:O131"/>
    <mergeCell ref="P130:P131"/>
    <mergeCell ref="Q130:Q131"/>
    <mergeCell ref="C132:C133"/>
    <mergeCell ref="D132:D133"/>
    <mergeCell ref="J132:J133"/>
    <mergeCell ref="N132:N133"/>
    <mergeCell ref="O132:O133"/>
    <mergeCell ref="P132:P133"/>
    <mergeCell ref="Q132:Q133"/>
    <mergeCell ref="C126:C127"/>
    <mergeCell ref="D126:D127"/>
    <mergeCell ref="J126:J127"/>
    <mergeCell ref="N126:N127"/>
    <mergeCell ref="O126:O127"/>
    <mergeCell ref="P126:P127"/>
    <mergeCell ref="Q126:Q127"/>
    <mergeCell ref="C128:C129"/>
    <mergeCell ref="D128:D129"/>
    <mergeCell ref="J128:J129"/>
    <mergeCell ref="N128:N129"/>
    <mergeCell ref="O128:O129"/>
    <mergeCell ref="P128:P129"/>
    <mergeCell ref="Q128:Q129"/>
    <mergeCell ref="C122:C123"/>
    <mergeCell ref="D122:D123"/>
    <mergeCell ref="J122:J123"/>
    <mergeCell ref="N122:N123"/>
    <mergeCell ref="O122:O123"/>
    <mergeCell ref="P122:P123"/>
    <mergeCell ref="Q122:Q123"/>
    <mergeCell ref="C124:C125"/>
    <mergeCell ref="D124:D125"/>
    <mergeCell ref="J124:J125"/>
    <mergeCell ref="N124:N125"/>
    <mergeCell ref="O124:O125"/>
    <mergeCell ref="P124:P125"/>
    <mergeCell ref="Q124:Q125"/>
    <mergeCell ref="C118:C119"/>
    <mergeCell ref="D118:D119"/>
    <mergeCell ref="J118:J119"/>
    <mergeCell ref="N118:N119"/>
    <mergeCell ref="O118:O119"/>
    <mergeCell ref="P118:P119"/>
    <mergeCell ref="Q118:Q119"/>
    <mergeCell ref="C120:C121"/>
    <mergeCell ref="D120:D121"/>
    <mergeCell ref="J120:J121"/>
    <mergeCell ref="N120:N121"/>
    <mergeCell ref="O120:O121"/>
    <mergeCell ref="P120:P121"/>
    <mergeCell ref="Q120:Q121"/>
    <mergeCell ref="C114:C115"/>
    <mergeCell ref="D114:D115"/>
    <mergeCell ref="J114:J115"/>
    <mergeCell ref="N114:N115"/>
    <mergeCell ref="O114:O115"/>
    <mergeCell ref="P114:P115"/>
    <mergeCell ref="Q114:Q115"/>
    <mergeCell ref="C116:C117"/>
    <mergeCell ref="D116:D117"/>
    <mergeCell ref="J116:J117"/>
    <mergeCell ref="N116:N117"/>
    <mergeCell ref="O116:O117"/>
    <mergeCell ref="P116:P117"/>
    <mergeCell ref="Q116:Q117"/>
    <mergeCell ref="C110:C111"/>
    <mergeCell ref="D110:D111"/>
    <mergeCell ref="J110:J111"/>
    <mergeCell ref="N110:N111"/>
    <mergeCell ref="O110:O111"/>
    <mergeCell ref="P110:P111"/>
    <mergeCell ref="Q110:Q111"/>
    <mergeCell ref="C112:C113"/>
    <mergeCell ref="D112:D113"/>
    <mergeCell ref="J112:J113"/>
    <mergeCell ref="N112:N113"/>
    <mergeCell ref="O112:O113"/>
    <mergeCell ref="P112:P113"/>
    <mergeCell ref="Q112:Q113"/>
    <mergeCell ref="C106:C107"/>
    <mergeCell ref="D106:D107"/>
    <mergeCell ref="J106:J107"/>
    <mergeCell ref="N106:N107"/>
    <mergeCell ref="O106:O107"/>
    <mergeCell ref="P106:P107"/>
    <mergeCell ref="Q106:Q107"/>
    <mergeCell ref="C108:C109"/>
    <mergeCell ref="D108:D109"/>
    <mergeCell ref="J108:J109"/>
    <mergeCell ref="N108:N109"/>
    <mergeCell ref="O108:O109"/>
    <mergeCell ref="P108:P109"/>
    <mergeCell ref="Q108:Q109"/>
    <mergeCell ref="C102:C103"/>
    <mergeCell ref="D102:D103"/>
    <mergeCell ref="J102:J103"/>
    <mergeCell ref="N102:N103"/>
    <mergeCell ref="O102:O103"/>
    <mergeCell ref="P102:P103"/>
    <mergeCell ref="Q102:Q103"/>
    <mergeCell ref="C104:C105"/>
    <mergeCell ref="D104:D105"/>
    <mergeCell ref="J104:J105"/>
    <mergeCell ref="N104:N105"/>
    <mergeCell ref="O104:O105"/>
    <mergeCell ref="P104:P105"/>
    <mergeCell ref="Q104:Q105"/>
    <mergeCell ref="C98:C99"/>
    <mergeCell ref="D98:D99"/>
    <mergeCell ref="J98:J99"/>
    <mergeCell ref="N98:N99"/>
    <mergeCell ref="O98:O99"/>
    <mergeCell ref="P98:P99"/>
    <mergeCell ref="Q98:Q99"/>
    <mergeCell ref="C100:C101"/>
    <mergeCell ref="D100:D101"/>
    <mergeCell ref="J100:J101"/>
    <mergeCell ref="N100:N101"/>
    <mergeCell ref="O100:O101"/>
    <mergeCell ref="P100:P101"/>
    <mergeCell ref="Q100:Q101"/>
    <mergeCell ref="C94:C95"/>
    <mergeCell ref="D94:D95"/>
    <mergeCell ref="J94:J95"/>
    <mergeCell ref="N94:N95"/>
    <mergeCell ref="O94:O95"/>
    <mergeCell ref="P94:P95"/>
    <mergeCell ref="Q94:Q95"/>
    <mergeCell ref="C96:C97"/>
    <mergeCell ref="D96:D97"/>
    <mergeCell ref="J96:J97"/>
    <mergeCell ref="N96:N97"/>
    <mergeCell ref="O96:O97"/>
    <mergeCell ref="P96:P97"/>
    <mergeCell ref="Q96:Q97"/>
    <mergeCell ref="C90:C91"/>
    <mergeCell ref="D90:D91"/>
    <mergeCell ref="J90:J91"/>
    <mergeCell ref="N90:N91"/>
    <mergeCell ref="O90:O91"/>
    <mergeCell ref="P90:P91"/>
    <mergeCell ref="Q90:Q91"/>
    <mergeCell ref="C92:C93"/>
    <mergeCell ref="D92:D93"/>
    <mergeCell ref="J92:J93"/>
    <mergeCell ref="N92:N93"/>
    <mergeCell ref="O92:O93"/>
    <mergeCell ref="P92:P93"/>
    <mergeCell ref="Q92:Q93"/>
    <mergeCell ref="C86:C87"/>
    <mergeCell ref="D86:D87"/>
    <mergeCell ref="J86:J87"/>
    <mergeCell ref="N86:N87"/>
    <mergeCell ref="O86:O87"/>
    <mergeCell ref="P86:P87"/>
    <mergeCell ref="Q86:Q87"/>
    <mergeCell ref="C88:C89"/>
    <mergeCell ref="D88:D89"/>
    <mergeCell ref="J88:J89"/>
    <mergeCell ref="N88:N89"/>
    <mergeCell ref="O88:O89"/>
    <mergeCell ref="P88:P89"/>
    <mergeCell ref="Q88:Q89"/>
    <mergeCell ref="C82:C83"/>
    <mergeCell ref="J82:J83"/>
    <mergeCell ref="N82:N83"/>
    <mergeCell ref="O82:O83"/>
    <mergeCell ref="P82:P83"/>
    <mergeCell ref="Q82:Q83"/>
    <mergeCell ref="C84:C85"/>
    <mergeCell ref="D84:D85"/>
    <mergeCell ref="J84:J85"/>
    <mergeCell ref="N84:N85"/>
    <mergeCell ref="O84:O85"/>
    <mergeCell ref="P84:P85"/>
    <mergeCell ref="Q84:Q85"/>
    <mergeCell ref="D82:D83"/>
    <mergeCell ref="C78:C79"/>
    <mergeCell ref="J78:J79"/>
    <mergeCell ref="N78:N79"/>
    <mergeCell ref="O78:O79"/>
    <mergeCell ref="P78:P79"/>
    <mergeCell ref="Q78:Q79"/>
    <mergeCell ref="C80:C81"/>
    <mergeCell ref="J80:J81"/>
    <mergeCell ref="N80:N81"/>
    <mergeCell ref="O80:O81"/>
    <mergeCell ref="P80:P81"/>
    <mergeCell ref="Q80:Q81"/>
    <mergeCell ref="D78:D79"/>
    <mergeCell ref="D80:D81"/>
    <mergeCell ref="C74:C75"/>
    <mergeCell ref="J74:J75"/>
    <mergeCell ref="N74:N75"/>
    <mergeCell ref="O74:O75"/>
    <mergeCell ref="P74:P75"/>
    <mergeCell ref="Q74:Q75"/>
    <mergeCell ref="C76:C77"/>
    <mergeCell ref="J76:J77"/>
    <mergeCell ref="N76:N77"/>
    <mergeCell ref="O76:O77"/>
    <mergeCell ref="P76:P77"/>
    <mergeCell ref="Q76:Q77"/>
    <mergeCell ref="D74:D75"/>
    <mergeCell ref="D76:D77"/>
    <mergeCell ref="C1:I1"/>
    <mergeCell ref="C38:C39"/>
    <mergeCell ref="J38:J39"/>
    <mergeCell ref="C40:C41"/>
    <mergeCell ref="J40:J41"/>
    <mergeCell ref="D36:D37"/>
    <mergeCell ref="D38:D39"/>
    <mergeCell ref="D40:D41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C32:C33"/>
    <mergeCell ref="J32:J33"/>
    <mergeCell ref="C34:C35"/>
    <mergeCell ref="J34:J35"/>
    <mergeCell ref="D30:D31"/>
    <mergeCell ref="D32:D33"/>
    <mergeCell ref="D34:D35"/>
    <mergeCell ref="C36:C37"/>
    <mergeCell ref="J36:J37"/>
    <mergeCell ref="C26:C27"/>
    <mergeCell ref="J26:J27"/>
    <mergeCell ref="C28:C29"/>
    <mergeCell ref="J28:J29"/>
    <mergeCell ref="D24:D25"/>
    <mergeCell ref="D26:D27"/>
    <mergeCell ref="D28:D29"/>
    <mergeCell ref="C30:C31"/>
    <mergeCell ref="J30:J31"/>
    <mergeCell ref="C20:C21"/>
    <mergeCell ref="J20:J21"/>
    <mergeCell ref="C22:C23"/>
    <mergeCell ref="J22:J23"/>
    <mergeCell ref="D18:D19"/>
    <mergeCell ref="D20:D21"/>
    <mergeCell ref="D22:D23"/>
    <mergeCell ref="C24:C25"/>
    <mergeCell ref="J24:J25"/>
    <mergeCell ref="P10:P11"/>
    <mergeCell ref="O10:O11"/>
    <mergeCell ref="O12:O13"/>
    <mergeCell ref="O14:O15"/>
    <mergeCell ref="O16:O17"/>
    <mergeCell ref="O18:O19"/>
    <mergeCell ref="C10:C11"/>
    <mergeCell ref="J10:J11"/>
    <mergeCell ref="D10:D11"/>
    <mergeCell ref="C12:C13"/>
    <mergeCell ref="J12:J13"/>
    <mergeCell ref="C14:C15"/>
    <mergeCell ref="J14:J15"/>
    <mergeCell ref="C16:C17"/>
    <mergeCell ref="J16:J17"/>
    <mergeCell ref="D12:D13"/>
    <mergeCell ref="D14:D15"/>
    <mergeCell ref="D16:D17"/>
    <mergeCell ref="C18:C19"/>
    <mergeCell ref="J18:J19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O40:O41"/>
    <mergeCell ref="O30:O31"/>
    <mergeCell ref="O32:O33"/>
    <mergeCell ref="O34:O35"/>
    <mergeCell ref="O36:O37"/>
    <mergeCell ref="O38:O39"/>
    <mergeCell ref="O20:O21"/>
    <mergeCell ref="O22:O23"/>
    <mergeCell ref="O24:O25"/>
    <mergeCell ref="O26:O27"/>
    <mergeCell ref="O28:O29"/>
    <mergeCell ref="N28:N29"/>
    <mergeCell ref="N30:N31"/>
    <mergeCell ref="N32:N33"/>
    <mergeCell ref="N34:N35"/>
    <mergeCell ref="N36:N37"/>
    <mergeCell ref="N38:N39"/>
    <mergeCell ref="N40:N41"/>
    <mergeCell ref="P32:P33"/>
    <mergeCell ref="P34:P35"/>
    <mergeCell ref="P36:P37"/>
    <mergeCell ref="P38:P39"/>
    <mergeCell ref="P40:P41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C42:C43"/>
    <mergeCell ref="D42:D43"/>
    <mergeCell ref="J42:J43"/>
    <mergeCell ref="N42:N43"/>
    <mergeCell ref="O42:O43"/>
    <mergeCell ref="P42:P43"/>
    <mergeCell ref="Q42:Q43"/>
    <mergeCell ref="C44:C45"/>
    <mergeCell ref="D44:D45"/>
    <mergeCell ref="J44:J45"/>
    <mergeCell ref="N44:N45"/>
    <mergeCell ref="O44:O45"/>
    <mergeCell ref="P44:P45"/>
    <mergeCell ref="Q44:Q45"/>
    <mergeCell ref="C46:C47"/>
    <mergeCell ref="D46:D47"/>
    <mergeCell ref="J46:J47"/>
    <mergeCell ref="N46:N47"/>
    <mergeCell ref="O46:O47"/>
    <mergeCell ref="P46:P47"/>
    <mergeCell ref="Q46:Q47"/>
    <mergeCell ref="C48:C49"/>
    <mergeCell ref="D48:D49"/>
    <mergeCell ref="J48:J49"/>
    <mergeCell ref="N48:N49"/>
    <mergeCell ref="O48:O49"/>
    <mergeCell ref="P48:P49"/>
    <mergeCell ref="Q48:Q49"/>
    <mergeCell ref="C50:C51"/>
    <mergeCell ref="D50:D51"/>
    <mergeCell ref="J50:J51"/>
    <mergeCell ref="N50:N51"/>
    <mergeCell ref="O50:O51"/>
    <mergeCell ref="P50:P51"/>
    <mergeCell ref="Q50:Q51"/>
    <mergeCell ref="C52:C53"/>
    <mergeCell ref="D52:D53"/>
    <mergeCell ref="J52:J53"/>
    <mergeCell ref="N52:N53"/>
    <mergeCell ref="O52:O53"/>
    <mergeCell ref="P52:P53"/>
    <mergeCell ref="Q52:Q53"/>
    <mergeCell ref="C54:C55"/>
    <mergeCell ref="D54:D55"/>
    <mergeCell ref="J54:J55"/>
    <mergeCell ref="N54:N55"/>
    <mergeCell ref="O54:O55"/>
    <mergeCell ref="P54:P55"/>
    <mergeCell ref="Q54:Q55"/>
    <mergeCell ref="C56:C57"/>
    <mergeCell ref="D56:D57"/>
    <mergeCell ref="J56:J57"/>
    <mergeCell ref="N56:N57"/>
    <mergeCell ref="O56:O57"/>
    <mergeCell ref="P56:P57"/>
    <mergeCell ref="Q56:Q57"/>
    <mergeCell ref="C58:C59"/>
    <mergeCell ref="D58:D59"/>
    <mergeCell ref="J58:J59"/>
    <mergeCell ref="N58:N59"/>
    <mergeCell ref="O58:O59"/>
    <mergeCell ref="P58:P59"/>
    <mergeCell ref="Q58:Q59"/>
    <mergeCell ref="C60:C61"/>
    <mergeCell ref="D60:D61"/>
    <mergeCell ref="J60:J61"/>
    <mergeCell ref="N60:N61"/>
    <mergeCell ref="O60:O61"/>
    <mergeCell ref="P60:P61"/>
    <mergeCell ref="Q60:Q61"/>
    <mergeCell ref="C62:C63"/>
    <mergeCell ref="J62:J63"/>
    <mergeCell ref="N62:N63"/>
    <mergeCell ref="O62:O63"/>
    <mergeCell ref="P62:P63"/>
    <mergeCell ref="Q62:Q63"/>
    <mergeCell ref="C64:C65"/>
    <mergeCell ref="J64:J65"/>
    <mergeCell ref="N64:N65"/>
    <mergeCell ref="O64:O65"/>
    <mergeCell ref="P64:P65"/>
    <mergeCell ref="Q64:Q65"/>
    <mergeCell ref="D62:D63"/>
    <mergeCell ref="D64:D65"/>
    <mergeCell ref="C66:C67"/>
    <mergeCell ref="J66:J67"/>
    <mergeCell ref="N66:N67"/>
    <mergeCell ref="O66:O67"/>
    <mergeCell ref="P66:P67"/>
    <mergeCell ref="Q66:Q67"/>
    <mergeCell ref="C68:C69"/>
    <mergeCell ref="J68:J69"/>
    <mergeCell ref="N68:N69"/>
    <mergeCell ref="O68:O69"/>
    <mergeCell ref="P68:P69"/>
    <mergeCell ref="Q68:Q69"/>
    <mergeCell ref="D66:D67"/>
    <mergeCell ref="D68:D69"/>
    <mergeCell ref="C70:C71"/>
    <mergeCell ref="J70:J71"/>
    <mergeCell ref="N70:N71"/>
    <mergeCell ref="O70:O71"/>
    <mergeCell ref="P70:P71"/>
    <mergeCell ref="Q70:Q71"/>
    <mergeCell ref="C72:C73"/>
    <mergeCell ref="J72:J73"/>
    <mergeCell ref="N72:N73"/>
    <mergeCell ref="O72:O73"/>
    <mergeCell ref="P72:P73"/>
    <mergeCell ref="Q72:Q73"/>
    <mergeCell ref="D70:D71"/>
    <mergeCell ref="D72:D73"/>
  </mergeCells>
  <pageMargins left="0.55118110236220474" right="0.31496062992125984" top="0.42" bottom="0.47244094488188981" header="0.24" footer="0.31496062992125984"/>
  <pageSetup paperSize="9" scale="43" orientation="portrait" horizontalDpi="300" verticalDpi="300" r:id="rId1"/>
  <rowBreaks count="2" manualBreakCount="2">
    <brk id="4" min="2" max="9" man="1"/>
    <brk id="41" min="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A320"/>
  <sheetViews>
    <sheetView view="pageBreakPreview" topLeftCell="C1" zoomScale="20" zoomScaleSheetLayoutView="20" workbookViewId="0">
      <selection activeCell="G6" sqref="G6"/>
    </sheetView>
  </sheetViews>
  <sheetFormatPr defaultColWidth="9.109375" defaultRowHeight="24.9" customHeight="1" x14ac:dyDescent="0.6"/>
  <cols>
    <col min="1" max="1" width="10.6640625" style="232" hidden="1" customWidth="1"/>
    <col min="2" max="2" width="10.6640625" style="233" hidden="1" customWidth="1"/>
    <col min="3" max="3" width="10.6640625" style="162" customWidth="1"/>
    <col min="4" max="4" width="6.88671875" style="213" customWidth="1"/>
    <col min="5" max="5" width="11.5546875" style="213" customWidth="1"/>
    <col min="6" max="6" width="11" style="215" customWidth="1"/>
    <col min="7" max="7" width="94.6640625" style="214" customWidth="1"/>
    <col min="8" max="8" width="161.44140625" style="214" customWidth="1"/>
    <col min="9" max="9" width="117.109375" style="214" customWidth="1"/>
    <col min="10" max="10" width="107.109375" style="214" customWidth="1"/>
    <col min="11" max="11" width="109.6640625" style="214" customWidth="1"/>
    <col min="12" max="12" width="111.6640625" style="214" customWidth="1"/>
    <col min="13" max="15" width="45.6640625" style="214" customWidth="1"/>
    <col min="16" max="16" width="32.88671875" style="216" customWidth="1"/>
    <col min="17" max="17" width="5.44140625" style="162" customWidth="1"/>
    <col min="18" max="18" width="11" style="162" customWidth="1"/>
    <col min="19" max="19" width="8.33203125" style="164" customWidth="1"/>
    <col min="20" max="20" width="5.5546875" style="162" customWidth="1"/>
    <col min="21" max="21" width="6.5546875" style="162" customWidth="1"/>
    <col min="22" max="22" width="10" style="162" customWidth="1"/>
    <col min="23" max="23" width="4.5546875" style="162" customWidth="1"/>
    <col min="24" max="24" width="4.88671875" style="162" customWidth="1"/>
    <col min="25" max="25" width="5.6640625" style="162" customWidth="1"/>
    <col min="26" max="26" width="9.109375" style="162" customWidth="1"/>
    <col min="27" max="27" width="10.6640625" style="162" customWidth="1"/>
    <col min="28" max="28" width="3.6640625" style="162" customWidth="1"/>
    <col min="29" max="31" width="9.109375" style="162" customWidth="1"/>
    <col min="32" max="32" width="11.5546875" style="161" customWidth="1"/>
    <col min="33" max="33" width="9.109375" style="164" customWidth="1"/>
    <col min="34" max="38" width="9.109375" style="165" customWidth="1"/>
    <col min="39" max="39" width="13.88671875" style="162" customWidth="1"/>
    <col min="40" max="53" width="9.109375" style="162" customWidth="1"/>
    <col min="54" max="54" width="17.33203125" style="166" customWidth="1"/>
    <col min="55" max="55" width="3.88671875" style="166" customWidth="1"/>
    <col min="56" max="56" width="3.33203125" style="166" customWidth="1"/>
    <col min="57" max="57" width="5" style="166" customWidth="1"/>
    <col min="58" max="58" width="4.5546875" style="166" customWidth="1"/>
    <col min="59" max="60" width="9.109375" style="166" customWidth="1"/>
    <col min="61" max="61" width="5.5546875" style="162" customWidth="1"/>
    <col min="62" max="62" width="4.5546875" style="162" customWidth="1"/>
    <col min="63" max="63" width="4.33203125" style="162" customWidth="1"/>
    <col min="64" max="71" width="3.6640625" style="162" customWidth="1"/>
    <col min="72" max="72" width="9.109375" style="162" customWidth="1"/>
    <col min="73" max="92" width="3.6640625" style="162" customWidth="1"/>
    <col min="93" max="94" width="9.109375" style="162" customWidth="1"/>
    <col min="95" max="129" width="3.6640625" style="162" customWidth="1"/>
    <col min="130" max="131" width="9.109375" style="162" customWidth="1"/>
    <col min="132" max="198" width="3.6640625" style="167" customWidth="1"/>
    <col min="199" max="200" width="9.109375" style="162" customWidth="1"/>
    <col min="201" max="201" width="9.109375" style="168" customWidth="1"/>
    <col min="202" max="202" width="9.109375" style="162" customWidth="1"/>
    <col min="203" max="203" width="5.6640625" style="162" customWidth="1"/>
    <col min="204" max="204" width="2.5546875" style="162" customWidth="1"/>
    <col min="205" max="205" width="3.44140625" style="162" customWidth="1"/>
    <col min="206" max="206" width="9.109375" style="162" customWidth="1"/>
    <col min="207" max="207" width="5.33203125" style="162" customWidth="1"/>
    <col min="208" max="208" width="2.88671875" style="162" customWidth="1"/>
    <col min="209" max="209" width="2.5546875" style="162" customWidth="1"/>
    <col min="210" max="210" width="9.109375" style="162" customWidth="1"/>
    <col min="211" max="211" width="7" style="162" customWidth="1"/>
    <col min="212" max="213" width="2.33203125" style="162" customWidth="1"/>
    <col min="214" max="217" width="9.109375" style="162" customWidth="1"/>
    <col min="218" max="218" width="12.88671875" style="162" customWidth="1"/>
    <col min="219" max="219" width="12.6640625" style="162" customWidth="1"/>
    <col min="220" max="224" width="9.109375" style="162" customWidth="1"/>
    <col min="225" max="227" width="14.88671875" style="162" customWidth="1"/>
    <col min="228" max="245" width="9.109375" style="162" customWidth="1"/>
    <col min="246" max="246" width="9.109375" style="170" customWidth="1"/>
    <col min="247" max="247" width="9.109375" style="162" customWidth="1"/>
    <col min="248" max="248" width="9.109375" style="170" customWidth="1"/>
    <col min="249" max="249" width="12.109375" style="162" customWidth="1"/>
    <col min="250" max="250" width="9.109375" style="170" customWidth="1"/>
    <col min="251" max="251" width="9.109375" style="162" customWidth="1"/>
    <col min="252" max="252" width="9.109375" style="170" customWidth="1"/>
    <col min="253" max="253" width="9.109375" style="162" customWidth="1"/>
    <col min="254" max="254" width="9.109375" style="171" customWidth="1"/>
    <col min="255" max="276" width="9.109375" style="162" customWidth="1"/>
    <col min="277" max="16384" width="9.109375" style="162"/>
  </cols>
  <sheetData>
    <row r="1" spans="1:261" ht="39.9" customHeight="1" x14ac:dyDescent="0.6">
      <c r="B1" s="232">
        <f>vylosovanie!I1</f>
        <v>0</v>
      </c>
      <c r="E1" s="214"/>
      <c r="G1" s="214" t="s">
        <v>201</v>
      </c>
      <c r="H1" s="235">
        <f>vylosovanie!O1</f>
        <v>8</v>
      </c>
      <c r="J1" s="214" t="s">
        <v>202</v>
      </c>
      <c r="K1" s="214" t="s">
        <v>190</v>
      </c>
      <c r="R1" s="162" t="s">
        <v>203</v>
      </c>
      <c r="AF1" s="163"/>
      <c r="BO1" s="162" t="s">
        <v>204</v>
      </c>
      <c r="CE1" s="162" t="s">
        <v>205</v>
      </c>
      <c r="DE1" s="162" t="s">
        <v>206</v>
      </c>
      <c r="GR1" s="162" t="s">
        <v>207</v>
      </c>
      <c r="GT1" s="162" t="s">
        <v>208</v>
      </c>
      <c r="GX1" s="162" t="s">
        <v>209</v>
      </c>
      <c r="HB1" s="162" t="s">
        <v>210</v>
      </c>
      <c r="HF1" s="162" t="s">
        <v>211</v>
      </c>
      <c r="HI1" s="162" t="s">
        <v>212</v>
      </c>
      <c r="HJ1" s="162" t="s">
        <v>213</v>
      </c>
      <c r="HK1" s="162" t="s">
        <v>9</v>
      </c>
      <c r="HO1" s="169"/>
      <c r="HP1" s="169">
        <v>16</v>
      </c>
      <c r="HQ1" s="169">
        <v>32</v>
      </c>
      <c r="HR1" s="169">
        <v>64</v>
      </c>
      <c r="HS1" s="169">
        <v>128</v>
      </c>
      <c r="IH1" s="163">
        <f>H1</f>
        <v>8</v>
      </c>
      <c r="IM1" s="162" t="s">
        <v>328</v>
      </c>
    </row>
    <row r="2" spans="1:261" ht="39.9" customHeight="1" thickBot="1" x14ac:dyDescent="0.65">
      <c r="B2" s="232">
        <f>vylosovanie!I2</f>
        <v>0</v>
      </c>
      <c r="G2" s="214" t="s">
        <v>214</v>
      </c>
      <c r="H2" s="235">
        <f>vylosovanie!O2</f>
        <v>4</v>
      </c>
      <c r="R2" s="162" t="s">
        <v>215</v>
      </c>
      <c r="V2" s="162">
        <v>32</v>
      </c>
      <c r="Z2" s="162">
        <v>64</v>
      </c>
      <c r="AD2" s="162">
        <v>128</v>
      </c>
      <c r="BI2" s="171"/>
      <c r="BJ2" s="171"/>
      <c r="BK2" s="171"/>
      <c r="BL2" s="172">
        <v>16</v>
      </c>
      <c r="BM2" s="172">
        <v>15</v>
      </c>
      <c r="BN2" s="172">
        <v>14</v>
      </c>
      <c r="BO2" s="172">
        <v>13</v>
      </c>
      <c r="BP2" s="172">
        <v>12</v>
      </c>
      <c r="BQ2" s="172">
        <v>11</v>
      </c>
      <c r="BR2" s="172">
        <v>10</v>
      </c>
      <c r="BS2" s="172">
        <v>9</v>
      </c>
      <c r="BU2" s="171"/>
      <c r="BV2" s="171"/>
      <c r="BW2" s="171"/>
      <c r="BX2" s="171"/>
      <c r="BY2" s="173">
        <v>32</v>
      </c>
      <c r="BZ2" s="173">
        <f>BY2-1</f>
        <v>31</v>
      </c>
      <c r="CA2" s="173">
        <f t="shared" ref="CA2:CN2" si="0">BZ2-1</f>
        <v>30</v>
      </c>
      <c r="CB2" s="173">
        <f t="shared" si="0"/>
        <v>29</v>
      </c>
      <c r="CC2" s="173">
        <f t="shared" si="0"/>
        <v>28</v>
      </c>
      <c r="CD2" s="173">
        <f t="shared" si="0"/>
        <v>27</v>
      </c>
      <c r="CE2" s="173">
        <f t="shared" si="0"/>
        <v>26</v>
      </c>
      <c r="CF2" s="173">
        <f t="shared" si="0"/>
        <v>25</v>
      </c>
      <c r="CG2" s="173">
        <f t="shared" si="0"/>
        <v>24</v>
      </c>
      <c r="CH2" s="173">
        <f t="shared" si="0"/>
        <v>23</v>
      </c>
      <c r="CI2" s="173">
        <f t="shared" si="0"/>
        <v>22</v>
      </c>
      <c r="CJ2" s="173">
        <f t="shared" si="0"/>
        <v>21</v>
      </c>
      <c r="CK2" s="173">
        <f t="shared" si="0"/>
        <v>20</v>
      </c>
      <c r="CL2" s="173">
        <f t="shared" si="0"/>
        <v>19</v>
      </c>
      <c r="CM2" s="173">
        <f>CL2-1</f>
        <v>18</v>
      </c>
      <c r="CN2" s="173">
        <f t="shared" si="0"/>
        <v>17</v>
      </c>
      <c r="CQ2" s="174"/>
      <c r="CR2" s="174"/>
      <c r="CS2" s="174"/>
      <c r="CT2" s="175">
        <v>64</v>
      </c>
      <c r="CU2" s="175">
        <f>CT2-1</f>
        <v>63</v>
      </c>
      <c r="CV2" s="175">
        <f t="shared" ref="CV2:DY2" si="1">CU2-1</f>
        <v>62</v>
      </c>
      <c r="CW2" s="175">
        <f t="shared" si="1"/>
        <v>61</v>
      </c>
      <c r="CX2" s="175">
        <f t="shared" si="1"/>
        <v>60</v>
      </c>
      <c r="CY2" s="175">
        <f t="shared" si="1"/>
        <v>59</v>
      </c>
      <c r="CZ2" s="175">
        <f t="shared" si="1"/>
        <v>58</v>
      </c>
      <c r="DA2" s="175">
        <f t="shared" si="1"/>
        <v>57</v>
      </c>
      <c r="DB2" s="175">
        <f t="shared" si="1"/>
        <v>56</v>
      </c>
      <c r="DC2" s="175">
        <f t="shared" si="1"/>
        <v>55</v>
      </c>
      <c r="DD2" s="175">
        <f t="shared" si="1"/>
        <v>54</v>
      </c>
      <c r="DE2" s="175">
        <f t="shared" si="1"/>
        <v>53</v>
      </c>
      <c r="DF2" s="175">
        <f t="shared" si="1"/>
        <v>52</v>
      </c>
      <c r="DG2" s="175">
        <f t="shared" si="1"/>
        <v>51</v>
      </c>
      <c r="DH2" s="175">
        <f t="shared" si="1"/>
        <v>50</v>
      </c>
      <c r="DI2" s="175">
        <f t="shared" si="1"/>
        <v>49</v>
      </c>
      <c r="DJ2" s="175">
        <f t="shared" si="1"/>
        <v>48</v>
      </c>
      <c r="DK2" s="175">
        <f t="shared" si="1"/>
        <v>47</v>
      </c>
      <c r="DL2" s="175">
        <f t="shared" si="1"/>
        <v>46</v>
      </c>
      <c r="DM2" s="175">
        <f t="shared" si="1"/>
        <v>45</v>
      </c>
      <c r="DN2" s="175">
        <f t="shared" si="1"/>
        <v>44</v>
      </c>
      <c r="DO2" s="175">
        <f t="shared" si="1"/>
        <v>43</v>
      </c>
      <c r="DP2" s="175">
        <f t="shared" si="1"/>
        <v>42</v>
      </c>
      <c r="DQ2" s="175">
        <f>DP2-1</f>
        <v>41</v>
      </c>
      <c r="DR2" s="175">
        <f t="shared" si="1"/>
        <v>40</v>
      </c>
      <c r="DS2" s="175">
        <f t="shared" si="1"/>
        <v>39</v>
      </c>
      <c r="DT2" s="175">
        <f t="shared" si="1"/>
        <v>38</v>
      </c>
      <c r="DU2" s="175">
        <f t="shared" si="1"/>
        <v>37</v>
      </c>
      <c r="DV2" s="175">
        <f t="shared" si="1"/>
        <v>36</v>
      </c>
      <c r="DW2" s="175">
        <f t="shared" si="1"/>
        <v>35</v>
      </c>
      <c r="DX2" s="175">
        <f t="shared" si="1"/>
        <v>34</v>
      </c>
      <c r="DY2" s="175">
        <f t="shared" si="1"/>
        <v>33</v>
      </c>
      <c r="EB2" s="176"/>
      <c r="EC2" s="176"/>
      <c r="ED2" s="176"/>
      <c r="EE2" s="177">
        <v>128</v>
      </c>
      <c r="EF2" s="177">
        <f>EE2-1</f>
        <v>127</v>
      </c>
      <c r="EG2" s="177">
        <f t="shared" ref="EG2:GP2" si="2">EF2-1</f>
        <v>126</v>
      </c>
      <c r="EH2" s="177">
        <f t="shared" si="2"/>
        <v>125</v>
      </c>
      <c r="EI2" s="177">
        <f t="shared" si="2"/>
        <v>124</v>
      </c>
      <c r="EJ2" s="177">
        <f t="shared" si="2"/>
        <v>123</v>
      </c>
      <c r="EK2" s="177">
        <f t="shared" si="2"/>
        <v>122</v>
      </c>
      <c r="EL2" s="177">
        <f t="shared" si="2"/>
        <v>121</v>
      </c>
      <c r="EM2" s="177">
        <f t="shared" si="2"/>
        <v>120</v>
      </c>
      <c r="EN2" s="177">
        <f t="shared" si="2"/>
        <v>119</v>
      </c>
      <c r="EO2" s="177">
        <f t="shared" si="2"/>
        <v>118</v>
      </c>
      <c r="EP2" s="177">
        <f t="shared" si="2"/>
        <v>117</v>
      </c>
      <c r="EQ2" s="177">
        <f t="shared" si="2"/>
        <v>116</v>
      </c>
      <c r="ER2" s="177">
        <f t="shared" si="2"/>
        <v>115</v>
      </c>
      <c r="ES2" s="177">
        <f t="shared" si="2"/>
        <v>114</v>
      </c>
      <c r="ET2" s="177">
        <f t="shared" si="2"/>
        <v>113</v>
      </c>
      <c r="EU2" s="177">
        <f t="shared" si="2"/>
        <v>112</v>
      </c>
      <c r="EV2" s="177">
        <f t="shared" si="2"/>
        <v>111</v>
      </c>
      <c r="EW2" s="177">
        <f t="shared" si="2"/>
        <v>110</v>
      </c>
      <c r="EX2" s="177">
        <f t="shared" si="2"/>
        <v>109</v>
      </c>
      <c r="EY2" s="177">
        <f t="shared" si="2"/>
        <v>108</v>
      </c>
      <c r="EZ2" s="177">
        <f t="shared" si="2"/>
        <v>107</v>
      </c>
      <c r="FA2" s="177">
        <f t="shared" si="2"/>
        <v>106</v>
      </c>
      <c r="FB2" s="177">
        <f t="shared" si="2"/>
        <v>105</v>
      </c>
      <c r="FC2" s="177">
        <f t="shared" si="2"/>
        <v>104</v>
      </c>
      <c r="FD2" s="177">
        <f t="shared" si="2"/>
        <v>103</v>
      </c>
      <c r="FE2" s="177">
        <f t="shared" si="2"/>
        <v>102</v>
      </c>
      <c r="FF2" s="177">
        <f t="shared" si="2"/>
        <v>101</v>
      </c>
      <c r="FG2" s="177">
        <f t="shared" si="2"/>
        <v>100</v>
      </c>
      <c r="FH2" s="177">
        <f t="shared" si="2"/>
        <v>99</v>
      </c>
      <c r="FI2" s="177">
        <f t="shared" si="2"/>
        <v>98</v>
      </c>
      <c r="FJ2" s="177">
        <f t="shared" si="2"/>
        <v>97</v>
      </c>
      <c r="FK2" s="177">
        <f t="shared" si="2"/>
        <v>96</v>
      </c>
      <c r="FL2" s="177">
        <f t="shared" si="2"/>
        <v>95</v>
      </c>
      <c r="FM2" s="177">
        <f t="shared" si="2"/>
        <v>94</v>
      </c>
      <c r="FN2" s="177">
        <f t="shared" si="2"/>
        <v>93</v>
      </c>
      <c r="FO2" s="177">
        <f t="shared" si="2"/>
        <v>92</v>
      </c>
      <c r="FP2" s="177">
        <f t="shared" si="2"/>
        <v>91</v>
      </c>
      <c r="FQ2" s="177">
        <f t="shared" si="2"/>
        <v>90</v>
      </c>
      <c r="FR2" s="177">
        <f t="shared" si="2"/>
        <v>89</v>
      </c>
      <c r="FS2" s="177">
        <f t="shared" si="2"/>
        <v>88</v>
      </c>
      <c r="FT2" s="177">
        <f t="shared" si="2"/>
        <v>87</v>
      </c>
      <c r="FU2" s="177">
        <f t="shared" si="2"/>
        <v>86</v>
      </c>
      <c r="FV2" s="177">
        <f t="shared" si="2"/>
        <v>85</v>
      </c>
      <c r="FW2" s="177">
        <f t="shared" si="2"/>
        <v>84</v>
      </c>
      <c r="FX2" s="177">
        <f t="shared" si="2"/>
        <v>83</v>
      </c>
      <c r="FY2" s="177">
        <f t="shared" si="2"/>
        <v>82</v>
      </c>
      <c r="FZ2" s="177">
        <f t="shared" si="2"/>
        <v>81</v>
      </c>
      <c r="GA2" s="177">
        <f t="shared" si="2"/>
        <v>80</v>
      </c>
      <c r="GB2" s="177">
        <f t="shared" si="2"/>
        <v>79</v>
      </c>
      <c r="GC2" s="177">
        <f t="shared" si="2"/>
        <v>78</v>
      </c>
      <c r="GD2" s="177">
        <f t="shared" si="2"/>
        <v>77</v>
      </c>
      <c r="GE2" s="177">
        <f>GD2-1</f>
        <v>76</v>
      </c>
      <c r="GF2" s="177">
        <f t="shared" si="2"/>
        <v>75</v>
      </c>
      <c r="GG2" s="177">
        <f t="shared" si="2"/>
        <v>74</v>
      </c>
      <c r="GH2" s="177">
        <f t="shared" si="2"/>
        <v>73</v>
      </c>
      <c r="GI2" s="177">
        <f t="shared" si="2"/>
        <v>72</v>
      </c>
      <c r="GJ2" s="177">
        <f t="shared" si="2"/>
        <v>71</v>
      </c>
      <c r="GK2" s="177">
        <f t="shared" si="2"/>
        <v>70</v>
      </c>
      <c r="GL2" s="177">
        <f t="shared" si="2"/>
        <v>69</v>
      </c>
      <c r="GM2" s="177">
        <f t="shared" si="2"/>
        <v>68</v>
      </c>
      <c r="GN2" s="177">
        <f t="shared" si="2"/>
        <v>67</v>
      </c>
      <c r="GO2" s="177">
        <f t="shared" si="2"/>
        <v>66</v>
      </c>
      <c r="GP2" s="177">
        <f t="shared" si="2"/>
        <v>65</v>
      </c>
      <c r="GR2" s="162">
        <v>1</v>
      </c>
      <c r="GS2" s="168" t="s">
        <v>356</v>
      </c>
      <c r="GT2" s="162">
        <v>1</v>
      </c>
      <c r="GU2" s="162" t="s">
        <v>356</v>
      </c>
      <c r="GX2" s="162">
        <v>1</v>
      </c>
      <c r="GY2" s="162" t="s">
        <v>356</v>
      </c>
      <c r="HB2" s="162">
        <v>1</v>
      </c>
      <c r="HC2" s="162" t="s">
        <v>356</v>
      </c>
      <c r="HF2" s="162">
        <v>1</v>
      </c>
      <c r="HG2" s="162" t="s">
        <v>356</v>
      </c>
      <c r="HH2" s="162">
        <v>1</v>
      </c>
      <c r="HI2" s="162" t="str">
        <f t="shared" ref="HI2:HI65" si="3">CONCATENATE("Z4",HH2)</f>
        <v>Z41</v>
      </c>
      <c r="HJ2" s="162" t="str">
        <f>CONCATENATE(1,HI2)</f>
        <v>1Z41</v>
      </c>
      <c r="HK2" s="162" t="str">
        <f t="shared" ref="HK2:HK33" si="4">VLOOKUP(HJ2,$C$5:$K$260,5,0)</f>
        <v>Guassardo / Geročová</v>
      </c>
      <c r="HO2" s="169" t="s">
        <v>216</v>
      </c>
      <c r="HP2" s="178" t="str">
        <f>I6</f>
        <v>Guassardo / Geročová</v>
      </c>
      <c r="HQ2" s="178" t="str">
        <f>J8</f>
        <v>Guassardo / Geročová</v>
      </c>
      <c r="HR2" s="178" t="str">
        <f>K12</f>
        <v>Guassardo / Geročová</v>
      </c>
      <c r="HS2" s="178" t="str">
        <f>L20</f>
        <v/>
      </c>
      <c r="HW2" s="22"/>
      <c r="HX2" s="22"/>
      <c r="HY2" s="22"/>
      <c r="HZ2" s="179">
        <v>8</v>
      </c>
      <c r="IA2" s="179">
        <v>7</v>
      </c>
      <c r="IB2" s="179">
        <v>6</v>
      </c>
      <c r="IC2" s="179">
        <v>5</v>
      </c>
      <c r="IH2" s="163">
        <f>H2</f>
        <v>4</v>
      </c>
      <c r="IM2" s="162" t="s">
        <v>329</v>
      </c>
    </row>
    <row r="3" spans="1:261" ht="80.099999999999994" customHeight="1" thickBot="1" x14ac:dyDescent="0.8">
      <c r="I3" s="248" t="s">
        <v>84</v>
      </c>
      <c r="J3" s="239" t="s">
        <v>484</v>
      </c>
      <c r="Q3" s="180">
        <f>IF($H$1=128,MAX($AC$3:$AC$60)+1,IF($H$1=64,MAX($Y$3:$Y$27)+1,IF($H$1=32,MAX($U$3:$U$10)+1,25-'[2]harok poradia v skupinach'!P17)))</f>
        <v>25</v>
      </c>
      <c r="R3" s="180" t="str">
        <f t="shared" ref="R3:R66" si="5">IF(ISERROR(VLOOKUP(Y29,$A$5:$I$260,9,0))=TRUE,"",VLOOKUP(Y29,$A$5:$I$260,9,0))</f>
        <v/>
      </c>
      <c r="U3" s="180" t="str">
        <f>IF($H$1=32,25-'[2]harok poradia v skupinach'!P17,"")</f>
        <v/>
      </c>
      <c r="V3" s="180" t="str">
        <f>J9</f>
        <v>Zentková / Lipčáková</v>
      </c>
      <c r="Y3" s="180" t="str">
        <f>IF($H$1=64,25-'[2]harok poradia v skupinach'!P17,"")</f>
        <v/>
      </c>
      <c r="Z3" s="180" t="str">
        <f>K13</f>
        <v>Kohlerová / Nemčíková</v>
      </c>
      <c r="AC3" s="180" t="str">
        <f>IF($H$1=128,25-'[2]harok poradia v skupinach'!P17,"")</f>
        <v/>
      </c>
      <c r="AD3" s="180" t="str">
        <f>L21</f>
        <v/>
      </c>
      <c r="AH3" s="165" t="s">
        <v>217</v>
      </c>
      <c r="AM3" s="162" t="s">
        <v>218</v>
      </c>
      <c r="AR3" s="162" t="s">
        <v>218</v>
      </c>
      <c r="AY3" s="162" t="s">
        <v>219</v>
      </c>
      <c r="AZ3" s="162" t="s">
        <v>51</v>
      </c>
      <c r="BI3" s="181">
        <v>9</v>
      </c>
      <c r="BJ3" s="182">
        <v>14</v>
      </c>
      <c r="BK3" s="171">
        <v>1</v>
      </c>
      <c r="BL3" s="172" t="s">
        <v>43</v>
      </c>
      <c r="BM3" s="172" t="s">
        <v>43</v>
      </c>
      <c r="BN3" s="172" t="s">
        <v>43</v>
      </c>
      <c r="BO3" s="172" t="s">
        <v>43</v>
      </c>
      <c r="BP3" s="172" t="s">
        <v>43</v>
      </c>
      <c r="BQ3" s="172" t="s">
        <v>43</v>
      </c>
      <c r="BR3" s="172" t="s">
        <v>43</v>
      </c>
      <c r="BS3" s="172" t="s">
        <v>43</v>
      </c>
      <c r="BU3" s="181">
        <v>17</v>
      </c>
      <c r="BV3" s="182">
        <v>30</v>
      </c>
      <c r="BW3" s="171"/>
      <c r="BX3" s="171">
        <v>1</v>
      </c>
      <c r="BY3" s="172" t="s">
        <v>43</v>
      </c>
      <c r="BZ3" s="172" t="s">
        <v>43</v>
      </c>
      <c r="CA3" s="172" t="s">
        <v>43</v>
      </c>
      <c r="CB3" s="172" t="s">
        <v>43</v>
      </c>
      <c r="CC3" s="172" t="s">
        <v>43</v>
      </c>
      <c r="CD3" s="172" t="s">
        <v>43</v>
      </c>
      <c r="CE3" s="172" t="s">
        <v>43</v>
      </c>
      <c r="CF3" s="172" t="s">
        <v>43</v>
      </c>
      <c r="CG3" s="172" t="s">
        <v>43</v>
      </c>
      <c r="CH3" s="172" t="s">
        <v>43</v>
      </c>
      <c r="CI3" s="172" t="s">
        <v>43</v>
      </c>
      <c r="CJ3" s="172" t="s">
        <v>43</v>
      </c>
      <c r="CK3" s="172" t="s">
        <v>43</v>
      </c>
      <c r="CL3" s="172" t="s">
        <v>43</v>
      </c>
      <c r="CM3" s="172" t="s">
        <v>43</v>
      </c>
      <c r="CN3" s="172" t="s">
        <v>43</v>
      </c>
      <c r="CQ3" s="181">
        <v>33</v>
      </c>
      <c r="CR3" s="182">
        <v>62</v>
      </c>
      <c r="CS3" s="174">
        <v>1</v>
      </c>
      <c r="CT3" s="183" t="s">
        <v>43</v>
      </c>
      <c r="CU3" s="183" t="s">
        <v>43</v>
      </c>
      <c r="CV3" s="183" t="s">
        <v>43</v>
      </c>
      <c r="CW3" s="183" t="s">
        <v>43</v>
      </c>
      <c r="CX3" s="183" t="s">
        <v>43</v>
      </c>
      <c r="CY3" s="183" t="s">
        <v>43</v>
      </c>
      <c r="CZ3" s="183" t="s">
        <v>43</v>
      </c>
      <c r="DA3" s="183" t="s">
        <v>43</v>
      </c>
      <c r="DB3" s="183" t="s">
        <v>43</v>
      </c>
      <c r="DC3" s="183" t="s">
        <v>43</v>
      </c>
      <c r="DD3" s="183" t="s">
        <v>43</v>
      </c>
      <c r="DE3" s="183" t="s">
        <v>43</v>
      </c>
      <c r="DF3" s="183" t="s">
        <v>43</v>
      </c>
      <c r="DG3" s="183" t="s">
        <v>43</v>
      </c>
      <c r="DH3" s="183" t="s">
        <v>43</v>
      </c>
      <c r="DI3" s="183" t="s">
        <v>43</v>
      </c>
      <c r="DJ3" s="183" t="s">
        <v>43</v>
      </c>
      <c r="DK3" s="183" t="s">
        <v>43</v>
      </c>
      <c r="DL3" s="183" t="s">
        <v>43</v>
      </c>
      <c r="DM3" s="183" t="s">
        <v>43</v>
      </c>
      <c r="DN3" s="183" t="s">
        <v>43</v>
      </c>
      <c r="DO3" s="183" t="s">
        <v>43</v>
      </c>
      <c r="DP3" s="183" t="s">
        <v>43</v>
      </c>
      <c r="DQ3" s="183" t="s">
        <v>43</v>
      </c>
      <c r="DR3" s="183" t="s">
        <v>43</v>
      </c>
      <c r="DS3" s="183" t="s">
        <v>43</v>
      </c>
      <c r="DT3" s="183" t="s">
        <v>43</v>
      </c>
      <c r="DU3" s="183" t="s">
        <v>43</v>
      </c>
      <c r="DV3" s="183" t="s">
        <v>43</v>
      </c>
      <c r="DW3" s="183" t="s">
        <v>43</v>
      </c>
      <c r="DX3" s="183" t="s">
        <v>43</v>
      </c>
      <c r="DY3" s="183" t="s">
        <v>43</v>
      </c>
      <c r="EB3" s="184">
        <v>65</v>
      </c>
      <c r="EC3" s="185">
        <v>126</v>
      </c>
      <c r="ED3" s="176">
        <v>1</v>
      </c>
      <c r="EE3" s="186" t="s">
        <v>43</v>
      </c>
      <c r="EF3" s="186" t="s">
        <v>43</v>
      </c>
      <c r="EG3" s="186" t="s">
        <v>43</v>
      </c>
      <c r="EH3" s="186" t="s">
        <v>43</v>
      </c>
      <c r="EI3" s="186" t="s">
        <v>43</v>
      </c>
      <c r="EJ3" s="186" t="s">
        <v>43</v>
      </c>
      <c r="EK3" s="186" t="s">
        <v>43</v>
      </c>
      <c r="EL3" s="186" t="s">
        <v>43</v>
      </c>
      <c r="EM3" s="186" t="s">
        <v>43</v>
      </c>
      <c r="EN3" s="186" t="s">
        <v>43</v>
      </c>
      <c r="EO3" s="186" t="s">
        <v>43</v>
      </c>
      <c r="EP3" s="186" t="s">
        <v>43</v>
      </c>
      <c r="EQ3" s="186" t="s">
        <v>43</v>
      </c>
      <c r="ER3" s="186" t="s">
        <v>43</v>
      </c>
      <c r="ES3" s="186" t="s">
        <v>43</v>
      </c>
      <c r="ET3" s="186" t="s">
        <v>43</v>
      </c>
      <c r="EU3" s="186" t="s">
        <v>43</v>
      </c>
      <c r="EV3" s="186" t="s">
        <v>43</v>
      </c>
      <c r="EW3" s="186" t="s">
        <v>43</v>
      </c>
      <c r="EX3" s="186" t="s">
        <v>43</v>
      </c>
      <c r="EY3" s="186" t="s">
        <v>43</v>
      </c>
      <c r="EZ3" s="186" t="s">
        <v>43</v>
      </c>
      <c r="FA3" s="186" t="s">
        <v>43</v>
      </c>
      <c r="FB3" s="186" t="s">
        <v>43</v>
      </c>
      <c r="FC3" s="186" t="s">
        <v>43</v>
      </c>
      <c r="FD3" s="186" t="s">
        <v>43</v>
      </c>
      <c r="FE3" s="186" t="s">
        <v>43</v>
      </c>
      <c r="FF3" s="186" t="s">
        <v>43</v>
      </c>
      <c r="FG3" s="186" t="s">
        <v>43</v>
      </c>
      <c r="FH3" s="186" t="s">
        <v>43</v>
      </c>
      <c r="FI3" s="186" t="s">
        <v>43</v>
      </c>
      <c r="FJ3" s="186" t="s">
        <v>43</v>
      </c>
      <c r="FK3" s="186" t="s">
        <v>43</v>
      </c>
      <c r="FL3" s="186" t="s">
        <v>43</v>
      </c>
      <c r="FM3" s="186" t="s">
        <v>43</v>
      </c>
      <c r="FN3" s="186" t="s">
        <v>43</v>
      </c>
      <c r="FO3" s="186" t="s">
        <v>43</v>
      </c>
      <c r="FP3" s="186" t="s">
        <v>43</v>
      </c>
      <c r="FQ3" s="186" t="s">
        <v>43</v>
      </c>
      <c r="FR3" s="186" t="s">
        <v>43</v>
      </c>
      <c r="FS3" s="186" t="s">
        <v>43</v>
      </c>
      <c r="FT3" s="186" t="s">
        <v>43</v>
      </c>
      <c r="FU3" s="186" t="s">
        <v>43</v>
      </c>
      <c r="FV3" s="186" t="s">
        <v>43</v>
      </c>
      <c r="FW3" s="186" t="s">
        <v>43</v>
      </c>
      <c r="FX3" s="186" t="s">
        <v>43</v>
      </c>
      <c r="FY3" s="186" t="s">
        <v>43</v>
      </c>
      <c r="FZ3" s="186" t="s">
        <v>43</v>
      </c>
      <c r="GA3" s="186" t="s">
        <v>43</v>
      </c>
      <c r="GB3" s="186" t="s">
        <v>43</v>
      </c>
      <c r="GC3" s="186" t="s">
        <v>43</v>
      </c>
      <c r="GD3" s="186" t="s">
        <v>43</v>
      </c>
      <c r="GE3" s="186" t="s">
        <v>43</v>
      </c>
      <c r="GF3" s="186" t="s">
        <v>43</v>
      </c>
      <c r="GG3" s="186" t="s">
        <v>43</v>
      </c>
      <c r="GH3" s="186" t="s">
        <v>43</v>
      </c>
      <c r="GI3" s="186" t="s">
        <v>43</v>
      </c>
      <c r="GJ3" s="186" t="s">
        <v>43</v>
      </c>
      <c r="GK3" s="186" t="s">
        <v>43</v>
      </c>
      <c r="GL3" s="186" t="s">
        <v>43</v>
      </c>
      <c r="GM3" s="186" t="s">
        <v>43</v>
      </c>
      <c r="GN3" s="186" t="s">
        <v>43</v>
      </c>
      <c r="GO3" s="186" t="s">
        <v>43</v>
      </c>
      <c r="GP3" s="186" t="s">
        <v>43</v>
      </c>
      <c r="GR3" s="162">
        <v>2</v>
      </c>
      <c r="GS3" s="168" t="s">
        <v>357</v>
      </c>
      <c r="GT3" s="162">
        <v>2</v>
      </c>
      <c r="GU3" s="162" t="s">
        <v>357</v>
      </c>
      <c r="GX3" s="162">
        <v>2</v>
      </c>
      <c r="GY3" s="162" t="s">
        <v>357</v>
      </c>
      <c r="HB3" s="162">
        <v>2</v>
      </c>
      <c r="HC3" s="162" t="s">
        <v>357</v>
      </c>
      <c r="HF3" s="162">
        <v>2</v>
      </c>
      <c r="HG3" s="162" t="s">
        <v>357</v>
      </c>
      <c r="HH3" s="162">
        <v>1</v>
      </c>
      <c r="HI3" s="162" t="str">
        <f t="shared" si="3"/>
        <v>Z41</v>
      </c>
      <c r="HJ3" s="162" t="str">
        <f>CONCATENATE(2,HI3)</f>
        <v>2Z41</v>
      </c>
      <c r="HK3" s="162" t="str">
        <f t="shared" si="4"/>
        <v>X</v>
      </c>
      <c r="HO3" s="169" t="s">
        <v>220</v>
      </c>
      <c r="HP3" s="178" t="str">
        <f>I10</f>
        <v>Zentková / Lipčáková</v>
      </c>
      <c r="HQ3" s="178" t="str">
        <f>J16</f>
        <v>Kohlerová / Nemčíková</v>
      </c>
      <c r="HR3" s="178" t="str">
        <f>K28</f>
        <v/>
      </c>
      <c r="HS3" s="178" t="str">
        <f>L53</f>
        <v/>
      </c>
      <c r="HW3" s="187">
        <v>4</v>
      </c>
      <c r="HX3" s="188">
        <v>0</v>
      </c>
      <c r="HY3" s="22">
        <v>1</v>
      </c>
      <c r="HZ3" s="179" t="s">
        <v>43</v>
      </c>
      <c r="IA3" s="179" t="s">
        <v>43</v>
      </c>
      <c r="IB3" s="179" t="s">
        <v>43</v>
      </c>
      <c r="IC3" s="179" t="s">
        <v>43</v>
      </c>
      <c r="IM3" s="180">
        <v>8</v>
      </c>
      <c r="IN3" s="189"/>
      <c r="IO3" s="180">
        <v>16</v>
      </c>
      <c r="IP3" s="189"/>
      <c r="IQ3" s="180">
        <v>32</v>
      </c>
      <c r="IR3" s="189"/>
      <c r="IS3" s="180">
        <v>64</v>
      </c>
      <c r="IT3" s="173"/>
      <c r="IU3" s="180">
        <v>128</v>
      </c>
      <c r="IW3" s="180">
        <v>8</v>
      </c>
      <c r="IX3" s="180">
        <v>16</v>
      </c>
      <c r="IY3" s="180">
        <v>32</v>
      </c>
      <c r="IZ3" s="180">
        <v>64</v>
      </c>
      <c r="JA3" s="180">
        <v>128</v>
      </c>
    </row>
    <row r="4" spans="1:261" ht="80.099999999999994" customHeight="1" x14ac:dyDescent="0.6">
      <c r="D4" s="234" t="s">
        <v>40</v>
      </c>
      <c r="Q4" s="180" t="str">
        <f t="shared" ref="Q4:Q67" si="6">IF(ISERROR(IF(Q3+1&gt;MAX($A$5:$A$260),"",Q3+1))=TRUE,"",IF(Q3+1&gt;MAX($A$5:$A$260),"",Q3+1))</f>
        <v/>
      </c>
      <c r="R4" s="180" t="str">
        <f t="shared" si="5"/>
        <v/>
      </c>
      <c r="U4" s="180" t="str">
        <f>IF($H$1=32,U3+1,"")</f>
        <v/>
      </c>
      <c r="V4" s="180" t="str">
        <f>J17</f>
        <v>Guassardo / Koňárová</v>
      </c>
      <c r="Y4" s="180" t="str">
        <f>IF($H$1=64,Y3+1,"")</f>
        <v/>
      </c>
      <c r="Z4" s="180" t="str">
        <f>K29</f>
        <v/>
      </c>
      <c r="AC4" s="180" t="str">
        <f>IF($H$1=128,AC3+1,"")</f>
        <v/>
      </c>
      <c r="AD4" s="180" t="str">
        <f>L53</f>
        <v/>
      </c>
      <c r="AM4" s="190">
        <v>128</v>
      </c>
      <c r="AN4" s="169">
        <v>64</v>
      </c>
      <c r="AO4" s="191">
        <v>32</v>
      </c>
      <c r="AP4" s="191">
        <v>16</v>
      </c>
      <c r="AR4" s="190">
        <v>128</v>
      </c>
      <c r="AS4" s="169">
        <v>64</v>
      </c>
      <c r="AT4" s="191">
        <v>32</v>
      </c>
      <c r="AU4" s="191">
        <v>16</v>
      </c>
      <c r="AV4" s="191">
        <v>8</v>
      </c>
      <c r="AY4" s="162" t="s">
        <v>221</v>
      </c>
      <c r="AZ4" s="162" t="s">
        <v>221</v>
      </c>
      <c r="BI4" s="192">
        <v>10</v>
      </c>
      <c r="BJ4" s="193">
        <v>11</v>
      </c>
      <c r="BK4" s="171">
        <v>2</v>
      </c>
      <c r="BL4" s="172" t="s">
        <v>43</v>
      </c>
      <c r="BM4" s="172" t="s">
        <v>44</v>
      </c>
      <c r="BN4" s="172" t="s">
        <v>44</v>
      </c>
      <c r="BO4" s="172" t="s">
        <v>44</v>
      </c>
      <c r="BP4" s="172" t="s">
        <v>44</v>
      </c>
      <c r="BQ4" s="172" t="s">
        <v>44</v>
      </c>
      <c r="BR4" s="172" t="s">
        <v>44</v>
      </c>
      <c r="BS4" s="172" t="s">
        <v>44</v>
      </c>
      <c r="BU4" s="192">
        <v>18</v>
      </c>
      <c r="BV4" s="193">
        <v>19</v>
      </c>
      <c r="BW4" s="171"/>
      <c r="BX4" s="171">
        <f>BX3+1</f>
        <v>2</v>
      </c>
      <c r="BY4" s="172" t="s">
        <v>43</v>
      </c>
      <c r="BZ4" s="172" t="s">
        <v>44</v>
      </c>
      <c r="CA4" s="172" t="s">
        <v>44</v>
      </c>
      <c r="CB4" s="172" t="s">
        <v>44</v>
      </c>
      <c r="CC4" s="172" t="s">
        <v>44</v>
      </c>
      <c r="CD4" s="172" t="s">
        <v>44</v>
      </c>
      <c r="CE4" s="172" t="s">
        <v>44</v>
      </c>
      <c r="CF4" s="172" t="s">
        <v>44</v>
      </c>
      <c r="CG4" s="172" t="s">
        <v>44</v>
      </c>
      <c r="CH4" s="172" t="s">
        <v>44</v>
      </c>
      <c r="CI4" s="172" t="s">
        <v>44</v>
      </c>
      <c r="CJ4" s="172" t="s">
        <v>44</v>
      </c>
      <c r="CK4" s="172" t="s">
        <v>44</v>
      </c>
      <c r="CL4" s="172" t="s">
        <v>44</v>
      </c>
      <c r="CM4" s="172" t="s">
        <v>44</v>
      </c>
      <c r="CN4" s="172" t="s">
        <v>44</v>
      </c>
      <c r="CQ4" s="192">
        <v>34</v>
      </c>
      <c r="CR4" s="193">
        <v>35</v>
      </c>
      <c r="CS4" s="174">
        <f>CS3+1</f>
        <v>2</v>
      </c>
      <c r="CT4" s="183" t="s">
        <v>43</v>
      </c>
      <c r="CU4" s="183" t="s">
        <v>44</v>
      </c>
      <c r="CV4" s="183" t="s">
        <v>44</v>
      </c>
      <c r="CW4" s="183" t="s">
        <v>44</v>
      </c>
      <c r="CX4" s="183" t="s">
        <v>44</v>
      </c>
      <c r="CY4" s="183" t="s">
        <v>44</v>
      </c>
      <c r="CZ4" s="183" t="s">
        <v>44</v>
      </c>
      <c r="DA4" s="183" t="s">
        <v>44</v>
      </c>
      <c r="DB4" s="183" t="s">
        <v>44</v>
      </c>
      <c r="DC4" s="183" t="s">
        <v>44</v>
      </c>
      <c r="DD4" s="183" t="s">
        <v>44</v>
      </c>
      <c r="DE4" s="183" t="s">
        <v>44</v>
      </c>
      <c r="DF4" s="183" t="s">
        <v>44</v>
      </c>
      <c r="DG4" s="183" t="s">
        <v>44</v>
      </c>
      <c r="DH4" s="183" t="s">
        <v>44</v>
      </c>
      <c r="DI4" s="183" t="s">
        <v>44</v>
      </c>
      <c r="DJ4" s="183" t="s">
        <v>44</v>
      </c>
      <c r="DK4" s="183" t="s">
        <v>44</v>
      </c>
      <c r="DL4" s="183" t="s">
        <v>44</v>
      </c>
      <c r="DM4" s="183" t="s">
        <v>44</v>
      </c>
      <c r="DN4" s="183" t="s">
        <v>44</v>
      </c>
      <c r="DO4" s="183" t="s">
        <v>44</v>
      </c>
      <c r="DP4" s="183" t="s">
        <v>44</v>
      </c>
      <c r="DQ4" s="183" t="s">
        <v>44</v>
      </c>
      <c r="DR4" s="183" t="s">
        <v>44</v>
      </c>
      <c r="DS4" s="183" t="s">
        <v>44</v>
      </c>
      <c r="DT4" s="183" t="s">
        <v>44</v>
      </c>
      <c r="DU4" s="183" t="s">
        <v>44</v>
      </c>
      <c r="DV4" s="183" t="s">
        <v>44</v>
      </c>
      <c r="DW4" s="183" t="s">
        <v>44</v>
      </c>
      <c r="DX4" s="183" t="s">
        <v>44</v>
      </c>
      <c r="DY4" s="183" t="s">
        <v>44</v>
      </c>
      <c r="EB4" s="194">
        <v>66</v>
      </c>
      <c r="EC4" s="195">
        <v>67</v>
      </c>
      <c r="ED4" s="176">
        <f>ED3+1</f>
        <v>2</v>
      </c>
      <c r="EE4" s="186" t="s">
        <v>43</v>
      </c>
      <c r="EF4" s="186" t="s">
        <v>44</v>
      </c>
      <c r="EG4" s="186" t="s">
        <v>44</v>
      </c>
      <c r="EH4" s="186" t="s">
        <v>44</v>
      </c>
      <c r="EI4" s="186" t="s">
        <v>44</v>
      </c>
      <c r="EJ4" s="186" t="s">
        <v>44</v>
      </c>
      <c r="EK4" s="186" t="s">
        <v>44</v>
      </c>
      <c r="EL4" s="186" t="s">
        <v>44</v>
      </c>
      <c r="EM4" s="186" t="s">
        <v>44</v>
      </c>
      <c r="EN4" s="186" t="s">
        <v>44</v>
      </c>
      <c r="EO4" s="186" t="s">
        <v>44</v>
      </c>
      <c r="EP4" s="186" t="s">
        <v>44</v>
      </c>
      <c r="EQ4" s="186" t="s">
        <v>44</v>
      </c>
      <c r="ER4" s="186" t="s">
        <v>44</v>
      </c>
      <c r="ES4" s="186" t="s">
        <v>44</v>
      </c>
      <c r="ET4" s="186" t="s">
        <v>44</v>
      </c>
      <c r="EU4" s="186" t="s">
        <v>44</v>
      </c>
      <c r="EV4" s="186" t="s">
        <v>44</v>
      </c>
      <c r="EW4" s="186" t="s">
        <v>44</v>
      </c>
      <c r="EX4" s="186" t="s">
        <v>44</v>
      </c>
      <c r="EY4" s="186" t="s">
        <v>44</v>
      </c>
      <c r="EZ4" s="186" t="s">
        <v>44</v>
      </c>
      <c r="FA4" s="186" t="s">
        <v>44</v>
      </c>
      <c r="FB4" s="186" t="s">
        <v>44</v>
      </c>
      <c r="FC4" s="186" t="s">
        <v>44</v>
      </c>
      <c r="FD4" s="186" t="s">
        <v>44</v>
      </c>
      <c r="FE4" s="186" t="s">
        <v>44</v>
      </c>
      <c r="FF4" s="186" t="s">
        <v>44</v>
      </c>
      <c r="FG4" s="186" t="s">
        <v>44</v>
      </c>
      <c r="FH4" s="186" t="s">
        <v>44</v>
      </c>
      <c r="FI4" s="186" t="s">
        <v>44</v>
      </c>
      <c r="FJ4" s="186" t="s">
        <v>44</v>
      </c>
      <c r="FK4" s="186" t="s">
        <v>44</v>
      </c>
      <c r="FL4" s="186" t="s">
        <v>44</v>
      </c>
      <c r="FM4" s="186" t="s">
        <v>44</v>
      </c>
      <c r="FN4" s="186" t="s">
        <v>44</v>
      </c>
      <c r="FO4" s="186" t="s">
        <v>44</v>
      </c>
      <c r="FP4" s="186" t="s">
        <v>44</v>
      </c>
      <c r="FQ4" s="186" t="s">
        <v>44</v>
      </c>
      <c r="FR4" s="186" t="s">
        <v>44</v>
      </c>
      <c r="FS4" s="186" t="s">
        <v>44</v>
      </c>
      <c r="FT4" s="186" t="s">
        <v>44</v>
      </c>
      <c r="FU4" s="186" t="s">
        <v>44</v>
      </c>
      <c r="FV4" s="186" t="s">
        <v>44</v>
      </c>
      <c r="FW4" s="186" t="s">
        <v>44</v>
      </c>
      <c r="FX4" s="186" t="s">
        <v>44</v>
      </c>
      <c r="FY4" s="186" t="s">
        <v>44</v>
      </c>
      <c r="FZ4" s="186" t="s">
        <v>44</v>
      </c>
      <c r="GA4" s="186" t="s">
        <v>44</v>
      </c>
      <c r="GB4" s="186" t="s">
        <v>44</v>
      </c>
      <c r="GC4" s="186" t="s">
        <v>44</v>
      </c>
      <c r="GD4" s="186" t="s">
        <v>44</v>
      </c>
      <c r="GE4" s="186" t="s">
        <v>44</v>
      </c>
      <c r="GF4" s="186" t="s">
        <v>44</v>
      </c>
      <c r="GG4" s="186" t="s">
        <v>44</v>
      </c>
      <c r="GH4" s="186" t="s">
        <v>44</v>
      </c>
      <c r="GI4" s="186" t="s">
        <v>44</v>
      </c>
      <c r="GJ4" s="186" t="s">
        <v>44</v>
      </c>
      <c r="GK4" s="186" t="s">
        <v>44</v>
      </c>
      <c r="GL4" s="186" t="s">
        <v>44</v>
      </c>
      <c r="GM4" s="186" t="s">
        <v>44</v>
      </c>
      <c r="GN4" s="186" t="s">
        <v>44</v>
      </c>
      <c r="GO4" s="186" t="s">
        <v>44</v>
      </c>
      <c r="GP4" s="186" t="s">
        <v>44</v>
      </c>
      <c r="GR4" s="162">
        <v>3</v>
      </c>
      <c r="GS4" s="196" t="s">
        <v>358</v>
      </c>
      <c r="GT4" s="162">
        <v>3</v>
      </c>
      <c r="GU4" s="162" t="s">
        <v>358</v>
      </c>
      <c r="GX4" s="162">
        <v>3</v>
      </c>
      <c r="GY4" s="162" t="s">
        <v>358</v>
      </c>
      <c r="HB4" s="162">
        <v>3</v>
      </c>
      <c r="HC4" s="162" t="s">
        <v>358</v>
      </c>
      <c r="HF4" s="162">
        <v>3</v>
      </c>
      <c r="HG4" s="162" t="s">
        <v>358</v>
      </c>
      <c r="HH4" s="162">
        <v>2</v>
      </c>
      <c r="HI4" s="162" t="str">
        <f t="shared" si="3"/>
        <v>Z42</v>
      </c>
      <c r="HJ4" s="162" t="str">
        <f t="shared" ref="HJ4" si="7">CONCATENATE(1,HI4)</f>
        <v>1Z42</v>
      </c>
      <c r="HK4" s="162" t="str">
        <f t="shared" si="4"/>
        <v>X</v>
      </c>
      <c r="HO4" s="169" t="s">
        <v>222</v>
      </c>
      <c r="HP4" s="178" t="str">
        <f>I14</f>
        <v>Guassardo / Koňárová</v>
      </c>
      <c r="HQ4" s="178" t="str">
        <f>J24</f>
        <v/>
      </c>
      <c r="HR4" s="178" t="str">
        <f>K44</f>
        <v/>
      </c>
      <c r="HS4" s="178" t="str">
        <f>L84</f>
        <v/>
      </c>
      <c r="HW4" s="187">
        <v>5</v>
      </c>
      <c r="HX4" s="188">
        <v>6</v>
      </c>
      <c r="HY4" s="22">
        <v>2</v>
      </c>
      <c r="HZ4" s="179" t="s">
        <v>43</v>
      </c>
      <c r="IA4" s="179" t="s">
        <v>44</v>
      </c>
      <c r="IB4" s="179" t="s">
        <v>44</v>
      </c>
      <c r="IC4" s="179" t="s">
        <v>44</v>
      </c>
      <c r="IG4" s="277">
        <v>1</v>
      </c>
      <c r="II4" s="277">
        <f>IF($H$1=8,IW4,IF($H$1=16,IX4,IF($H$1=32,IY4,IF($H$1=64,IZ4,IF($H$1=128,JA4,"")))))</f>
        <v>1</v>
      </c>
      <c r="IJ4" s="277">
        <f>IF($H$1=8,IL4,IF($H$1=16,IN4,IF($H$1=32,IP4,IF($H$1=64,IR4,IF($H$1=128,IT4,"")))))</f>
        <v>1</v>
      </c>
      <c r="IK4" s="277" t="str">
        <f>IF($H$1=8,IM4,IF($H$1=16,IO4,IF($H$1=32,IQ4,IF($H$1=64,IS4,IF($H$1=128,IU4,"")))))</f>
        <v>Guassardo / Geročová</v>
      </c>
      <c r="IL4" s="277">
        <v>1</v>
      </c>
      <c r="IM4" s="277" t="str">
        <f>K12</f>
        <v>Guassardo / Geročová</v>
      </c>
      <c r="IN4" s="277">
        <v>1</v>
      </c>
      <c r="IO4" s="277" t="str">
        <f>L20</f>
        <v/>
      </c>
      <c r="IP4" s="277">
        <v>1</v>
      </c>
      <c r="IQ4" s="277" t="str">
        <f>M36</f>
        <v/>
      </c>
      <c r="IR4" s="277">
        <v>1</v>
      </c>
      <c r="IS4" s="277" t="str">
        <f>N68</f>
        <v/>
      </c>
      <c r="IT4" s="277">
        <v>1</v>
      </c>
      <c r="IU4" s="277"/>
      <c r="IW4" s="277">
        <v>1</v>
      </c>
      <c r="IX4" s="277">
        <v>1</v>
      </c>
      <c r="IY4" s="277">
        <v>1</v>
      </c>
      <c r="IZ4" s="277">
        <v>1</v>
      </c>
      <c r="JA4" s="277">
        <v>1</v>
      </c>
    </row>
    <row r="5" spans="1:261" ht="80.099999999999994" customHeight="1" thickBot="1" x14ac:dyDescent="0.8">
      <c r="A5" s="232" t="b">
        <f>IF(H1=16-'[2]harok poradia v skupinach'!P17,24,IF(H1=32,32-'[2]harok poradia v skupinach'!P17,IF(H1=64,48-'[2]harok poradia v skupinach'!P17,IF(H1=128-'[2]harok poradia v skupinach'!P17,80))))</f>
        <v>0</v>
      </c>
      <c r="B5" s="280">
        <v>1</v>
      </c>
      <c r="C5" s="162" t="str">
        <f>AY5</f>
        <v>1Z41</v>
      </c>
      <c r="D5" s="281">
        <v>0</v>
      </c>
      <c r="E5" s="285">
        <v>1</v>
      </c>
      <c r="F5" s="286">
        <f>IF(E5="x","X",IF(OR(ISERROR(HLOOKUP($H$1,$AR$4:$AV$132,B5+1,0))=TRUE,HLOOKUP($H$1,$AR$4:$AV$132,B5+1,0)=0)," ",HLOOKUP($H$1,$AR$4:$AV$132,B5+1,0)))</f>
        <v>1</v>
      </c>
      <c r="G5" s="239" t="str">
        <f>IF(ISERROR(VLOOKUP(E5,vylosovanie!$D$10:$Q$162,11,0))=TRUE,"",IF($K$1="n","",VLOOKUP(E5,vylosovanie!$D$10:$Q$162,11,0)))</f>
        <v>Guassardo / Geročová</v>
      </c>
      <c r="H5" s="239" t="str">
        <f>IF(ISERROR(VLOOKUP(E5,vylosovanie!$D$10:$Q$162,12,0))=TRUE,"",IF($K$1="n","",VLOOKUP(E5,vylosovanie!$D$10:$Q$162,12,0)))</f>
        <v xml:space="preserve">MŠK - STO Krompachy  / MŠK - STO Krompachy </v>
      </c>
      <c r="I5" s="239" t="str">
        <f>IF(ISERROR(VLOOKUP(H6,'zapisy k stolom'!$A$4:$AD$2544,28,0)),"",VLOOKUP(H6,'zapisy k stolom'!$A$4:$AD$2544,28,0))</f>
        <v/>
      </c>
      <c r="J5" s="239"/>
      <c r="K5" s="239"/>
      <c r="L5" s="239"/>
      <c r="Q5" s="180" t="str">
        <f t="shared" si="6"/>
        <v/>
      </c>
      <c r="R5" s="180" t="str">
        <f t="shared" si="5"/>
        <v/>
      </c>
      <c r="U5" s="180" t="str">
        <f t="shared" ref="U5:U10" si="8">IF($H$1=32,U4+1,"")</f>
        <v/>
      </c>
      <c r="V5" s="180" t="str">
        <f>J25</f>
        <v/>
      </c>
      <c r="Y5" s="180" t="str">
        <f t="shared" ref="Y5:Y10" si="9">IF($H$1=64,Y4+1,"")</f>
        <v/>
      </c>
      <c r="Z5" s="180" t="str">
        <f>K45</f>
        <v/>
      </c>
      <c r="AC5" s="180" t="str">
        <f t="shared" ref="AC5:AC10" si="10">IF($H$1=128,AC4+1,"")</f>
        <v/>
      </c>
      <c r="AD5" s="180" t="str">
        <f>L85</f>
        <v/>
      </c>
      <c r="AF5" s="284">
        <v>1</v>
      </c>
      <c r="AM5" s="279">
        <v>1</v>
      </c>
      <c r="AN5" s="279">
        <v>1</v>
      </c>
      <c r="AO5" s="279">
        <v>1</v>
      </c>
      <c r="AP5" s="279">
        <v>1</v>
      </c>
      <c r="AR5" s="162">
        <v>1</v>
      </c>
      <c r="AS5" s="162">
        <v>1</v>
      </c>
      <c r="AT5" s="162">
        <v>1</v>
      </c>
      <c r="AU5" s="162">
        <v>1</v>
      </c>
      <c r="AV5" s="162">
        <v>1</v>
      </c>
      <c r="AY5" s="162" t="str">
        <f>CONCATENATE("1",BB6)</f>
        <v>1Z41</v>
      </c>
      <c r="AZ5" s="162" t="str">
        <f>G5</f>
        <v>Guassardo / Geročová</v>
      </c>
      <c r="BI5" s="192">
        <v>11</v>
      </c>
      <c r="BJ5" s="193">
        <v>6</v>
      </c>
      <c r="BK5" s="171">
        <v>3</v>
      </c>
      <c r="BL5" s="172" t="s">
        <v>43</v>
      </c>
      <c r="BM5" s="172" t="s">
        <v>43</v>
      </c>
      <c r="BN5" s="172" t="s">
        <v>43</v>
      </c>
      <c r="BO5" s="172" t="s">
        <v>43</v>
      </c>
      <c r="BP5" s="172" t="s">
        <v>43</v>
      </c>
      <c r="BQ5" s="172" t="s">
        <v>43</v>
      </c>
      <c r="BR5" s="172" t="s">
        <v>43</v>
      </c>
      <c r="BS5" s="172" t="s">
        <v>43</v>
      </c>
      <c r="BU5" s="192">
        <v>19</v>
      </c>
      <c r="BV5" s="193">
        <v>14</v>
      </c>
      <c r="BW5" s="171"/>
      <c r="BX5" s="171">
        <f t="shared" ref="BX5:BX34" si="11">BX4+1</f>
        <v>3</v>
      </c>
      <c r="BY5" s="172" t="s">
        <v>43</v>
      </c>
      <c r="BZ5" s="172" t="s">
        <v>43</v>
      </c>
      <c r="CA5" s="172" t="s">
        <v>43</v>
      </c>
      <c r="CB5" s="172" t="s">
        <v>43</v>
      </c>
      <c r="CC5" s="172" t="s">
        <v>43</v>
      </c>
      <c r="CD5" s="172" t="s">
        <v>43</v>
      </c>
      <c r="CE5" s="172" t="s">
        <v>43</v>
      </c>
      <c r="CF5" s="172" t="s">
        <v>43</v>
      </c>
      <c r="CG5" s="172" t="s">
        <v>43</v>
      </c>
      <c r="CH5" s="172" t="s">
        <v>43</v>
      </c>
      <c r="CI5" s="172" t="s">
        <v>43</v>
      </c>
      <c r="CJ5" s="172" t="s">
        <v>43</v>
      </c>
      <c r="CK5" s="172" t="s">
        <v>43</v>
      </c>
      <c r="CL5" s="172" t="s">
        <v>43</v>
      </c>
      <c r="CM5" s="172" t="s">
        <v>43</v>
      </c>
      <c r="CN5" s="172" t="s">
        <v>43</v>
      </c>
      <c r="CQ5" s="192">
        <v>35</v>
      </c>
      <c r="CR5" s="193">
        <v>30</v>
      </c>
      <c r="CS5" s="174">
        <f t="shared" ref="CS5:CS66" si="12">CS4+1</f>
        <v>3</v>
      </c>
      <c r="CT5" s="183" t="s">
        <v>43</v>
      </c>
      <c r="CU5" s="183" t="s">
        <v>43</v>
      </c>
      <c r="CV5" s="183" t="s">
        <v>43</v>
      </c>
      <c r="CW5" s="183" t="s">
        <v>43</v>
      </c>
      <c r="CX5" s="183" t="s">
        <v>43</v>
      </c>
      <c r="CY5" s="183" t="s">
        <v>43</v>
      </c>
      <c r="CZ5" s="183" t="s">
        <v>43</v>
      </c>
      <c r="DA5" s="183" t="s">
        <v>43</v>
      </c>
      <c r="DB5" s="183" t="s">
        <v>43</v>
      </c>
      <c r="DC5" s="183" t="s">
        <v>43</v>
      </c>
      <c r="DD5" s="183" t="s">
        <v>43</v>
      </c>
      <c r="DE5" s="183" t="s">
        <v>43</v>
      </c>
      <c r="DF5" s="183" t="s">
        <v>43</v>
      </c>
      <c r="DG5" s="183" t="s">
        <v>43</v>
      </c>
      <c r="DH5" s="183" t="s">
        <v>43</v>
      </c>
      <c r="DI5" s="183" t="s">
        <v>43</v>
      </c>
      <c r="DJ5" s="183" t="s">
        <v>43</v>
      </c>
      <c r="DK5" s="183" t="s">
        <v>43</v>
      </c>
      <c r="DL5" s="183" t="s">
        <v>43</v>
      </c>
      <c r="DM5" s="183" t="s">
        <v>43</v>
      </c>
      <c r="DN5" s="183" t="s">
        <v>43</v>
      </c>
      <c r="DO5" s="183" t="s">
        <v>43</v>
      </c>
      <c r="DP5" s="183" t="s">
        <v>43</v>
      </c>
      <c r="DQ5" s="183" t="s">
        <v>43</v>
      </c>
      <c r="DR5" s="183" t="s">
        <v>43</v>
      </c>
      <c r="DS5" s="183" t="s">
        <v>43</v>
      </c>
      <c r="DT5" s="183" t="s">
        <v>43</v>
      </c>
      <c r="DU5" s="183" t="s">
        <v>43</v>
      </c>
      <c r="DV5" s="183" t="s">
        <v>43</v>
      </c>
      <c r="DW5" s="183" t="s">
        <v>43</v>
      </c>
      <c r="DX5" s="183" t="s">
        <v>43</v>
      </c>
      <c r="DY5" s="183" t="s">
        <v>43</v>
      </c>
      <c r="EB5" s="194">
        <v>67</v>
      </c>
      <c r="EC5" s="195">
        <v>62</v>
      </c>
      <c r="ED5" s="176">
        <f t="shared" ref="ED5:ED68" si="13">ED4+1</f>
        <v>3</v>
      </c>
      <c r="EE5" s="186" t="s">
        <v>43</v>
      </c>
      <c r="EF5" s="186" t="s">
        <v>43</v>
      </c>
      <c r="EG5" s="186" t="s">
        <v>43</v>
      </c>
      <c r="EH5" s="186" t="s">
        <v>43</v>
      </c>
      <c r="EI5" s="186" t="s">
        <v>43</v>
      </c>
      <c r="EJ5" s="186" t="s">
        <v>43</v>
      </c>
      <c r="EK5" s="186" t="s">
        <v>43</v>
      </c>
      <c r="EL5" s="186" t="s">
        <v>43</v>
      </c>
      <c r="EM5" s="186" t="s">
        <v>43</v>
      </c>
      <c r="EN5" s="186" t="s">
        <v>43</v>
      </c>
      <c r="EO5" s="186" t="s">
        <v>43</v>
      </c>
      <c r="EP5" s="186" t="s">
        <v>43</v>
      </c>
      <c r="EQ5" s="186" t="s">
        <v>43</v>
      </c>
      <c r="ER5" s="186" t="s">
        <v>43</v>
      </c>
      <c r="ES5" s="186" t="s">
        <v>43</v>
      </c>
      <c r="ET5" s="186" t="s">
        <v>43</v>
      </c>
      <c r="EU5" s="186" t="s">
        <v>43</v>
      </c>
      <c r="EV5" s="186" t="s">
        <v>43</v>
      </c>
      <c r="EW5" s="186" t="s">
        <v>43</v>
      </c>
      <c r="EX5" s="186" t="s">
        <v>43</v>
      </c>
      <c r="EY5" s="186" t="s">
        <v>43</v>
      </c>
      <c r="EZ5" s="186" t="s">
        <v>43</v>
      </c>
      <c r="FA5" s="186" t="s">
        <v>43</v>
      </c>
      <c r="FB5" s="186" t="s">
        <v>43</v>
      </c>
      <c r="FC5" s="186" t="s">
        <v>43</v>
      </c>
      <c r="FD5" s="186" t="s">
        <v>43</v>
      </c>
      <c r="FE5" s="186" t="s">
        <v>43</v>
      </c>
      <c r="FF5" s="186" t="s">
        <v>43</v>
      </c>
      <c r="FG5" s="186" t="s">
        <v>43</v>
      </c>
      <c r="FH5" s="186" t="s">
        <v>43</v>
      </c>
      <c r="FI5" s="186" t="s">
        <v>43</v>
      </c>
      <c r="FJ5" s="186" t="s">
        <v>43</v>
      </c>
      <c r="FK5" s="186" t="s">
        <v>43</v>
      </c>
      <c r="FL5" s="186" t="s">
        <v>43</v>
      </c>
      <c r="FM5" s="186" t="s">
        <v>43</v>
      </c>
      <c r="FN5" s="186" t="s">
        <v>43</v>
      </c>
      <c r="FO5" s="186" t="s">
        <v>43</v>
      </c>
      <c r="FP5" s="186" t="s">
        <v>43</v>
      </c>
      <c r="FQ5" s="186" t="s">
        <v>43</v>
      </c>
      <c r="FR5" s="186" t="s">
        <v>43</v>
      </c>
      <c r="FS5" s="186" t="s">
        <v>43</v>
      </c>
      <c r="FT5" s="186" t="s">
        <v>43</v>
      </c>
      <c r="FU5" s="186" t="s">
        <v>43</v>
      </c>
      <c r="FV5" s="186" t="s">
        <v>43</v>
      </c>
      <c r="FW5" s="186" t="s">
        <v>43</v>
      </c>
      <c r="FX5" s="186" t="s">
        <v>43</v>
      </c>
      <c r="FY5" s="186" t="s">
        <v>43</v>
      </c>
      <c r="FZ5" s="186" t="s">
        <v>43</v>
      </c>
      <c r="GA5" s="186" t="s">
        <v>43</v>
      </c>
      <c r="GB5" s="186" t="s">
        <v>43</v>
      </c>
      <c r="GC5" s="186" t="s">
        <v>43</v>
      </c>
      <c r="GD5" s="186" t="s">
        <v>43</v>
      </c>
      <c r="GE5" s="186" t="s">
        <v>43</v>
      </c>
      <c r="GF5" s="186" t="s">
        <v>43</v>
      </c>
      <c r="GG5" s="186" t="s">
        <v>43</v>
      </c>
      <c r="GH5" s="186" t="s">
        <v>43</v>
      </c>
      <c r="GI5" s="186" t="s">
        <v>43</v>
      </c>
      <c r="GJ5" s="186" t="s">
        <v>43</v>
      </c>
      <c r="GK5" s="186" t="s">
        <v>43</v>
      </c>
      <c r="GL5" s="186" t="s">
        <v>43</v>
      </c>
      <c r="GM5" s="186" t="s">
        <v>43</v>
      </c>
      <c r="GN5" s="186" t="s">
        <v>43</v>
      </c>
      <c r="GO5" s="186" t="s">
        <v>43</v>
      </c>
      <c r="GP5" s="186" t="s">
        <v>43</v>
      </c>
      <c r="GR5" s="162">
        <v>4</v>
      </c>
      <c r="GS5" s="168" t="s">
        <v>359</v>
      </c>
      <c r="GT5" s="162">
        <v>4</v>
      </c>
      <c r="GU5" s="162" t="s">
        <v>359</v>
      </c>
      <c r="GX5" s="162">
        <v>4</v>
      </c>
      <c r="GY5" s="162" t="s">
        <v>359</v>
      </c>
      <c r="HB5" s="162">
        <v>4</v>
      </c>
      <c r="HC5" s="162" t="s">
        <v>359</v>
      </c>
      <c r="HF5" s="162">
        <v>4</v>
      </c>
      <c r="HG5" s="162" t="s">
        <v>359</v>
      </c>
      <c r="HH5" s="162">
        <v>2</v>
      </c>
      <c r="HI5" s="162" t="str">
        <f t="shared" si="3"/>
        <v>Z42</v>
      </c>
      <c r="HJ5" s="162" t="str">
        <f t="shared" ref="HJ5" si="14">CONCATENATE(2,HI5)</f>
        <v>2Z42</v>
      </c>
      <c r="HK5" s="162" t="str">
        <f t="shared" si="4"/>
        <v>Zentková / Lipčáková</v>
      </c>
      <c r="HO5" s="169" t="s">
        <v>223</v>
      </c>
      <c r="HP5" s="178" t="str">
        <f>I18</f>
        <v>Kohlerová / Nemčíková</v>
      </c>
      <c r="HQ5" s="178" t="str">
        <f>J32</f>
        <v/>
      </c>
      <c r="HR5" s="178" t="str">
        <f>K60</f>
        <v/>
      </c>
      <c r="HS5" s="178" t="str">
        <f>L117</f>
        <v/>
      </c>
      <c r="HW5" s="197">
        <v>6</v>
      </c>
      <c r="HX5" s="198">
        <v>7</v>
      </c>
      <c r="HY5" s="22">
        <v>3</v>
      </c>
      <c r="HZ5" s="179" t="s">
        <v>43</v>
      </c>
      <c r="IA5" s="179" t="s">
        <v>43</v>
      </c>
      <c r="IB5" s="179" t="s">
        <v>43</v>
      </c>
      <c r="IC5" s="179" t="s">
        <v>43</v>
      </c>
      <c r="IG5" s="278"/>
      <c r="II5" s="278"/>
      <c r="IJ5" s="278"/>
      <c r="IK5" s="278"/>
      <c r="IL5" s="278"/>
      <c r="IM5" s="278"/>
      <c r="IN5" s="278"/>
      <c r="IO5" s="278"/>
      <c r="IP5" s="278"/>
      <c r="IQ5" s="278"/>
      <c r="IR5" s="278"/>
      <c r="IS5" s="278"/>
      <c r="IT5" s="278"/>
      <c r="IU5" s="278"/>
      <c r="IW5" s="278"/>
      <c r="IX5" s="278"/>
      <c r="IY5" s="278"/>
      <c r="IZ5" s="278"/>
      <c r="JA5" s="278"/>
    </row>
    <row r="6" spans="1:261" ht="80.099999999999994" customHeight="1" thickBot="1" x14ac:dyDescent="0.8">
      <c r="B6" s="280"/>
      <c r="C6" s="162" t="str">
        <f t="shared" ref="C6:C69" si="15">AY6</f>
        <v>1Z465</v>
      </c>
      <c r="D6" s="281"/>
      <c r="E6" s="285"/>
      <c r="F6" s="286"/>
      <c r="G6" s="217" t="str">
        <f>VLOOKUP(H6,'zapisy k stolom'!$A$4:$AL$1389,29,0)</f>
        <v>Tbl.: 0   H: 0   D: 0</v>
      </c>
      <c r="H6" s="240" t="str">
        <f>BB6</f>
        <v>Z41</v>
      </c>
      <c r="I6" s="239" t="str">
        <f>IF(ISERROR(VLOOKUP(H6,'zapisy k stolom'!$A$4:$AD$2403,27,0)),"",VLOOKUP(H6,'zapisy k stolom'!$A$4:$AD$2403,27,0))</f>
        <v>Guassardo / Geročová</v>
      </c>
      <c r="J6" s="239"/>
      <c r="K6" s="239"/>
      <c r="L6" s="239"/>
      <c r="Q6" s="180" t="str">
        <f t="shared" si="6"/>
        <v/>
      </c>
      <c r="R6" s="180" t="str">
        <f t="shared" si="5"/>
        <v/>
      </c>
      <c r="U6" s="180" t="str">
        <f t="shared" si="8"/>
        <v/>
      </c>
      <c r="V6" s="180" t="str">
        <f>J33</f>
        <v/>
      </c>
      <c r="Y6" s="180" t="str">
        <f t="shared" si="9"/>
        <v/>
      </c>
      <c r="Z6" s="180" t="str">
        <f>K61</f>
        <v/>
      </c>
      <c r="AC6" s="180" t="str">
        <f t="shared" si="10"/>
        <v/>
      </c>
      <c r="AD6" s="180" t="str">
        <f>L117</f>
        <v/>
      </c>
      <c r="AF6" s="284"/>
      <c r="AH6" s="165">
        <v>128</v>
      </c>
      <c r="AI6" s="165">
        <v>64</v>
      </c>
      <c r="AJ6" s="165">
        <v>32</v>
      </c>
      <c r="AK6" s="165">
        <v>16</v>
      </c>
      <c r="AL6" s="165">
        <v>8</v>
      </c>
      <c r="AM6" s="279"/>
      <c r="AN6" s="279"/>
      <c r="AO6" s="279"/>
      <c r="AP6" s="279"/>
      <c r="AR6" s="162">
        <v>2</v>
      </c>
      <c r="AS6" s="162">
        <v>2</v>
      </c>
      <c r="AT6" s="162">
        <v>2</v>
      </c>
      <c r="AU6" s="162">
        <v>2</v>
      </c>
      <c r="AV6" s="162">
        <v>2</v>
      </c>
      <c r="AY6" s="162" t="str">
        <f>CONCATENATE("1",BC8)</f>
        <v>1Z465</v>
      </c>
      <c r="AZ6" s="162" t="str">
        <f>I6</f>
        <v>Guassardo / Geročová</v>
      </c>
      <c r="BA6" s="162">
        <v>1</v>
      </c>
      <c r="BB6" s="199" t="str">
        <f>CONCATENATE("Z4",BA6)</f>
        <v>Z41</v>
      </c>
      <c r="BI6" s="192">
        <v>12</v>
      </c>
      <c r="BJ6" s="193">
        <v>7</v>
      </c>
      <c r="BK6" s="171">
        <v>4</v>
      </c>
      <c r="BL6" s="172" t="s">
        <v>43</v>
      </c>
      <c r="BM6" s="172" t="s">
        <v>43</v>
      </c>
      <c r="BN6" s="172" t="s">
        <v>43</v>
      </c>
      <c r="BO6" s="172" t="s">
        <v>43</v>
      </c>
      <c r="BP6" s="172" t="s">
        <v>43</v>
      </c>
      <c r="BQ6" s="172" t="s">
        <v>43</v>
      </c>
      <c r="BR6" s="172" t="s">
        <v>43</v>
      </c>
      <c r="BS6" s="172" t="s">
        <v>43</v>
      </c>
      <c r="BU6" s="192">
        <v>20</v>
      </c>
      <c r="BV6" s="193">
        <v>11</v>
      </c>
      <c r="BW6" s="171"/>
      <c r="BX6" s="171">
        <f t="shared" si="11"/>
        <v>4</v>
      </c>
      <c r="BY6" s="172" t="s">
        <v>43</v>
      </c>
      <c r="BZ6" s="172" t="s">
        <v>43</v>
      </c>
      <c r="CA6" s="172" t="s">
        <v>43</v>
      </c>
      <c r="CB6" s="172" t="s">
        <v>43</v>
      </c>
      <c r="CC6" s="172" t="s">
        <v>43</v>
      </c>
      <c r="CD6" s="172" t="s">
        <v>43</v>
      </c>
      <c r="CE6" s="172" t="s">
        <v>43</v>
      </c>
      <c r="CF6" s="172" t="s">
        <v>43</v>
      </c>
      <c r="CG6" s="172" t="s">
        <v>43</v>
      </c>
      <c r="CH6" s="172" t="s">
        <v>43</v>
      </c>
      <c r="CI6" s="172" t="s">
        <v>43</v>
      </c>
      <c r="CJ6" s="172" t="s">
        <v>43</v>
      </c>
      <c r="CK6" s="172" t="s">
        <v>43</v>
      </c>
      <c r="CL6" s="172" t="s">
        <v>43</v>
      </c>
      <c r="CM6" s="172" t="s">
        <v>43</v>
      </c>
      <c r="CN6" s="172" t="s">
        <v>43</v>
      </c>
      <c r="CQ6" s="192">
        <v>36</v>
      </c>
      <c r="CR6" s="193">
        <v>19</v>
      </c>
      <c r="CS6" s="174">
        <f t="shared" si="12"/>
        <v>4</v>
      </c>
      <c r="CT6" s="183" t="s">
        <v>43</v>
      </c>
      <c r="CU6" s="183" t="s">
        <v>43</v>
      </c>
      <c r="CV6" s="183" t="s">
        <v>43</v>
      </c>
      <c r="CW6" s="183" t="s">
        <v>43</v>
      </c>
      <c r="CX6" s="183" t="s">
        <v>43</v>
      </c>
      <c r="CY6" s="183" t="s">
        <v>43</v>
      </c>
      <c r="CZ6" s="183" t="s">
        <v>43</v>
      </c>
      <c r="DA6" s="183" t="s">
        <v>43</v>
      </c>
      <c r="DB6" s="183" t="s">
        <v>43</v>
      </c>
      <c r="DC6" s="183" t="s">
        <v>43</v>
      </c>
      <c r="DD6" s="183" t="s">
        <v>43</v>
      </c>
      <c r="DE6" s="183" t="s">
        <v>43</v>
      </c>
      <c r="DF6" s="183" t="s">
        <v>43</v>
      </c>
      <c r="DG6" s="183" t="s">
        <v>43</v>
      </c>
      <c r="DH6" s="183" t="s">
        <v>43</v>
      </c>
      <c r="DI6" s="183" t="s">
        <v>43</v>
      </c>
      <c r="DJ6" s="183" t="s">
        <v>43</v>
      </c>
      <c r="DK6" s="183" t="s">
        <v>43</v>
      </c>
      <c r="DL6" s="183" t="s">
        <v>43</v>
      </c>
      <c r="DM6" s="183" t="s">
        <v>43</v>
      </c>
      <c r="DN6" s="183" t="s">
        <v>43</v>
      </c>
      <c r="DO6" s="183" t="s">
        <v>43</v>
      </c>
      <c r="DP6" s="183" t="s">
        <v>43</v>
      </c>
      <c r="DQ6" s="183" t="s">
        <v>43</v>
      </c>
      <c r="DR6" s="183" t="s">
        <v>43</v>
      </c>
      <c r="DS6" s="183" t="s">
        <v>43</v>
      </c>
      <c r="DT6" s="183" t="s">
        <v>43</v>
      </c>
      <c r="DU6" s="183" t="s">
        <v>43</v>
      </c>
      <c r="DV6" s="183" t="s">
        <v>43</v>
      </c>
      <c r="DW6" s="183" t="s">
        <v>43</v>
      </c>
      <c r="DX6" s="183" t="s">
        <v>43</v>
      </c>
      <c r="DY6" s="183" t="s">
        <v>43</v>
      </c>
      <c r="EB6" s="194">
        <v>68</v>
      </c>
      <c r="EC6" s="195">
        <v>35</v>
      </c>
      <c r="ED6" s="176">
        <f t="shared" si="13"/>
        <v>4</v>
      </c>
      <c r="EE6" s="186" t="s">
        <v>43</v>
      </c>
      <c r="EF6" s="186" t="s">
        <v>43</v>
      </c>
      <c r="EG6" s="186" t="s">
        <v>43</v>
      </c>
      <c r="EH6" s="186" t="s">
        <v>43</v>
      </c>
      <c r="EI6" s="186" t="s">
        <v>43</v>
      </c>
      <c r="EJ6" s="186" t="s">
        <v>43</v>
      </c>
      <c r="EK6" s="186" t="s">
        <v>43</v>
      </c>
      <c r="EL6" s="186" t="s">
        <v>43</v>
      </c>
      <c r="EM6" s="186" t="s">
        <v>43</v>
      </c>
      <c r="EN6" s="186" t="s">
        <v>43</v>
      </c>
      <c r="EO6" s="186" t="s">
        <v>43</v>
      </c>
      <c r="EP6" s="186" t="s">
        <v>43</v>
      </c>
      <c r="EQ6" s="186" t="s">
        <v>43</v>
      </c>
      <c r="ER6" s="186" t="s">
        <v>43</v>
      </c>
      <c r="ES6" s="186" t="s">
        <v>43</v>
      </c>
      <c r="ET6" s="186" t="s">
        <v>43</v>
      </c>
      <c r="EU6" s="186" t="s">
        <v>43</v>
      </c>
      <c r="EV6" s="186" t="s">
        <v>43</v>
      </c>
      <c r="EW6" s="186" t="s">
        <v>43</v>
      </c>
      <c r="EX6" s="186" t="s">
        <v>43</v>
      </c>
      <c r="EY6" s="186" t="s">
        <v>43</v>
      </c>
      <c r="EZ6" s="186" t="s">
        <v>43</v>
      </c>
      <c r="FA6" s="186" t="s">
        <v>43</v>
      </c>
      <c r="FB6" s="186" t="s">
        <v>43</v>
      </c>
      <c r="FC6" s="186" t="s">
        <v>43</v>
      </c>
      <c r="FD6" s="186" t="s">
        <v>43</v>
      </c>
      <c r="FE6" s="186" t="s">
        <v>43</v>
      </c>
      <c r="FF6" s="186" t="s">
        <v>43</v>
      </c>
      <c r="FG6" s="186" t="s">
        <v>43</v>
      </c>
      <c r="FH6" s="186" t="s">
        <v>43</v>
      </c>
      <c r="FI6" s="186" t="s">
        <v>43</v>
      </c>
      <c r="FJ6" s="186" t="s">
        <v>43</v>
      </c>
      <c r="FK6" s="186" t="s">
        <v>43</v>
      </c>
      <c r="FL6" s="186" t="s">
        <v>43</v>
      </c>
      <c r="FM6" s="186" t="s">
        <v>43</v>
      </c>
      <c r="FN6" s="186" t="s">
        <v>43</v>
      </c>
      <c r="FO6" s="186" t="s">
        <v>43</v>
      </c>
      <c r="FP6" s="186" t="s">
        <v>43</v>
      </c>
      <c r="FQ6" s="186" t="s">
        <v>43</v>
      </c>
      <c r="FR6" s="186" t="s">
        <v>43</v>
      </c>
      <c r="FS6" s="186" t="s">
        <v>43</v>
      </c>
      <c r="FT6" s="186" t="s">
        <v>43</v>
      </c>
      <c r="FU6" s="186" t="s">
        <v>43</v>
      </c>
      <c r="FV6" s="186" t="s">
        <v>43</v>
      </c>
      <c r="FW6" s="186" t="s">
        <v>43</v>
      </c>
      <c r="FX6" s="186" t="s">
        <v>43</v>
      </c>
      <c r="FY6" s="186" t="s">
        <v>43</v>
      </c>
      <c r="FZ6" s="186" t="s">
        <v>43</v>
      </c>
      <c r="GA6" s="186" t="s">
        <v>43</v>
      </c>
      <c r="GB6" s="186" t="s">
        <v>43</v>
      </c>
      <c r="GC6" s="186" t="s">
        <v>43</v>
      </c>
      <c r="GD6" s="186" t="s">
        <v>43</v>
      </c>
      <c r="GE6" s="186" t="s">
        <v>43</v>
      </c>
      <c r="GF6" s="186" t="s">
        <v>43</v>
      </c>
      <c r="GG6" s="186" t="s">
        <v>43</v>
      </c>
      <c r="GH6" s="186" t="s">
        <v>43</v>
      </c>
      <c r="GI6" s="186" t="s">
        <v>43</v>
      </c>
      <c r="GJ6" s="186" t="s">
        <v>43</v>
      </c>
      <c r="GK6" s="186" t="s">
        <v>43</v>
      </c>
      <c r="GL6" s="186" t="s">
        <v>43</v>
      </c>
      <c r="GM6" s="186" t="s">
        <v>43</v>
      </c>
      <c r="GN6" s="186" t="s">
        <v>43</v>
      </c>
      <c r="GO6" s="186" t="s">
        <v>43</v>
      </c>
      <c r="GP6" s="186" t="s">
        <v>43</v>
      </c>
      <c r="GR6" s="162">
        <v>5</v>
      </c>
      <c r="GS6" s="168" t="s">
        <v>360</v>
      </c>
      <c r="GT6" s="162">
        <v>5</v>
      </c>
      <c r="GU6" s="162" t="s">
        <v>363</v>
      </c>
      <c r="GX6" s="162">
        <v>5</v>
      </c>
      <c r="GY6" s="162" t="s">
        <v>363</v>
      </c>
      <c r="HB6" s="162">
        <v>5</v>
      </c>
      <c r="HC6" s="162" t="s">
        <v>363</v>
      </c>
      <c r="HF6" s="162">
        <v>5</v>
      </c>
      <c r="HG6" s="162" t="s">
        <v>363</v>
      </c>
      <c r="HH6" s="162">
        <f>HH4+1</f>
        <v>3</v>
      </c>
      <c r="HI6" s="162" t="str">
        <f t="shared" si="3"/>
        <v>Z43</v>
      </c>
      <c r="HJ6" s="162" t="str">
        <f t="shared" ref="HJ6" si="16">CONCATENATE(1,HI6)</f>
        <v>1Z43</v>
      </c>
      <c r="HK6" s="162" t="str">
        <f t="shared" si="4"/>
        <v>Guassardo / Koňárová</v>
      </c>
      <c r="HO6" s="169" t="s">
        <v>224</v>
      </c>
      <c r="HP6" s="178" t="str">
        <f>I22</f>
        <v/>
      </c>
      <c r="HQ6" s="178" t="str">
        <f>J40</f>
        <v/>
      </c>
      <c r="HR6" s="178" t="str">
        <f>K76</f>
        <v/>
      </c>
      <c r="HS6" s="178" t="str">
        <f>L149</f>
        <v/>
      </c>
      <c r="HW6" s="197">
        <v>7</v>
      </c>
      <c r="HX6" s="198">
        <v>2</v>
      </c>
      <c r="HY6" s="22">
        <v>4</v>
      </c>
      <c r="HZ6" s="179" t="s">
        <v>43</v>
      </c>
      <c r="IA6" s="179" t="s">
        <v>43</v>
      </c>
      <c r="IB6" s="179" t="s">
        <v>43</v>
      </c>
      <c r="IC6" s="179" t="s">
        <v>43</v>
      </c>
      <c r="IG6" s="277">
        <v>2</v>
      </c>
      <c r="II6" s="277">
        <f t="shared" ref="II6" si="17">IF($H$1=8,IW6,IF($H$1=16,IX6,IF($H$1=32,IY6,IF($H$1=64,IZ6,IF($H$1=128,JA6,"")))))</f>
        <v>2</v>
      </c>
      <c r="IJ6" s="277">
        <f t="shared" ref="IJ6" si="18">IF($H$1=8,IL6,IF($H$1=16,IN6,IF($H$1=32,IP6,IF($H$1=64,IR6,IF($H$1=128,IT6,"")))))</f>
        <v>2</v>
      </c>
      <c r="IK6" s="277" t="str">
        <f t="shared" ref="IK6" si="19">IF($H$1=8,IM6,IF($H$1=16,IO6,IF($H$1=32,IQ6,IF($H$1=64,IS6,IF($H$1=128,IU6,"")))))</f>
        <v>Kohlerová / Nemčíková</v>
      </c>
      <c r="IL6" s="277">
        <v>2</v>
      </c>
      <c r="IM6" s="277" t="str">
        <f>K13</f>
        <v>Kohlerová / Nemčíková</v>
      </c>
      <c r="IN6" s="277">
        <v>2</v>
      </c>
      <c r="IO6" s="277" t="str">
        <f>L21</f>
        <v/>
      </c>
      <c r="IP6" s="277">
        <v>2</v>
      </c>
      <c r="IQ6" s="277" t="str">
        <f>M37</f>
        <v/>
      </c>
      <c r="IR6" s="277">
        <v>2</v>
      </c>
      <c r="IS6" s="277" t="str">
        <f>N69</f>
        <v/>
      </c>
      <c r="IT6" s="277">
        <v>2</v>
      </c>
      <c r="IU6" s="277"/>
      <c r="IW6" s="277">
        <f>IF(IM6&gt;0,IW4+1,"")</f>
        <v>2</v>
      </c>
      <c r="IX6" s="277">
        <f>IF(IO6&gt;0,IX4+1,"")</f>
        <v>2</v>
      </c>
      <c r="IY6" s="277">
        <f>IF(IQ6&gt;0,IY4+1,"")</f>
        <v>2</v>
      </c>
      <c r="IZ6" s="277">
        <f>IF(IS6&gt;0,IZ4+1,"")</f>
        <v>2</v>
      </c>
      <c r="JA6" s="277" t="str">
        <f>IF(IU6&gt;0,JA4+1,"")</f>
        <v/>
      </c>
    </row>
    <row r="7" spans="1:261" ht="80.099999999999994" customHeight="1" thickBot="1" x14ac:dyDescent="0.8">
      <c r="A7" s="232" t="str">
        <f>IF(I7="","",MAX($A$5:A6)+1)</f>
        <v/>
      </c>
      <c r="B7" s="280">
        <v>2</v>
      </c>
      <c r="C7" s="162" t="str">
        <f t="shared" si="15"/>
        <v>2Z41</v>
      </c>
      <c r="D7" s="281">
        <f>HLOOKUP($H$1,$AH$6:$AL$258,B5+1,0)</f>
        <v>2</v>
      </c>
      <c r="E7" s="285" t="s">
        <v>497</v>
      </c>
      <c r="F7" s="286">
        <f>IF(OR(ISERROR(HLOOKUP($H$1,$AR$4:$AV$132,B7+1,0))=TRUE,HLOOKUP($H$1,$AR$4:$AV$132,B7+1,0)=0)," ",HLOOKUP($H$1,$AR$4:$AV$132,B7+1,0))</f>
        <v>2</v>
      </c>
      <c r="G7" s="241" t="str">
        <f>IF(ISERROR(VLOOKUP(E7,vylosovanie!$D$10:$Q$162,11,0))=TRUE,"",IF($K$1="n","",VLOOKUP(E7,vylosovanie!$D$10:$Q$162,11,0)))</f>
        <v>X</v>
      </c>
      <c r="H7" s="242" t="str">
        <f>IF(ISERROR(VLOOKUP(E7,vylosovanie!$D$10:$Q$162,12,0))=TRUE,"",IF($K$1="n","",VLOOKUP(E7,vylosovanie!$D$10:$Q$162,12,0)))</f>
        <v>X</v>
      </c>
      <c r="I7" s="243" t="str">
        <f>IF(ISERROR(VLOOKUP(H6,'zapisy k stolom'!$A$4:$AD$2403,30,0)),"",VLOOKUP(H6,'zapisy k stolom'!$A$4:$AD$2403,30,0))</f>
        <v/>
      </c>
      <c r="J7" s="239" t="str">
        <f>IF(ISERROR(VLOOKUP(I8,'zapisy k stolom'!$A$4:$AD$2544,28,0)),"",VLOOKUP(I8,'zapisy k stolom'!$A$4:$AD$2544,28,0))</f>
        <v xml:space="preserve">3:0 ( ,,,,,, ) </v>
      </c>
      <c r="K7" s="239"/>
      <c r="L7" s="239"/>
      <c r="Q7" s="180" t="str">
        <f t="shared" si="6"/>
        <v/>
      </c>
      <c r="R7" s="180" t="str">
        <f t="shared" si="5"/>
        <v/>
      </c>
      <c r="U7" s="180" t="str">
        <f t="shared" si="8"/>
        <v/>
      </c>
      <c r="V7" s="180" t="str">
        <f>J41</f>
        <v/>
      </c>
      <c r="Y7" s="180" t="str">
        <f t="shared" si="9"/>
        <v/>
      </c>
      <c r="Z7" s="180" t="str">
        <f>K77</f>
        <v/>
      </c>
      <c r="AC7" s="180" t="str">
        <f t="shared" si="10"/>
        <v/>
      </c>
      <c r="AD7" s="180" t="str">
        <f>L149</f>
        <v/>
      </c>
      <c r="AF7" s="284" t="e">
        <f>IF(F7=$H$1,"B1",IF(F7&gt;$H$1,"--",IF($H$1=8,HLOOKUP($H$2,$HZ$2:$IC$10,F7+1,0),IF($H$1=16,HLOOKUP($H$2,$BL$2:$BS$18,F7+1,0),IF($H$1=32,HLOOKUP($H$2,$BY$2:$CN$34,F7+1,0),IF($H$1=64,HLOOKUP($H$2,$CT$2:$DY$66,F7+1,0),IF($H$1=128,HLOOKUP($H$2,$EE$2:$GP$130,F7+1,0),"")))))))</f>
        <v>#N/A</v>
      </c>
      <c r="AH7" s="283">
        <v>6</v>
      </c>
      <c r="AI7" s="283">
        <v>5</v>
      </c>
      <c r="AJ7" s="283">
        <v>4</v>
      </c>
      <c r="AK7" s="287">
        <v>3</v>
      </c>
      <c r="AL7" s="287">
        <v>2</v>
      </c>
      <c r="AM7" s="279">
        <v>2</v>
      </c>
      <c r="AN7" s="279">
        <v>2</v>
      </c>
      <c r="AO7" s="279">
        <v>2</v>
      </c>
      <c r="AP7" s="279">
        <v>2</v>
      </c>
      <c r="AR7" s="162">
        <v>3</v>
      </c>
      <c r="AS7" s="162">
        <v>3</v>
      </c>
      <c r="AT7" s="162">
        <v>3</v>
      </c>
      <c r="AU7" s="162">
        <v>3</v>
      </c>
      <c r="AV7" s="162">
        <v>3</v>
      </c>
      <c r="AY7" s="162" t="str">
        <f>CONCATENATE("2",BB6)</f>
        <v>2Z41</v>
      </c>
      <c r="AZ7" s="162" t="str">
        <f>G7</f>
        <v>X</v>
      </c>
      <c r="BA7" s="162">
        <f>BA6+64</f>
        <v>65</v>
      </c>
      <c r="BB7" s="200"/>
      <c r="BC7" s="199"/>
      <c r="BI7" s="192">
        <v>13</v>
      </c>
      <c r="BJ7" s="193">
        <v>10</v>
      </c>
      <c r="BK7" s="171">
        <v>5</v>
      </c>
      <c r="BL7" s="172" t="s">
        <v>43</v>
      </c>
      <c r="BM7" s="172" t="s">
        <v>43</v>
      </c>
      <c r="BN7" s="172" t="s">
        <v>43</v>
      </c>
      <c r="BO7" s="172" t="s">
        <v>43</v>
      </c>
      <c r="BP7" s="172" t="s">
        <v>43</v>
      </c>
      <c r="BQ7" s="172" t="s">
        <v>43</v>
      </c>
      <c r="BR7" s="172" t="s">
        <v>43</v>
      </c>
      <c r="BS7" s="172" t="s">
        <v>43</v>
      </c>
      <c r="BU7" s="192">
        <v>21</v>
      </c>
      <c r="BV7" s="193">
        <v>22</v>
      </c>
      <c r="BW7" s="171"/>
      <c r="BX7" s="171">
        <f t="shared" si="11"/>
        <v>5</v>
      </c>
      <c r="BY7" s="172" t="s">
        <v>43</v>
      </c>
      <c r="BZ7" s="172" t="s">
        <v>43</v>
      </c>
      <c r="CA7" s="172" t="s">
        <v>43</v>
      </c>
      <c r="CB7" s="172" t="s">
        <v>43</v>
      </c>
      <c r="CC7" s="172" t="s">
        <v>43</v>
      </c>
      <c r="CD7" s="172" t="s">
        <v>43</v>
      </c>
      <c r="CE7" s="172" t="s">
        <v>43</v>
      </c>
      <c r="CF7" s="172" t="s">
        <v>43</v>
      </c>
      <c r="CG7" s="172" t="s">
        <v>43</v>
      </c>
      <c r="CH7" s="172" t="s">
        <v>43</v>
      </c>
      <c r="CI7" s="172" t="s">
        <v>43</v>
      </c>
      <c r="CJ7" s="172" t="s">
        <v>43</v>
      </c>
      <c r="CK7" s="172" t="s">
        <v>43</v>
      </c>
      <c r="CL7" s="172" t="s">
        <v>43</v>
      </c>
      <c r="CM7" s="172" t="s">
        <v>43</v>
      </c>
      <c r="CN7" s="172" t="s">
        <v>43</v>
      </c>
      <c r="CQ7" s="192">
        <v>37</v>
      </c>
      <c r="CR7" s="193">
        <v>46</v>
      </c>
      <c r="CS7" s="174">
        <f t="shared" si="12"/>
        <v>5</v>
      </c>
      <c r="CT7" s="183" t="s">
        <v>43</v>
      </c>
      <c r="CU7" s="183" t="s">
        <v>43</v>
      </c>
      <c r="CV7" s="183" t="s">
        <v>43</v>
      </c>
      <c r="CW7" s="183" t="s">
        <v>43</v>
      </c>
      <c r="CX7" s="183" t="s">
        <v>43</v>
      </c>
      <c r="CY7" s="183" t="s">
        <v>43</v>
      </c>
      <c r="CZ7" s="183" t="s">
        <v>43</v>
      </c>
      <c r="DA7" s="183" t="s">
        <v>43</v>
      </c>
      <c r="DB7" s="183" t="s">
        <v>43</v>
      </c>
      <c r="DC7" s="183" t="s">
        <v>43</v>
      </c>
      <c r="DD7" s="183" t="s">
        <v>43</v>
      </c>
      <c r="DE7" s="183" t="s">
        <v>43</v>
      </c>
      <c r="DF7" s="183" t="s">
        <v>43</v>
      </c>
      <c r="DG7" s="183" t="s">
        <v>43</v>
      </c>
      <c r="DH7" s="183" t="s">
        <v>43</v>
      </c>
      <c r="DI7" s="183" t="s">
        <v>43</v>
      </c>
      <c r="DJ7" s="183" t="s">
        <v>43</v>
      </c>
      <c r="DK7" s="183" t="s">
        <v>43</v>
      </c>
      <c r="DL7" s="183" t="s">
        <v>43</v>
      </c>
      <c r="DM7" s="183" t="s">
        <v>43</v>
      </c>
      <c r="DN7" s="183" t="s">
        <v>43</v>
      </c>
      <c r="DO7" s="183" t="s">
        <v>43</v>
      </c>
      <c r="DP7" s="183" t="s">
        <v>43</v>
      </c>
      <c r="DQ7" s="183" t="s">
        <v>43</v>
      </c>
      <c r="DR7" s="183" t="s">
        <v>43</v>
      </c>
      <c r="DS7" s="183" t="s">
        <v>43</v>
      </c>
      <c r="DT7" s="183" t="s">
        <v>43</v>
      </c>
      <c r="DU7" s="183" t="s">
        <v>43</v>
      </c>
      <c r="DV7" s="183" t="s">
        <v>43</v>
      </c>
      <c r="DW7" s="183" t="s">
        <v>43</v>
      </c>
      <c r="DX7" s="183" t="s">
        <v>43</v>
      </c>
      <c r="DY7" s="183" t="s">
        <v>43</v>
      </c>
      <c r="EB7" s="194">
        <v>69</v>
      </c>
      <c r="EC7" s="195">
        <v>94</v>
      </c>
      <c r="ED7" s="176">
        <f t="shared" si="13"/>
        <v>5</v>
      </c>
      <c r="EE7" s="186" t="s">
        <v>43</v>
      </c>
      <c r="EF7" s="186" t="s">
        <v>43</v>
      </c>
      <c r="EG7" s="186" t="s">
        <v>43</v>
      </c>
      <c r="EH7" s="186" t="s">
        <v>43</v>
      </c>
      <c r="EI7" s="186" t="s">
        <v>43</v>
      </c>
      <c r="EJ7" s="186" t="s">
        <v>43</v>
      </c>
      <c r="EK7" s="186" t="s">
        <v>43</v>
      </c>
      <c r="EL7" s="186" t="s">
        <v>43</v>
      </c>
      <c r="EM7" s="186" t="s">
        <v>43</v>
      </c>
      <c r="EN7" s="186" t="s">
        <v>43</v>
      </c>
      <c r="EO7" s="186" t="s">
        <v>43</v>
      </c>
      <c r="EP7" s="186" t="s">
        <v>43</v>
      </c>
      <c r="EQ7" s="186" t="s">
        <v>43</v>
      </c>
      <c r="ER7" s="186" t="s">
        <v>43</v>
      </c>
      <c r="ES7" s="186" t="s">
        <v>43</v>
      </c>
      <c r="ET7" s="186" t="s">
        <v>43</v>
      </c>
      <c r="EU7" s="186" t="s">
        <v>43</v>
      </c>
      <c r="EV7" s="186" t="s">
        <v>43</v>
      </c>
      <c r="EW7" s="186" t="s">
        <v>43</v>
      </c>
      <c r="EX7" s="186" t="s">
        <v>43</v>
      </c>
      <c r="EY7" s="186" t="s">
        <v>43</v>
      </c>
      <c r="EZ7" s="186" t="s">
        <v>43</v>
      </c>
      <c r="FA7" s="186" t="s">
        <v>43</v>
      </c>
      <c r="FB7" s="186" t="s">
        <v>43</v>
      </c>
      <c r="FC7" s="186" t="s">
        <v>43</v>
      </c>
      <c r="FD7" s="186" t="s">
        <v>43</v>
      </c>
      <c r="FE7" s="186" t="s">
        <v>43</v>
      </c>
      <c r="FF7" s="186" t="s">
        <v>43</v>
      </c>
      <c r="FG7" s="186" t="s">
        <v>43</v>
      </c>
      <c r="FH7" s="186" t="s">
        <v>43</v>
      </c>
      <c r="FI7" s="186" t="s">
        <v>43</v>
      </c>
      <c r="FJ7" s="186" t="s">
        <v>43</v>
      </c>
      <c r="FK7" s="186" t="s">
        <v>43</v>
      </c>
      <c r="FL7" s="186" t="s">
        <v>43</v>
      </c>
      <c r="FM7" s="186" t="s">
        <v>43</v>
      </c>
      <c r="FN7" s="186" t="s">
        <v>43</v>
      </c>
      <c r="FO7" s="186" t="s">
        <v>43</v>
      </c>
      <c r="FP7" s="186" t="s">
        <v>43</v>
      </c>
      <c r="FQ7" s="186" t="s">
        <v>43</v>
      </c>
      <c r="FR7" s="186" t="s">
        <v>43</v>
      </c>
      <c r="FS7" s="186" t="s">
        <v>43</v>
      </c>
      <c r="FT7" s="186" t="s">
        <v>43</v>
      </c>
      <c r="FU7" s="186" t="s">
        <v>43</v>
      </c>
      <c r="FV7" s="186" t="s">
        <v>43</v>
      </c>
      <c r="FW7" s="186" t="s">
        <v>43</v>
      </c>
      <c r="FX7" s="186" t="s">
        <v>43</v>
      </c>
      <c r="FY7" s="186" t="s">
        <v>43</v>
      </c>
      <c r="FZ7" s="186" t="s">
        <v>43</v>
      </c>
      <c r="GA7" s="186" t="s">
        <v>43</v>
      </c>
      <c r="GB7" s="186" t="s">
        <v>43</v>
      </c>
      <c r="GC7" s="186" t="s">
        <v>43</v>
      </c>
      <c r="GD7" s="186" t="s">
        <v>43</v>
      </c>
      <c r="GE7" s="186" t="s">
        <v>43</v>
      </c>
      <c r="GF7" s="186" t="s">
        <v>43</v>
      </c>
      <c r="GG7" s="186" t="s">
        <v>43</v>
      </c>
      <c r="GH7" s="186" t="s">
        <v>43</v>
      </c>
      <c r="GI7" s="186" t="s">
        <v>43</v>
      </c>
      <c r="GJ7" s="186" t="s">
        <v>43</v>
      </c>
      <c r="GK7" s="186" t="s">
        <v>43</v>
      </c>
      <c r="GL7" s="186" t="s">
        <v>43</v>
      </c>
      <c r="GM7" s="186" t="s">
        <v>43</v>
      </c>
      <c r="GN7" s="186" t="s">
        <v>43</v>
      </c>
      <c r="GO7" s="186" t="s">
        <v>43</v>
      </c>
      <c r="GP7" s="186" t="s">
        <v>43</v>
      </c>
      <c r="GR7" s="162">
        <v>6</v>
      </c>
      <c r="GS7" s="168" t="s">
        <v>361</v>
      </c>
      <c r="GT7" s="162">
        <v>6</v>
      </c>
      <c r="GU7" s="162" t="s">
        <v>364</v>
      </c>
      <c r="GX7" s="162">
        <v>6</v>
      </c>
      <c r="GY7" s="162" t="s">
        <v>364</v>
      </c>
      <c r="HB7" s="162">
        <v>6</v>
      </c>
      <c r="HC7" s="162" t="s">
        <v>364</v>
      </c>
      <c r="HF7" s="162">
        <v>6</v>
      </c>
      <c r="HG7" s="162" t="s">
        <v>364</v>
      </c>
      <c r="HH7" s="162">
        <f>HH5+1</f>
        <v>3</v>
      </c>
      <c r="HI7" s="162" t="str">
        <f t="shared" si="3"/>
        <v>Z43</v>
      </c>
      <c r="HJ7" s="162" t="str">
        <f t="shared" ref="HJ7" si="20">CONCATENATE(2,HI7)</f>
        <v>2Z43</v>
      </c>
      <c r="HK7" s="162" t="str">
        <f t="shared" si="4"/>
        <v>X</v>
      </c>
      <c r="HO7" s="169" t="s">
        <v>225</v>
      </c>
      <c r="HP7" s="178" t="str">
        <f>I26</f>
        <v/>
      </c>
      <c r="HQ7" s="178" t="str">
        <f>J48</f>
        <v/>
      </c>
      <c r="HR7" s="178" t="str">
        <f>K92</f>
        <v/>
      </c>
      <c r="HS7" s="178" t="str">
        <f>L181</f>
        <v/>
      </c>
      <c r="HW7" s="201">
        <v>8</v>
      </c>
      <c r="HX7" s="202">
        <v>0</v>
      </c>
      <c r="HY7" s="22">
        <v>5</v>
      </c>
      <c r="HZ7" s="179" t="s">
        <v>43</v>
      </c>
      <c r="IA7" s="179" t="s">
        <v>43</v>
      </c>
      <c r="IB7" s="179" t="s">
        <v>43</v>
      </c>
      <c r="IC7" s="179" t="s">
        <v>43</v>
      </c>
      <c r="IG7" s="278"/>
      <c r="II7" s="278"/>
      <c r="IJ7" s="278"/>
      <c r="IK7" s="278"/>
      <c r="IL7" s="288"/>
      <c r="IM7" s="278"/>
      <c r="IN7" s="278"/>
      <c r="IO7" s="278"/>
      <c r="IP7" s="278"/>
      <c r="IQ7" s="278"/>
      <c r="IR7" s="278"/>
      <c r="IS7" s="278"/>
      <c r="IT7" s="278"/>
      <c r="IU7" s="278"/>
      <c r="IW7" s="278"/>
      <c r="IX7" s="278"/>
      <c r="IY7" s="278"/>
      <c r="IZ7" s="278"/>
      <c r="JA7" s="278"/>
    </row>
    <row r="8" spans="1:261" ht="80.099999999999994" customHeight="1" thickBot="1" x14ac:dyDescent="0.8">
      <c r="B8" s="280"/>
      <c r="C8" s="162" t="str">
        <f t="shared" si="15"/>
        <v>1Z497</v>
      </c>
      <c r="D8" s="281"/>
      <c r="E8" s="285"/>
      <c r="F8" s="286"/>
      <c r="G8" s="239"/>
      <c r="H8" s="239"/>
      <c r="I8" s="244" t="str">
        <f>BC8</f>
        <v>Z465</v>
      </c>
      <c r="J8" s="239" t="str">
        <f>IF(ISERROR(VLOOKUP(I8,'zapisy k stolom'!$A$4:$AD$2403,27,0)),"",VLOOKUP(I8,'zapisy k stolom'!$A$4:$AD$2403,27,0))</f>
        <v>Guassardo / Geročová</v>
      </c>
      <c r="K8" s="239"/>
      <c r="L8" s="239"/>
      <c r="Q8" s="180" t="str">
        <f t="shared" si="6"/>
        <v/>
      </c>
      <c r="R8" s="180" t="str">
        <f t="shared" si="5"/>
        <v/>
      </c>
      <c r="U8" s="180" t="str">
        <f t="shared" si="8"/>
        <v/>
      </c>
      <c r="V8" s="180" t="str">
        <f>J49</f>
        <v/>
      </c>
      <c r="Y8" s="180" t="str">
        <f t="shared" si="9"/>
        <v/>
      </c>
      <c r="Z8" s="180" t="str">
        <f>K93</f>
        <v/>
      </c>
      <c r="AC8" s="180" t="str">
        <f t="shared" si="10"/>
        <v/>
      </c>
      <c r="AD8" s="180" t="str">
        <f>L181</f>
        <v/>
      </c>
      <c r="AF8" s="284"/>
      <c r="AH8" s="283"/>
      <c r="AI8" s="283"/>
      <c r="AJ8" s="283"/>
      <c r="AK8" s="287"/>
      <c r="AL8" s="287"/>
      <c r="AM8" s="279"/>
      <c r="AN8" s="279"/>
      <c r="AO8" s="279"/>
      <c r="AP8" s="279"/>
      <c r="AR8" s="162">
        <v>4</v>
      </c>
      <c r="AS8" s="162">
        <v>4</v>
      </c>
      <c r="AT8" s="162">
        <v>4</v>
      </c>
      <c r="AU8" s="162">
        <v>4</v>
      </c>
      <c r="AV8" s="162">
        <v>4</v>
      </c>
      <c r="AY8" s="162" t="s">
        <v>353</v>
      </c>
      <c r="AZ8" s="162" t="str">
        <f>J8</f>
        <v>Guassardo / Geročová</v>
      </c>
      <c r="BC8" s="203" t="str">
        <f>CONCATENATE("Z4",BA7)</f>
        <v>Z465</v>
      </c>
      <c r="BI8" s="192">
        <v>14</v>
      </c>
      <c r="BJ8" s="193">
        <v>15</v>
      </c>
      <c r="BK8" s="171">
        <v>6</v>
      </c>
      <c r="BL8" s="172" t="s">
        <v>43</v>
      </c>
      <c r="BM8" s="172" t="s">
        <v>43</v>
      </c>
      <c r="BN8" s="172" t="s">
        <v>43</v>
      </c>
      <c r="BO8" s="172" t="s">
        <v>43</v>
      </c>
      <c r="BP8" s="172" t="s">
        <v>43</v>
      </c>
      <c r="BQ8" s="172" t="s">
        <v>44</v>
      </c>
      <c r="BR8" s="172" t="s">
        <v>44</v>
      </c>
      <c r="BS8" s="172" t="s">
        <v>44</v>
      </c>
      <c r="BU8" s="192">
        <v>22</v>
      </c>
      <c r="BV8" s="193">
        <v>27</v>
      </c>
      <c r="BW8" s="171"/>
      <c r="BX8" s="171">
        <f t="shared" si="11"/>
        <v>6</v>
      </c>
      <c r="BY8" s="172" t="s">
        <v>43</v>
      </c>
      <c r="BZ8" s="172" t="s">
        <v>43</v>
      </c>
      <c r="CA8" s="172" t="s">
        <v>43</v>
      </c>
      <c r="CB8" s="172" t="s">
        <v>43</v>
      </c>
      <c r="CC8" s="172" t="s">
        <v>43</v>
      </c>
      <c r="CD8" s="172" t="s">
        <v>43</v>
      </c>
      <c r="CE8" s="172" t="s">
        <v>43</v>
      </c>
      <c r="CF8" s="172" t="s">
        <v>43</v>
      </c>
      <c r="CG8" s="172" t="s">
        <v>43</v>
      </c>
      <c r="CH8" s="172" t="s">
        <v>44</v>
      </c>
      <c r="CI8" s="172" t="s">
        <v>44</v>
      </c>
      <c r="CJ8" s="172" t="s">
        <v>44</v>
      </c>
      <c r="CK8" s="172" t="s">
        <v>44</v>
      </c>
      <c r="CL8" s="172" t="s">
        <v>44</v>
      </c>
      <c r="CM8" s="172" t="s">
        <v>44</v>
      </c>
      <c r="CN8" s="172" t="s">
        <v>44</v>
      </c>
      <c r="CQ8" s="192">
        <v>38</v>
      </c>
      <c r="CR8" s="193">
        <v>51</v>
      </c>
      <c r="CS8" s="174">
        <f t="shared" si="12"/>
        <v>6</v>
      </c>
      <c r="CT8" s="183" t="s">
        <v>43</v>
      </c>
      <c r="CU8" s="183" t="s">
        <v>43</v>
      </c>
      <c r="CV8" s="183" t="s">
        <v>43</v>
      </c>
      <c r="CW8" s="183" t="s">
        <v>43</v>
      </c>
      <c r="CX8" s="183" t="s">
        <v>43</v>
      </c>
      <c r="CY8" s="183" t="s">
        <v>43</v>
      </c>
      <c r="CZ8" s="183" t="s">
        <v>43</v>
      </c>
      <c r="DA8" s="183" t="s">
        <v>43</v>
      </c>
      <c r="DB8" s="183" t="s">
        <v>43</v>
      </c>
      <c r="DC8" s="183" t="s">
        <v>43</v>
      </c>
      <c r="DD8" s="183" t="s">
        <v>43</v>
      </c>
      <c r="DE8" s="183" t="s">
        <v>43</v>
      </c>
      <c r="DF8" s="183" t="s">
        <v>43</v>
      </c>
      <c r="DG8" s="183" t="s">
        <v>43</v>
      </c>
      <c r="DH8" s="183" t="s">
        <v>43</v>
      </c>
      <c r="DI8" s="183" t="s">
        <v>43</v>
      </c>
      <c r="DJ8" s="183" t="s">
        <v>43</v>
      </c>
      <c r="DK8" s="183" t="s">
        <v>44</v>
      </c>
      <c r="DL8" s="183" t="s">
        <v>44</v>
      </c>
      <c r="DM8" s="183" t="s">
        <v>44</v>
      </c>
      <c r="DN8" s="183" t="s">
        <v>44</v>
      </c>
      <c r="DO8" s="183" t="s">
        <v>44</v>
      </c>
      <c r="DP8" s="183" t="s">
        <v>44</v>
      </c>
      <c r="DQ8" s="183" t="s">
        <v>44</v>
      </c>
      <c r="DR8" s="183" t="s">
        <v>44</v>
      </c>
      <c r="DS8" s="183" t="s">
        <v>44</v>
      </c>
      <c r="DT8" s="183" t="s">
        <v>44</v>
      </c>
      <c r="DU8" s="183" t="s">
        <v>44</v>
      </c>
      <c r="DV8" s="183" t="s">
        <v>44</v>
      </c>
      <c r="DW8" s="183" t="s">
        <v>44</v>
      </c>
      <c r="DX8" s="183" t="s">
        <v>44</v>
      </c>
      <c r="DY8" s="183" t="s">
        <v>44</v>
      </c>
      <c r="EB8" s="194">
        <v>70</v>
      </c>
      <c r="EC8" s="195">
        <v>99</v>
      </c>
      <c r="ED8" s="176">
        <f t="shared" si="13"/>
        <v>6</v>
      </c>
      <c r="EE8" s="186" t="s">
        <v>43</v>
      </c>
      <c r="EF8" s="186" t="s">
        <v>43</v>
      </c>
      <c r="EG8" s="186" t="s">
        <v>43</v>
      </c>
      <c r="EH8" s="186" t="s">
        <v>43</v>
      </c>
      <c r="EI8" s="186" t="s">
        <v>43</v>
      </c>
      <c r="EJ8" s="186" t="s">
        <v>43</v>
      </c>
      <c r="EK8" s="186" t="s">
        <v>43</v>
      </c>
      <c r="EL8" s="186" t="s">
        <v>43</v>
      </c>
      <c r="EM8" s="186" t="s">
        <v>43</v>
      </c>
      <c r="EN8" s="186" t="s">
        <v>43</v>
      </c>
      <c r="EO8" s="186" t="s">
        <v>43</v>
      </c>
      <c r="EP8" s="186" t="s">
        <v>43</v>
      </c>
      <c r="EQ8" s="186" t="s">
        <v>43</v>
      </c>
      <c r="ER8" s="186" t="s">
        <v>43</v>
      </c>
      <c r="ES8" s="186" t="s">
        <v>43</v>
      </c>
      <c r="ET8" s="186" t="s">
        <v>43</v>
      </c>
      <c r="EU8" s="186" t="s">
        <v>43</v>
      </c>
      <c r="EV8" s="186" t="s">
        <v>43</v>
      </c>
      <c r="EW8" s="186" t="s">
        <v>43</v>
      </c>
      <c r="EX8" s="186" t="s">
        <v>43</v>
      </c>
      <c r="EY8" s="186" t="s">
        <v>43</v>
      </c>
      <c r="EZ8" s="186" t="s">
        <v>43</v>
      </c>
      <c r="FA8" s="186" t="s">
        <v>43</v>
      </c>
      <c r="FB8" s="186" t="s">
        <v>43</v>
      </c>
      <c r="FC8" s="186" t="s">
        <v>43</v>
      </c>
      <c r="FD8" s="186" t="s">
        <v>43</v>
      </c>
      <c r="FE8" s="186" t="s">
        <v>43</v>
      </c>
      <c r="FF8" s="186" t="s">
        <v>43</v>
      </c>
      <c r="FG8" s="186" t="s">
        <v>43</v>
      </c>
      <c r="FH8" s="186" t="s">
        <v>43</v>
      </c>
      <c r="FI8" s="186" t="s">
        <v>43</v>
      </c>
      <c r="FJ8" s="186" t="s">
        <v>43</v>
      </c>
      <c r="FK8" s="186" t="s">
        <v>43</v>
      </c>
      <c r="FL8" s="186" t="s">
        <v>44</v>
      </c>
      <c r="FM8" s="186" t="s">
        <v>44</v>
      </c>
      <c r="FN8" s="186" t="s">
        <v>44</v>
      </c>
      <c r="FO8" s="186" t="s">
        <v>44</v>
      </c>
      <c r="FP8" s="186" t="s">
        <v>44</v>
      </c>
      <c r="FQ8" s="186" t="s">
        <v>44</v>
      </c>
      <c r="FR8" s="186" t="s">
        <v>44</v>
      </c>
      <c r="FS8" s="186" t="s">
        <v>44</v>
      </c>
      <c r="FT8" s="186" t="s">
        <v>44</v>
      </c>
      <c r="FU8" s="186" t="s">
        <v>44</v>
      </c>
      <c r="FV8" s="186" t="s">
        <v>44</v>
      </c>
      <c r="FW8" s="186" t="s">
        <v>44</v>
      </c>
      <c r="FX8" s="186" t="s">
        <v>44</v>
      </c>
      <c r="FY8" s="186" t="s">
        <v>44</v>
      </c>
      <c r="FZ8" s="186" t="s">
        <v>44</v>
      </c>
      <c r="GA8" s="186" t="s">
        <v>44</v>
      </c>
      <c r="GB8" s="186" t="s">
        <v>44</v>
      </c>
      <c r="GC8" s="186" t="s">
        <v>44</v>
      </c>
      <c r="GD8" s="186" t="s">
        <v>44</v>
      </c>
      <c r="GE8" s="186" t="s">
        <v>44</v>
      </c>
      <c r="GF8" s="186" t="s">
        <v>44</v>
      </c>
      <c r="GG8" s="186" t="s">
        <v>44</v>
      </c>
      <c r="GH8" s="186" t="s">
        <v>44</v>
      </c>
      <c r="GI8" s="186" t="s">
        <v>44</v>
      </c>
      <c r="GJ8" s="186" t="s">
        <v>44</v>
      </c>
      <c r="GK8" s="186" t="s">
        <v>44</v>
      </c>
      <c r="GL8" s="186" t="s">
        <v>44</v>
      </c>
      <c r="GM8" s="186" t="s">
        <v>44</v>
      </c>
      <c r="GN8" s="186" t="s">
        <v>44</v>
      </c>
      <c r="GO8" s="186" t="s">
        <v>44</v>
      </c>
      <c r="GP8" s="186" t="s">
        <v>44</v>
      </c>
      <c r="GR8" s="162">
        <v>7</v>
      </c>
      <c r="GS8" s="196" t="s">
        <v>362</v>
      </c>
      <c r="GT8" s="162">
        <v>7</v>
      </c>
      <c r="GU8" s="162" t="s">
        <v>365</v>
      </c>
      <c r="GX8" s="162">
        <v>7</v>
      </c>
      <c r="GY8" s="162" t="s">
        <v>365</v>
      </c>
      <c r="HB8" s="162">
        <v>7</v>
      </c>
      <c r="HC8" s="162" t="s">
        <v>365</v>
      </c>
      <c r="HF8" s="162">
        <v>7</v>
      </c>
      <c r="HG8" s="162" t="s">
        <v>365</v>
      </c>
      <c r="HH8" s="162">
        <f t="shared" ref="HH8:HH71" si="21">HH6+1</f>
        <v>4</v>
      </c>
      <c r="HI8" s="162" t="str">
        <f t="shared" si="3"/>
        <v>Z44</v>
      </c>
      <c r="HJ8" s="162" t="str">
        <f t="shared" ref="HJ8" si="22">CONCATENATE(1,HI8)</f>
        <v>1Z44</v>
      </c>
      <c r="HK8" s="162" t="str">
        <f t="shared" si="4"/>
        <v>X</v>
      </c>
      <c r="HO8" s="169" t="s">
        <v>226</v>
      </c>
      <c r="HP8" s="178" t="str">
        <f>I30</f>
        <v/>
      </c>
      <c r="HQ8" s="178" t="str">
        <f>J56</f>
        <v/>
      </c>
      <c r="HR8" s="178" t="str">
        <f>K108</f>
        <v/>
      </c>
      <c r="HS8" s="178" t="str">
        <f>L213</f>
        <v/>
      </c>
      <c r="HW8" s="197"/>
      <c r="HX8" s="198"/>
      <c r="HY8" s="22">
        <v>6</v>
      </c>
      <c r="HZ8" s="179" t="s">
        <v>43</v>
      </c>
      <c r="IA8" s="179" t="s">
        <v>43</v>
      </c>
      <c r="IB8" s="179" t="s">
        <v>43</v>
      </c>
      <c r="IC8" s="179" t="s">
        <v>44</v>
      </c>
      <c r="IG8" s="277">
        <v>3</v>
      </c>
      <c r="II8" s="277">
        <f t="shared" ref="II8" si="23">IF($H$1=8,IW8,IF($H$1=16,IX8,IF($H$1=32,IY8,IF($H$1=64,IZ8,IF($H$1=128,JA8,"")))))</f>
        <v>3</v>
      </c>
      <c r="IJ8" s="277" t="str">
        <f t="shared" ref="IJ8" si="24">IF($H$1=8,IL8,IF($H$1=16,IN8,IF($H$1=32,IP8,IF($H$1=64,IR8,IF($H$1=128,IT8,"")))))</f>
        <v xml:space="preserve"> 3-4</v>
      </c>
      <c r="IK8" s="277" t="str">
        <f t="shared" ref="IK8" si="25">IF($H$1=8,IM8,IF($H$1=16,IO8,IF($H$1=32,IQ8,IF($H$1=64,IS8,IF($H$1=128,IU8,"")))))</f>
        <v>Zentková / Lipčáková</v>
      </c>
      <c r="IL8" s="277" t="s">
        <v>82</v>
      </c>
      <c r="IM8" s="277" t="str">
        <f>J9</f>
        <v>Zentková / Lipčáková</v>
      </c>
      <c r="IN8" s="277" t="s">
        <v>82</v>
      </c>
      <c r="IO8" s="277" t="str">
        <f>K13</f>
        <v>Kohlerová / Nemčíková</v>
      </c>
      <c r="IP8" s="277" t="s">
        <v>82</v>
      </c>
      <c r="IQ8" s="277" t="str">
        <f>L21</f>
        <v/>
      </c>
      <c r="IR8" s="277" t="s">
        <v>82</v>
      </c>
      <c r="IS8" s="277" t="str">
        <f>M37</f>
        <v/>
      </c>
      <c r="IT8" s="277" t="s">
        <v>82</v>
      </c>
      <c r="IU8" s="277"/>
      <c r="IW8" s="277">
        <f>IF(IM8="","",MAX($IW$4:IW7)+1)</f>
        <v>3</v>
      </c>
      <c r="IX8" s="277">
        <f>IF(IO8="","",MAX($IW$4:IX7)+1)</f>
        <v>3</v>
      </c>
      <c r="IY8" s="277" t="str">
        <f>IF(IQ8="","",MAX($IW$4:IY7)+1)</f>
        <v/>
      </c>
      <c r="IZ8" s="277" t="str">
        <f>IF(IS8="","",MAX($IW$4:IZ7)+1)</f>
        <v/>
      </c>
      <c r="JA8" s="277" t="str">
        <f>IF(IU8="","",MAX($IW$4:JA7)+1)</f>
        <v/>
      </c>
    </row>
    <row r="9" spans="1:261" ht="80.099999999999994" customHeight="1" thickBot="1" x14ac:dyDescent="0.8">
      <c r="B9" s="280">
        <v>3</v>
      </c>
      <c r="C9" s="162" t="str">
        <f t="shared" si="15"/>
        <v>1Z42</v>
      </c>
      <c r="D9" s="281">
        <f>HLOOKUP($H$1,$AH$6:$AL$258,B7+B7,0)</f>
        <v>2</v>
      </c>
      <c r="E9" s="285" t="s">
        <v>497</v>
      </c>
      <c r="F9" s="286">
        <f>IF(OR(ISERROR(HLOOKUP($H$1,$AR$4:$AV$132,B9+1,0))=TRUE,HLOOKUP($H$1,$AR$4:$AV$132,B9+1,0)=0)," ",HLOOKUP($H$1,$AR$4:$AV$132,B9+1,0))</f>
        <v>3</v>
      </c>
      <c r="G9" s="239" t="str">
        <f>IF(ISERROR(VLOOKUP(E9,vylosovanie!$D$10:$Q$162,11,0))=TRUE,"",IF($K$1="n","",VLOOKUP(E9,vylosovanie!$D$10:$Q$162,11,0)))</f>
        <v>X</v>
      </c>
      <c r="H9" s="239" t="str">
        <f>IF(ISERROR(VLOOKUP(E9,vylosovanie!$D$10:$Q$162,12,0))=TRUE,"",IF($K$1="n","",VLOOKUP(E9,vylosovanie!$D$10:$Q$162,12,0)))</f>
        <v>X</v>
      </c>
      <c r="I9" s="222" t="str">
        <f>IF(VLOOKUP(H10,'zapisy k stolom'!$A$4:$AD$2403,26,0)="(:)",VLOOKUP(I8,'zapisy k stolom'!$A$4:$AD$2403,29,0),CONCATENATE(VLOOKUP(H10,'zapisy k stolom'!$A$4:$AD$2403,28,0),"// ",VLOOKUP(I8,'zapisy k stolom'!$A$4:$AD$2403,29,0)))</f>
        <v>Tbl.: 5   H: 18.00   D: So 5.3.</v>
      </c>
      <c r="J9" s="243" t="str">
        <f>IF(ISERROR(VLOOKUP(I8,'zapisy k stolom'!$A$4:$AD$2403,30,0)),"",VLOOKUP(I8,'zapisy k stolom'!$A$4:$AD$2403,30,0))</f>
        <v>Zentková / Lipčáková</v>
      </c>
      <c r="K9" s="239"/>
      <c r="L9" s="239"/>
      <c r="Q9" s="180" t="str">
        <f t="shared" si="6"/>
        <v/>
      </c>
      <c r="R9" s="180" t="str">
        <f t="shared" si="5"/>
        <v/>
      </c>
      <c r="U9" s="180" t="str">
        <f>IF($H$1=32,U8+1,"")</f>
        <v/>
      </c>
      <c r="V9" s="180" t="str">
        <f>J57</f>
        <v/>
      </c>
      <c r="Y9" s="180" t="str">
        <f>IF($H$1=64,Y8+1,"")</f>
        <v/>
      </c>
      <c r="Z9" s="180" t="str">
        <f>K109</f>
        <v/>
      </c>
      <c r="AC9" s="180" t="str">
        <f>IF($H$1=128,AC8+1,"")</f>
        <v/>
      </c>
      <c r="AD9" s="180" t="str">
        <f>L213</f>
        <v/>
      </c>
      <c r="AF9" s="284" t="e">
        <f>IF(F9=$H$1,"B1",IF(F9&gt;$H$1,"--",IF($H$1=8,HLOOKUP($H$2,$HZ$2:$IC$10,F9+1,0),IF($H$1=16,HLOOKUP($H$2,$BL$2:$BS$18,F9+1,0),IF($H$1=32,HLOOKUP($H$2,$BY$2:$CN$34,F9+1,0),IF($H$1=64,HLOOKUP($H$2,$CT$2:$DY$66,F9+1,0),IF($H$1=128,HLOOKUP($H$2,$EE$2:$GP$130,F9+1,0),"")))))))</f>
        <v>#N/A</v>
      </c>
      <c r="AH9" s="283">
        <v>6</v>
      </c>
      <c r="AI9" s="283">
        <v>5</v>
      </c>
      <c r="AJ9" s="283">
        <v>4</v>
      </c>
      <c r="AK9" s="287">
        <v>3</v>
      </c>
      <c r="AL9" s="287">
        <v>2</v>
      </c>
      <c r="AM9" s="279">
        <v>3</v>
      </c>
      <c r="AN9" s="279">
        <v>3</v>
      </c>
      <c r="AO9" s="279">
        <v>3</v>
      </c>
      <c r="AP9" s="279">
        <v>3</v>
      </c>
      <c r="AR9" s="162">
        <v>5</v>
      </c>
      <c r="AS9" s="162">
        <v>5</v>
      </c>
      <c r="AT9" s="162">
        <v>5</v>
      </c>
      <c r="AU9" s="162">
        <v>5</v>
      </c>
      <c r="AV9" s="162">
        <v>5</v>
      </c>
      <c r="AY9" s="162" t="str">
        <f>CONCATENATE("1",BB10)</f>
        <v>1Z42</v>
      </c>
      <c r="AZ9" s="162" t="str">
        <f>G9</f>
        <v>X</v>
      </c>
      <c r="BA9" s="162">
        <f>BA6+96</f>
        <v>97</v>
      </c>
      <c r="BC9" s="203"/>
      <c r="BD9" s="199"/>
      <c r="BI9" s="192">
        <v>15</v>
      </c>
      <c r="BJ9" s="193">
        <v>2</v>
      </c>
      <c r="BK9" s="171">
        <v>7</v>
      </c>
      <c r="BL9" s="172" t="s">
        <v>43</v>
      </c>
      <c r="BM9" s="172" t="s">
        <v>43</v>
      </c>
      <c r="BN9" s="172" t="s">
        <v>43</v>
      </c>
      <c r="BO9" s="172" t="s">
        <v>43</v>
      </c>
      <c r="BP9" s="172" t="s">
        <v>44</v>
      </c>
      <c r="BQ9" s="172" t="s">
        <v>44</v>
      </c>
      <c r="BR9" s="172" t="s">
        <v>44</v>
      </c>
      <c r="BS9" s="172" t="s">
        <v>44</v>
      </c>
      <c r="BU9" s="192">
        <v>23</v>
      </c>
      <c r="BV9" s="193">
        <v>6</v>
      </c>
      <c r="BW9" s="171"/>
      <c r="BX9" s="171">
        <f>BX8+1</f>
        <v>7</v>
      </c>
      <c r="BY9" s="172" t="s">
        <v>43</v>
      </c>
      <c r="BZ9" s="172" t="s">
        <v>43</v>
      </c>
      <c r="CA9" s="172" t="s">
        <v>43</v>
      </c>
      <c r="CB9" s="172" t="s">
        <v>43</v>
      </c>
      <c r="CC9" s="172" t="s">
        <v>43</v>
      </c>
      <c r="CD9" s="172" t="s">
        <v>43</v>
      </c>
      <c r="CE9" s="172" t="s">
        <v>43</v>
      </c>
      <c r="CF9" s="172" t="s">
        <v>43</v>
      </c>
      <c r="CG9" s="172" t="s">
        <v>44</v>
      </c>
      <c r="CH9" s="172" t="s">
        <v>44</v>
      </c>
      <c r="CI9" s="172" t="s">
        <v>44</v>
      </c>
      <c r="CJ9" s="172" t="s">
        <v>44</v>
      </c>
      <c r="CK9" s="172" t="s">
        <v>44</v>
      </c>
      <c r="CL9" s="172" t="s">
        <v>44</v>
      </c>
      <c r="CM9" s="172" t="s">
        <v>44</v>
      </c>
      <c r="CN9" s="172" t="s">
        <v>44</v>
      </c>
      <c r="CQ9" s="192">
        <v>39</v>
      </c>
      <c r="CR9" s="193">
        <v>14</v>
      </c>
      <c r="CS9" s="174">
        <f>CS8+1</f>
        <v>7</v>
      </c>
      <c r="CT9" s="183" t="s">
        <v>43</v>
      </c>
      <c r="CU9" s="183" t="s">
        <v>43</v>
      </c>
      <c r="CV9" s="183" t="s">
        <v>43</v>
      </c>
      <c r="CW9" s="183" t="s">
        <v>43</v>
      </c>
      <c r="CX9" s="183" t="s">
        <v>43</v>
      </c>
      <c r="CY9" s="183" t="s">
        <v>43</v>
      </c>
      <c r="CZ9" s="183" t="s">
        <v>43</v>
      </c>
      <c r="DA9" s="183" t="s">
        <v>43</v>
      </c>
      <c r="DB9" s="183" t="s">
        <v>43</v>
      </c>
      <c r="DC9" s="183" t="s">
        <v>43</v>
      </c>
      <c r="DD9" s="183" t="s">
        <v>43</v>
      </c>
      <c r="DE9" s="183" t="s">
        <v>43</v>
      </c>
      <c r="DF9" s="183" t="s">
        <v>43</v>
      </c>
      <c r="DG9" s="183" t="s">
        <v>43</v>
      </c>
      <c r="DH9" s="183" t="s">
        <v>43</v>
      </c>
      <c r="DI9" s="183" t="s">
        <v>43</v>
      </c>
      <c r="DJ9" s="183" t="s">
        <v>44</v>
      </c>
      <c r="DK9" s="183" t="s">
        <v>44</v>
      </c>
      <c r="DL9" s="183" t="s">
        <v>44</v>
      </c>
      <c r="DM9" s="183" t="s">
        <v>44</v>
      </c>
      <c r="DN9" s="183" t="s">
        <v>44</v>
      </c>
      <c r="DO9" s="183" t="s">
        <v>44</v>
      </c>
      <c r="DP9" s="183" t="s">
        <v>44</v>
      </c>
      <c r="DQ9" s="183" t="s">
        <v>44</v>
      </c>
      <c r="DR9" s="183" t="s">
        <v>44</v>
      </c>
      <c r="DS9" s="183" t="s">
        <v>44</v>
      </c>
      <c r="DT9" s="183" t="s">
        <v>44</v>
      </c>
      <c r="DU9" s="183" t="s">
        <v>44</v>
      </c>
      <c r="DV9" s="183" t="s">
        <v>44</v>
      </c>
      <c r="DW9" s="183" t="s">
        <v>44</v>
      </c>
      <c r="DX9" s="183" t="s">
        <v>44</v>
      </c>
      <c r="DY9" s="183" t="s">
        <v>44</v>
      </c>
      <c r="EB9" s="194">
        <v>71</v>
      </c>
      <c r="EC9" s="195">
        <v>30</v>
      </c>
      <c r="ED9" s="176">
        <f>ED8+1</f>
        <v>7</v>
      </c>
      <c r="EE9" s="186" t="s">
        <v>43</v>
      </c>
      <c r="EF9" s="186" t="s">
        <v>43</v>
      </c>
      <c r="EG9" s="186" t="s">
        <v>43</v>
      </c>
      <c r="EH9" s="186" t="s">
        <v>43</v>
      </c>
      <c r="EI9" s="186" t="s">
        <v>43</v>
      </c>
      <c r="EJ9" s="186" t="s">
        <v>43</v>
      </c>
      <c r="EK9" s="186" t="s">
        <v>43</v>
      </c>
      <c r="EL9" s="186" t="s">
        <v>43</v>
      </c>
      <c r="EM9" s="186" t="s">
        <v>43</v>
      </c>
      <c r="EN9" s="186" t="s">
        <v>43</v>
      </c>
      <c r="EO9" s="186" t="s">
        <v>43</v>
      </c>
      <c r="EP9" s="186" t="s">
        <v>43</v>
      </c>
      <c r="EQ9" s="186" t="s">
        <v>43</v>
      </c>
      <c r="ER9" s="186" t="s">
        <v>43</v>
      </c>
      <c r="ES9" s="186" t="s">
        <v>43</v>
      </c>
      <c r="ET9" s="186" t="s">
        <v>43</v>
      </c>
      <c r="EU9" s="186" t="s">
        <v>43</v>
      </c>
      <c r="EV9" s="186" t="s">
        <v>43</v>
      </c>
      <c r="EW9" s="186" t="s">
        <v>43</v>
      </c>
      <c r="EX9" s="186" t="s">
        <v>43</v>
      </c>
      <c r="EY9" s="186" t="s">
        <v>43</v>
      </c>
      <c r="EZ9" s="186" t="s">
        <v>43</v>
      </c>
      <c r="FA9" s="186" t="s">
        <v>43</v>
      </c>
      <c r="FB9" s="186" t="s">
        <v>43</v>
      </c>
      <c r="FC9" s="186" t="s">
        <v>43</v>
      </c>
      <c r="FD9" s="186" t="s">
        <v>43</v>
      </c>
      <c r="FE9" s="186" t="s">
        <v>43</v>
      </c>
      <c r="FF9" s="186" t="s">
        <v>43</v>
      </c>
      <c r="FG9" s="186" t="s">
        <v>43</v>
      </c>
      <c r="FH9" s="186" t="s">
        <v>43</v>
      </c>
      <c r="FI9" s="186" t="s">
        <v>43</v>
      </c>
      <c r="FJ9" s="186" t="s">
        <v>43</v>
      </c>
      <c r="FK9" s="186" t="s">
        <v>44</v>
      </c>
      <c r="FL9" s="186" t="s">
        <v>44</v>
      </c>
      <c r="FM9" s="186" t="s">
        <v>44</v>
      </c>
      <c r="FN9" s="186" t="s">
        <v>44</v>
      </c>
      <c r="FO9" s="186" t="s">
        <v>44</v>
      </c>
      <c r="FP9" s="186" t="s">
        <v>44</v>
      </c>
      <c r="FQ9" s="186" t="s">
        <v>44</v>
      </c>
      <c r="FR9" s="186" t="s">
        <v>44</v>
      </c>
      <c r="FS9" s="186" t="s">
        <v>44</v>
      </c>
      <c r="FT9" s="186" t="s">
        <v>44</v>
      </c>
      <c r="FU9" s="186" t="s">
        <v>44</v>
      </c>
      <c r="FV9" s="186" t="s">
        <v>44</v>
      </c>
      <c r="FW9" s="186" t="s">
        <v>44</v>
      </c>
      <c r="FX9" s="186" t="s">
        <v>44</v>
      </c>
      <c r="FY9" s="186" t="s">
        <v>44</v>
      </c>
      <c r="FZ9" s="186" t="s">
        <v>44</v>
      </c>
      <c r="GA9" s="186" t="s">
        <v>44</v>
      </c>
      <c r="GB9" s="186" t="s">
        <v>44</v>
      </c>
      <c r="GC9" s="186" t="s">
        <v>44</v>
      </c>
      <c r="GD9" s="186" t="s">
        <v>44</v>
      </c>
      <c r="GE9" s="186" t="s">
        <v>44</v>
      </c>
      <c r="GF9" s="186" t="s">
        <v>44</v>
      </c>
      <c r="GG9" s="186" t="s">
        <v>44</v>
      </c>
      <c r="GH9" s="186" t="s">
        <v>44</v>
      </c>
      <c r="GI9" s="186" t="s">
        <v>44</v>
      </c>
      <c r="GJ9" s="186" t="s">
        <v>44</v>
      </c>
      <c r="GK9" s="186" t="s">
        <v>44</v>
      </c>
      <c r="GL9" s="186" t="s">
        <v>44</v>
      </c>
      <c r="GM9" s="186" t="s">
        <v>44</v>
      </c>
      <c r="GN9" s="186" t="s">
        <v>44</v>
      </c>
      <c r="GO9" s="186" t="s">
        <v>44</v>
      </c>
      <c r="GP9" s="186" t="s">
        <v>44</v>
      </c>
      <c r="GT9" s="162">
        <v>8</v>
      </c>
      <c r="GU9" s="162" t="s">
        <v>366</v>
      </c>
      <c r="GX9" s="162">
        <v>8</v>
      </c>
      <c r="GY9" s="162" t="s">
        <v>366</v>
      </c>
      <c r="HB9" s="162">
        <v>8</v>
      </c>
      <c r="HC9" s="162" t="s">
        <v>366</v>
      </c>
      <c r="HF9" s="162">
        <v>8</v>
      </c>
      <c r="HG9" s="162" t="s">
        <v>366</v>
      </c>
      <c r="HH9" s="162">
        <f>HH7+1</f>
        <v>4</v>
      </c>
      <c r="HI9" s="162" t="str">
        <f t="shared" si="3"/>
        <v>Z44</v>
      </c>
      <c r="HJ9" s="162" t="str">
        <f t="shared" ref="HJ9" si="26">CONCATENATE(2,HI9)</f>
        <v>2Z44</v>
      </c>
      <c r="HK9" s="162" t="str">
        <f t="shared" si="4"/>
        <v>Kohlerová / Nemčíková</v>
      </c>
      <c r="HO9" s="169" t="s">
        <v>227</v>
      </c>
      <c r="HP9" s="178" t="str">
        <f>I34</f>
        <v/>
      </c>
      <c r="HQ9" s="178" t="str">
        <f>J64</f>
        <v/>
      </c>
      <c r="HR9" s="178" t="str">
        <f>K124</f>
        <v/>
      </c>
      <c r="HS9" s="178" t="str">
        <f>L245</f>
        <v/>
      </c>
      <c r="HW9" s="197"/>
      <c r="HX9" s="198"/>
      <c r="HY9" s="22">
        <v>7</v>
      </c>
      <c r="HZ9" s="179" t="s">
        <v>43</v>
      </c>
      <c r="IA9" s="179" t="s">
        <v>43</v>
      </c>
      <c r="IB9" s="179" t="s">
        <v>44</v>
      </c>
      <c r="IC9" s="179" t="s">
        <v>44</v>
      </c>
      <c r="IG9" s="278"/>
      <c r="II9" s="278"/>
      <c r="IJ9" s="278"/>
      <c r="IK9" s="278"/>
      <c r="IL9" s="288"/>
      <c r="IM9" s="278"/>
      <c r="IN9" s="278"/>
      <c r="IO9" s="278"/>
      <c r="IP9" s="278"/>
      <c r="IQ9" s="278"/>
      <c r="IR9" s="278"/>
      <c r="IS9" s="278"/>
      <c r="IT9" s="278"/>
      <c r="IU9" s="278"/>
      <c r="IW9" s="278"/>
      <c r="IX9" s="278"/>
      <c r="IY9" s="278"/>
      <c r="IZ9" s="278"/>
      <c r="JA9" s="278"/>
    </row>
    <row r="10" spans="1:261" ht="80.099999999999994" customHeight="1" thickBot="1" x14ac:dyDescent="0.8">
      <c r="B10" s="280"/>
      <c r="C10" s="162" t="str">
        <f t="shared" si="15"/>
        <v>2Z465</v>
      </c>
      <c r="D10" s="281"/>
      <c r="E10" s="285"/>
      <c r="F10" s="286"/>
      <c r="G10" s="217" t="str">
        <f>VLOOKUP(H10,'zapisy k stolom'!$A$4:$AL$1389,29,0)</f>
        <v>Tbl.: 2   H: 14.30   D: So 5.3.</v>
      </c>
      <c r="H10" s="240" t="str">
        <f>BB10</f>
        <v>Z42</v>
      </c>
      <c r="I10" s="242" t="str">
        <f>IF(ISERROR(VLOOKUP(H10,'zapisy k stolom'!$A$4:$AD$2403,27,0)),"",VLOOKUP(H10,'zapisy k stolom'!$A$4:$AD$2403,27,0))</f>
        <v>Zentková / Lipčáková</v>
      </c>
      <c r="J10" s="245"/>
      <c r="K10" s="239"/>
      <c r="L10" s="239"/>
      <c r="Q10" s="180" t="str">
        <f t="shared" si="6"/>
        <v/>
      </c>
      <c r="R10" s="180" t="str">
        <f t="shared" si="5"/>
        <v/>
      </c>
      <c r="U10" s="180" t="str">
        <f t="shared" si="8"/>
        <v/>
      </c>
      <c r="V10" s="180" t="str">
        <f>J65</f>
        <v/>
      </c>
      <c r="Y10" s="180" t="str">
        <f t="shared" si="9"/>
        <v/>
      </c>
      <c r="Z10" s="180" t="str">
        <f>K125</f>
        <v/>
      </c>
      <c r="AC10" s="180" t="str">
        <f t="shared" si="10"/>
        <v/>
      </c>
      <c r="AD10" s="180" t="str">
        <f>L245</f>
        <v/>
      </c>
      <c r="AF10" s="284"/>
      <c r="AH10" s="283"/>
      <c r="AI10" s="283"/>
      <c r="AJ10" s="283"/>
      <c r="AK10" s="287"/>
      <c r="AL10" s="287"/>
      <c r="AM10" s="279"/>
      <c r="AN10" s="279"/>
      <c r="AO10" s="279"/>
      <c r="AP10" s="279"/>
      <c r="AR10" s="162">
        <v>6</v>
      </c>
      <c r="AS10" s="162">
        <v>6</v>
      </c>
      <c r="AT10" s="162">
        <v>6</v>
      </c>
      <c r="AU10" s="162">
        <v>6</v>
      </c>
      <c r="AV10" s="162">
        <v>6</v>
      </c>
      <c r="AY10" s="162" t="str">
        <f>CONCATENATE("2",BC8)</f>
        <v>2Z465</v>
      </c>
      <c r="AZ10" s="162" t="str">
        <f>I10</f>
        <v>Zentková / Lipčáková</v>
      </c>
      <c r="BA10" s="162">
        <f>BA6+1</f>
        <v>2</v>
      </c>
      <c r="BB10" s="199" t="str">
        <f>CONCATENATE("Z4",BA10)</f>
        <v>Z42</v>
      </c>
      <c r="BC10" s="200"/>
      <c r="BD10" s="203"/>
      <c r="BI10" s="204">
        <v>16</v>
      </c>
      <c r="BJ10" s="205">
        <v>0</v>
      </c>
      <c r="BK10" s="171">
        <v>8</v>
      </c>
      <c r="BL10" s="172" t="s">
        <v>43</v>
      </c>
      <c r="BM10" s="172" t="s">
        <v>43</v>
      </c>
      <c r="BN10" s="172" t="s">
        <v>43</v>
      </c>
      <c r="BO10" s="172" t="s">
        <v>43</v>
      </c>
      <c r="BP10" s="172" t="s">
        <v>43</v>
      </c>
      <c r="BQ10" s="172" t="s">
        <v>43</v>
      </c>
      <c r="BR10" s="172" t="s">
        <v>43</v>
      </c>
      <c r="BS10" s="172" t="s">
        <v>43</v>
      </c>
      <c r="BU10" s="192">
        <v>24</v>
      </c>
      <c r="BV10" s="193">
        <v>7</v>
      </c>
      <c r="BW10" s="171"/>
      <c r="BX10" s="171">
        <f t="shared" si="11"/>
        <v>8</v>
      </c>
      <c r="BY10" s="172" t="s">
        <v>43</v>
      </c>
      <c r="BZ10" s="172" t="s">
        <v>43</v>
      </c>
      <c r="CA10" s="172" t="s">
        <v>43</v>
      </c>
      <c r="CB10" s="172" t="s">
        <v>43</v>
      </c>
      <c r="CC10" s="172" t="s">
        <v>43</v>
      </c>
      <c r="CD10" s="172" t="s">
        <v>43</v>
      </c>
      <c r="CE10" s="172" t="s">
        <v>43</v>
      </c>
      <c r="CF10" s="172" t="s">
        <v>43</v>
      </c>
      <c r="CG10" s="172" t="s">
        <v>43</v>
      </c>
      <c r="CH10" s="172" t="s">
        <v>43</v>
      </c>
      <c r="CI10" s="172" t="s">
        <v>43</v>
      </c>
      <c r="CJ10" s="172" t="s">
        <v>43</v>
      </c>
      <c r="CK10" s="172" t="s">
        <v>43</v>
      </c>
      <c r="CL10" s="172" t="s">
        <v>43</v>
      </c>
      <c r="CM10" s="172" t="s">
        <v>43</v>
      </c>
      <c r="CN10" s="172" t="s">
        <v>43</v>
      </c>
      <c r="CQ10" s="192">
        <v>40</v>
      </c>
      <c r="CR10" s="193">
        <v>11</v>
      </c>
      <c r="CS10" s="174">
        <f t="shared" si="12"/>
        <v>8</v>
      </c>
      <c r="CT10" s="183" t="s">
        <v>43</v>
      </c>
      <c r="CU10" s="183" t="s">
        <v>43</v>
      </c>
      <c r="CV10" s="183" t="s">
        <v>43</v>
      </c>
      <c r="CW10" s="183" t="s">
        <v>43</v>
      </c>
      <c r="CX10" s="183" t="s">
        <v>43</v>
      </c>
      <c r="CY10" s="183" t="s">
        <v>43</v>
      </c>
      <c r="CZ10" s="183" t="s">
        <v>43</v>
      </c>
      <c r="DA10" s="183" t="s">
        <v>43</v>
      </c>
      <c r="DB10" s="183" t="s">
        <v>43</v>
      </c>
      <c r="DC10" s="183" t="s">
        <v>43</v>
      </c>
      <c r="DD10" s="183" t="s">
        <v>43</v>
      </c>
      <c r="DE10" s="183" t="s">
        <v>43</v>
      </c>
      <c r="DF10" s="183" t="s">
        <v>43</v>
      </c>
      <c r="DG10" s="183" t="s">
        <v>43</v>
      </c>
      <c r="DH10" s="183" t="s">
        <v>43</v>
      </c>
      <c r="DI10" s="183" t="s">
        <v>43</v>
      </c>
      <c r="DJ10" s="183" t="s">
        <v>43</v>
      </c>
      <c r="DK10" s="183" t="s">
        <v>43</v>
      </c>
      <c r="DL10" s="183" t="s">
        <v>43</v>
      </c>
      <c r="DM10" s="183" t="s">
        <v>43</v>
      </c>
      <c r="DN10" s="183" t="s">
        <v>43</v>
      </c>
      <c r="DO10" s="183" t="s">
        <v>43</v>
      </c>
      <c r="DP10" s="183" t="s">
        <v>43</v>
      </c>
      <c r="DQ10" s="183" t="s">
        <v>43</v>
      </c>
      <c r="DR10" s="183" t="s">
        <v>43</v>
      </c>
      <c r="DS10" s="183" t="s">
        <v>43</v>
      </c>
      <c r="DT10" s="183" t="s">
        <v>43</v>
      </c>
      <c r="DU10" s="183" t="s">
        <v>43</v>
      </c>
      <c r="DV10" s="183" t="s">
        <v>43</v>
      </c>
      <c r="DW10" s="183" t="s">
        <v>43</v>
      </c>
      <c r="DX10" s="183" t="s">
        <v>43</v>
      </c>
      <c r="DY10" s="183" t="s">
        <v>43</v>
      </c>
      <c r="EB10" s="194">
        <v>72</v>
      </c>
      <c r="EC10" s="195">
        <v>19</v>
      </c>
      <c r="ED10" s="176">
        <f t="shared" si="13"/>
        <v>8</v>
      </c>
      <c r="EE10" s="186" t="s">
        <v>43</v>
      </c>
      <c r="EF10" s="186" t="s">
        <v>43</v>
      </c>
      <c r="EG10" s="186" t="s">
        <v>43</v>
      </c>
      <c r="EH10" s="186" t="s">
        <v>43</v>
      </c>
      <c r="EI10" s="186" t="s">
        <v>43</v>
      </c>
      <c r="EJ10" s="186" t="s">
        <v>43</v>
      </c>
      <c r="EK10" s="186" t="s">
        <v>43</v>
      </c>
      <c r="EL10" s="186" t="s">
        <v>43</v>
      </c>
      <c r="EM10" s="186" t="s">
        <v>43</v>
      </c>
      <c r="EN10" s="186" t="s">
        <v>43</v>
      </c>
      <c r="EO10" s="186" t="s">
        <v>43</v>
      </c>
      <c r="EP10" s="186" t="s">
        <v>43</v>
      </c>
      <c r="EQ10" s="186" t="s">
        <v>43</v>
      </c>
      <c r="ER10" s="186" t="s">
        <v>43</v>
      </c>
      <c r="ES10" s="186" t="s">
        <v>43</v>
      </c>
      <c r="ET10" s="186" t="s">
        <v>43</v>
      </c>
      <c r="EU10" s="186" t="s">
        <v>43</v>
      </c>
      <c r="EV10" s="186" t="s">
        <v>43</v>
      </c>
      <c r="EW10" s="186" t="s">
        <v>43</v>
      </c>
      <c r="EX10" s="186" t="s">
        <v>43</v>
      </c>
      <c r="EY10" s="186" t="s">
        <v>43</v>
      </c>
      <c r="EZ10" s="186" t="s">
        <v>43</v>
      </c>
      <c r="FA10" s="186" t="s">
        <v>43</v>
      </c>
      <c r="FB10" s="186" t="s">
        <v>43</v>
      </c>
      <c r="FC10" s="186" t="s">
        <v>43</v>
      </c>
      <c r="FD10" s="186" t="s">
        <v>43</v>
      </c>
      <c r="FE10" s="186" t="s">
        <v>43</v>
      </c>
      <c r="FF10" s="186" t="s">
        <v>43</v>
      </c>
      <c r="FG10" s="186" t="s">
        <v>43</v>
      </c>
      <c r="FH10" s="186" t="s">
        <v>43</v>
      </c>
      <c r="FI10" s="186" t="s">
        <v>43</v>
      </c>
      <c r="FJ10" s="186" t="s">
        <v>43</v>
      </c>
      <c r="FK10" s="186" t="s">
        <v>43</v>
      </c>
      <c r="FL10" s="186" t="s">
        <v>43</v>
      </c>
      <c r="FM10" s="186" t="s">
        <v>43</v>
      </c>
      <c r="FN10" s="186" t="s">
        <v>43</v>
      </c>
      <c r="FO10" s="186" t="s">
        <v>43</v>
      </c>
      <c r="FP10" s="186" t="s">
        <v>43</v>
      </c>
      <c r="FQ10" s="186" t="s">
        <v>43</v>
      </c>
      <c r="FR10" s="186" t="s">
        <v>43</v>
      </c>
      <c r="FS10" s="186" t="s">
        <v>43</v>
      </c>
      <c r="FT10" s="186" t="s">
        <v>43</v>
      </c>
      <c r="FU10" s="186" t="s">
        <v>43</v>
      </c>
      <c r="FV10" s="186" t="s">
        <v>43</v>
      </c>
      <c r="FW10" s="186" t="s">
        <v>43</v>
      </c>
      <c r="FX10" s="186" t="s">
        <v>43</v>
      </c>
      <c r="FY10" s="186" t="s">
        <v>43</v>
      </c>
      <c r="FZ10" s="186" t="s">
        <v>43</v>
      </c>
      <c r="GA10" s="186" t="s">
        <v>43</v>
      </c>
      <c r="GB10" s="186" t="s">
        <v>43</v>
      </c>
      <c r="GC10" s="186" t="s">
        <v>43</v>
      </c>
      <c r="GD10" s="186" t="s">
        <v>43</v>
      </c>
      <c r="GE10" s="186" t="s">
        <v>43</v>
      </c>
      <c r="GF10" s="186" t="s">
        <v>43</v>
      </c>
      <c r="GG10" s="186" t="s">
        <v>43</v>
      </c>
      <c r="GH10" s="186" t="s">
        <v>43</v>
      </c>
      <c r="GI10" s="186" t="s">
        <v>43</v>
      </c>
      <c r="GJ10" s="186" t="s">
        <v>43</v>
      </c>
      <c r="GK10" s="186" t="s">
        <v>43</v>
      </c>
      <c r="GL10" s="186" t="s">
        <v>43</v>
      </c>
      <c r="GM10" s="186" t="s">
        <v>43</v>
      </c>
      <c r="GN10" s="186" t="s">
        <v>43</v>
      </c>
      <c r="GO10" s="186" t="s">
        <v>43</v>
      </c>
      <c r="GP10" s="186" t="s">
        <v>43</v>
      </c>
      <c r="GT10" s="162">
        <v>9</v>
      </c>
      <c r="GU10" s="162" t="s">
        <v>367</v>
      </c>
      <c r="GX10" s="162">
        <v>9</v>
      </c>
      <c r="GY10" s="162" t="s">
        <v>367</v>
      </c>
      <c r="HB10" s="162">
        <v>9</v>
      </c>
      <c r="HC10" s="162" t="s">
        <v>367</v>
      </c>
      <c r="HF10" s="162">
        <v>9</v>
      </c>
      <c r="HG10" s="162" t="s">
        <v>360</v>
      </c>
      <c r="HH10" s="162">
        <f>HH8+1</f>
        <v>5</v>
      </c>
      <c r="HI10" s="162" t="str">
        <f t="shared" si="3"/>
        <v>Z45</v>
      </c>
      <c r="HJ10" s="162" t="str">
        <f t="shared" ref="HJ10" si="27">CONCATENATE(1,HI10)</f>
        <v>1Z45</v>
      </c>
      <c r="HK10" s="162" t="str">
        <f t="shared" si="4"/>
        <v/>
      </c>
      <c r="HW10" s="201"/>
      <c r="HX10" s="202"/>
      <c r="HY10" s="22">
        <v>8</v>
      </c>
      <c r="HZ10" s="179" t="s">
        <v>43</v>
      </c>
      <c r="IA10" s="179" t="s">
        <v>43</v>
      </c>
      <c r="IB10" s="179" t="s">
        <v>43</v>
      </c>
      <c r="IC10" s="179" t="s">
        <v>43</v>
      </c>
      <c r="IG10" s="277">
        <v>4</v>
      </c>
      <c r="II10" s="277">
        <f t="shared" ref="II10" si="28">IF($H$1=8,IW10,IF($H$1=16,IX10,IF($H$1=32,IY10,IF($H$1=64,IZ10,IF($H$1=128,JA10,"")))))</f>
        <v>4</v>
      </c>
      <c r="IJ10" s="277" t="str">
        <f t="shared" ref="IJ10" si="29">IF($H$1=8,IL10,IF($H$1=16,IN10,IF($H$1=32,IP10,IF($H$1=64,IR10,IF($H$1=128,IT10,"")))))</f>
        <v xml:space="preserve"> </v>
      </c>
      <c r="IK10" s="277" t="str">
        <f t="shared" ref="IK10:IK70" si="30">IF($H$1=8,IM10,IF($H$1=16,IO10,IF($H$1=32,IQ10,IF($H$1=64,IS10,IF($H$1=128,IU10,"")))))</f>
        <v>Guassardo / Koňárová</v>
      </c>
      <c r="IL10" s="277" t="s">
        <v>43</v>
      </c>
      <c r="IM10" s="277" t="str">
        <f>J17</f>
        <v>Guassardo / Koňárová</v>
      </c>
      <c r="IN10" s="277" t="s">
        <v>43</v>
      </c>
      <c r="IO10" s="277" t="str">
        <f>K29</f>
        <v/>
      </c>
      <c r="IP10" s="277" t="s">
        <v>43</v>
      </c>
      <c r="IQ10" s="277" t="str">
        <f>L53</f>
        <v/>
      </c>
      <c r="IR10" s="277" t="s">
        <v>43</v>
      </c>
      <c r="IS10" s="277" t="str">
        <f>M101</f>
        <v/>
      </c>
      <c r="IT10" s="277" t="s">
        <v>43</v>
      </c>
      <c r="IU10" s="277"/>
      <c r="IW10" s="277">
        <f>IF(IM10="","",MAX($IW$4:IW9)+1)</f>
        <v>4</v>
      </c>
      <c r="IX10" s="277" t="str">
        <f>IF(IO10="","",MAX($IW$4:IX9)+1)</f>
        <v/>
      </c>
      <c r="IY10" s="277" t="str">
        <f>IF(IQ10="","",MAX($IW$4:IY9)+1)</f>
        <v/>
      </c>
      <c r="IZ10" s="277" t="str">
        <f>IF(IS10="","",MAX($IW$4:IZ9)+1)</f>
        <v/>
      </c>
      <c r="JA10" s="277" t="str">
        <f>IF(IU10="","",MAX($IW$4:JA9)+1)</f>
        <v/>
      </c>
    </row>
    <row r="11" spans="1:261" ht="80.099999999999994" customHeight="1" thickBot="1" x14ac:dyDescent="0.8">
      <c r="A11" s="232" t="str">
        <f>IF(I11="","",MAX($A$5:A10)+1)</f>
        <v/>
      </c>
      <c r="B11" s="280">
        <v>4</v>
      </c>
      <c r="C11" s="162" t="str">
        <f t="shared" si="15"/>
        <v>2Z42</v>
      </c>
      <c r="D11" s="281">
        <f>HLOOKUP($H$1,$AH$6:$AL$258,B9+B9,0)</f>
        <v>1</v>
      </c>
      <c r="E11" s="285">
        <v>4</v>
      </c>
      <c r="F11" s="286">
        <f>IF(OR(ISERROR(HLOOKUP($H$1,$AR$4:$AV$132,B11+1,0))=TRUE,HLOOKUP($H$1,$AR$4:$AV$132,B11+1,0)=0)," ",HLOOKUP($H$1,$AR$4:$AV$132,B11+1,0))</f>
        <v>4</v>
      </c>
      <c r="G11" s="241" t="str">
        <f>IF(ISERROR(VLOOKUP(E11,vylosovanie!$D$10:$Q$162,11,0))=TRUE,"",IF($K$1="n","",VLOOKUP(E11,vylosovanie!$D$10:$Q$162,11,0)))</f>
        <v>Zentková / Lipčáková</v>
      </c>
      <c r="H11" s="242" t="str">
        <f>IF(ISERROR(VLOOKUP(E11,vylosovanie!$D$10:$Q$162,12,0))=TRUE,"",IF($K$1="n","",VLOOKUP(E11,vylosovanie!$D$10:$Q$162,12,0)))</f>
        <v>OŠK Betlanovce / STŠK Hrabušice</v>
      </c>
      <c r="I11" s="246" t="str">
        <f>IF(ISERROR(VLOOKUP(H10,'zapisy k stolom'!$A$4:$AD$2403,30,0)),"",VLOOKUP(H10,'zapisy k stolom'!$A$4:$AD$2403,30,0))</f>
        <v/>
      </c>
      <c r="J11" s="245"/>
      <c r="K11" s="214" t="str">
        <f>IF(ISERROR(VLOOKUP(J12,'zapisy k stolom'!$A$4:$AD$2544,28,0)),"",VLOOKUP(J12,'zapisy k stolom'!$A$4:$AD$2544,28,0))</f>
        <v xml:space="preserve">3:0 ( ,,,,,, ) </v>
      </c>
      <c r="L11" s="239"/>
      <c r="Q11" s="180" t="str">
        <f t="shared" si="6"/>
        <v/>
      </c>
      <c r="R11" s="180" t="str">
        <f t="shared" si="5"/>
        <v/>
      </c>
      <c r="Z11" s="180"/>
      <c r="AC11" s="180"/>
      <c r="AD11" s="180"/>
      <c r="AF11" s="284" t="e">
        <f>IF(F11=$H$1,"B1",IF(F11&gt;$H$1,"--",IF($H$1=8,HLOOKUP($H$2,$HZ$2:$IC$10,F11+1,0),IF($H$1=16,HLOOKUP($H$2,$BL$2:$BS$18,F11+1,0),IF($H$1=32,HLOOKUP($H$2,$BY$2:$CN$34,F11+1,0),IF($H$1=64,HLOOKUP($H$2,$CT$2:$DY$66,F11+1,0),IF($H$1=128,HLOOKUP($H$2,$EE$2:$GP$130,F11+1,0),"")))))))</f>
        <v>#N/A</v>
      </c>
      <c r="AH11" s="283">
        <v>5</v>
      </c>
      <c r="AI11" s="283">
        <v>4</v>
      </c>
      <c r="AJ11" s="283">
        <v>3</v>
      </c>
      <c r="AK11" s="287">
        <v>2</v>
      </c>
      <c r="AL11" s="287">
        <v>1</v>
      </c>
      <c r="AM11" s="279">
        <v>4</v>
      </c>
      <c r="AN11" s="279">
        <v>4</v>
      </c>
      <c r="AO11" s="279">
        <v>4</v>
      </c>
      <c r="AP11" s="279">
        <v>4</v>
      </c>
      <c r="AR11" s="162">
        <v>7</v>
      </c>
      <c r="AS11" s="162">
        <v>7</v>
      </c>
      <c r="AT11" s="162">
        <v>7</v>
      </c>
      <c r="AU11" s="162">
        <v>7</v>
      </c>
      <c r="AV11" s="162">
        <v>7</v>
      </c>
      <c r="AY11" s="162" t="str">
        <f>CONCATENATE("2",BB10)</f>
        <v>2Z42</v>
      </c>
      <c r="AZ11" s="162" t="str">
        <f>G11</f>
        <v>Zentková / Lipčáková</v>
      </c>
      <c r="BB11" s="200"/>
      <c r="BD11" s="203"/>
      <c r="BI11" s="171"/>
      <c r="BJ11" s="171"/>
      <c r="BK11" s="171">
        <v>9</v>
      </c>
      <c r="BL11" s="172" t="s">
        <v>43</v>
      </c>
      <c r="BM11" s="172" t="s">
        <v>43</v>
      </c>
      <c r="BN11" s="172" t="s">
        <v>43</v>
      </c>
      <c r="BO11" s="172" t="s">
        <v>43</v>
      </c>
      <c r="BP11" s="172" t="s">
        <v>43</v>
      </c>
      <c r="BQ11" s="172" t="s">
        <v>43</v>
      </c>
      <c r="BR11" s="172" t="s">
        <v>43</v>
      </c>
      <c r="BS11" s="172" t="s">
        <v>43</v>
      </c>
      <c r="BU11" s="192">
        <v>25</v>
      </c>
      <c r="BV11" s="193">
        <v>26</v>
      </c>
      <c r="BW11" s="171"/>
      <c r="BX11" s="171">
        <f t="shared" si="11"/>
        <v>9</v>
      </c>
      <c r="BY11" s="172" t="s">
        <v>43</v>
      </c>
      <c r="BZ11" s="172" t="s">
        <v>43</v>
      </c>
      <c r="CA11" s="172" t="s">
        <v>43</v>
      </c>
      <c r="CB11" s="172" t="s">
        <v>43</v>
      </c>
      <c r="CC11" s="172" t="s">
        <v>43</v>
      </c>
      <c r="CD11" s="172" t="s">
        <v>43</v>
      </c>
      <c r="CE11" s="172" t="s">
        <v>43</v>
      </c>
      <c r="CF11" s="172" t="s">
        <v>43</v>
      </c>
      <c r="CG11" s="172" t="s">
        <v>43</v>
      </c>
      <c r="CH11" s="172" t="s">
        <v>43</v>
      </c>
      <c r="CI11" s="172" t="s">
        <v>43</v>
      </c>
      <c r="CJ11" s="172" t="s">
        <v>43</v>
      </c>
      <c r="CK11" s="172" t="s">
        <v>43</v>
      </c>
      <c r="CL11" s="172" t="s">
        <v>43</v>
      </c>
      <c r="CM11" s="172" t="s">
        <v>43</v>
      </c>
      <c r="CN11" s="172" t="s">
        <v>43</v>
      </c>
      <c r="CQ11" s="192">
        <v>41</v>
      </c>
      <c r="CR11" s="193">
        <v>54</v>
      </c>
      <c r="CS11" s="174">
        <f t="shared" si="12"/>
        <v>9</v>
      </c>
      <c r="CT11" s="183" t="s">
        <v>43</v>
      </c>
      <c r="CU11" s="183" t="s">
        <v>43</v>
      </c>
      <c r="CV11" s="183" t="s">
        <v>43</v>
      </c>
      <c r="CW11" s="183" t="s">
        <v>43</v>
      </c>
      <c r="CX11" s="183" t="s">
        <v>43</v>
      </c>
      <c r="CY11" s="183" t="s">
        <v>43</v>
      </c>
      <c r="CZ11" s="183" t="s">
        <v>43</v>
      </c>
      <c r="DA11" s="183" t="s">
        <v>43</v>
      </c>
      <c r="DB11" s="183" t="s">
        <v>43</v>
      </c>
      <c r="DC11" s="183" t="s">
        <v>43</v>
      </c>
      <c r="DD11" s="183" t="s">
        <v>43</v>
      </c>
      <c r="DE11" s="183" t="s">
        <v>43</v>
      </c>
      <c r="DF11" s="183" t="s">
        <v>43</v>
      </c>
      <c r="DG11" s="183" t="s">
        <v>43</v>
      </c>
      <c r="DH11" s="183" t="s">
        <v>43</v>
      </c>
      <c r="DI11" s="183" t="s">
        <v>43</v>
      </c>
      <c r="DJ11" s="183" t="s">
        <v>43</v>
      </c>
      <c r="DK11" s="183" t="s">
        <v>43</v>
      </c>
      <c r="DL11" s="183"/>
      <c r="DM11" s="183" t="s">
        <v>43</v>
      </c>
      <c r="DN11" s="183" t="s">
        <v>43</v>
      </c>
      <c r="DO11" s="183" t="s">
        <v>43</v>
      </c>
      <c r="DP11" s="183" t="s">
        <v>43</v>
      </c>
      <c r="DQ11" s="183" t="s">
        <v>43</v>
      </c>
      <c r="DR11" s="183" t="s">
        <v>43</v>
      </c>
      <c r="DS11" s="183" t="s">
        <v>43</v>
      </c>
      <c r="DT11" s="183" t="s">
        <v>43</v>
      </c>
      <c r="DU11" s="183" t="s">
        <v>43</v>
      </c>
      <c r="DV11" s="183" t="s">
        <v>43</v>
      </c>
      <c r="DW11" s="183" t="s">
        <v>43</v>
      </c>
      <c r="DX11" s="183" t="s">
        <v>43</v>
      </c>
      <c r="DY11" s="183" t="s">
        <v>43</v>
      </c>
      <c r="EB11" s="194">
        <v>73</v>
      </c>
      <c r="EC11" s="195">
        <v>110</v>
      </c>
      <c r="ED11" s="176">
        <f t="shared" si="13"/>
        <v>9</v>
      </c>
      <c r="EE11" s="186" t="s">
        <v>43</v>
      </c>
      <c r="EF11" s="186" t="s">
        <v>43</v>
      </c>
      <c r="EG11" s="186" t="s">
        <v>43</v>
      </c>
      <c r="EH11" s="186" t="s">
        <v>43</v>
      </c>
      <c r="EI11" s="186" t="s">
        <v>43</v>
      </c>
      <c r="EJ11" s="186" t="s">
        <v>43</v>
      </c>
      <c r="EK11" s="186" t="s">
        <v>43</v>
      </c>
      <c r="EL11" s="186" t="s">
        <v>43</v>
      </c>
      <c r="EM11" s="186" t="s">
        <v>43</v>
      </c>
      <c r="EN11" s="186" t="s">
        <v>43</v>
      </c>
      <c r="EO11" s="186" t="s">
        <v>43</v>
      </c>
      <c r="EP11" s="186" t="s">
        <v>43</v>
      </c>
      <c r="EQ11" s="186" t="s">
        <v>43</v>
      </c>
      <c r="ER11" s="186" t="s">
        <v>43</v>
      </c>
      <c r="ES11" s="186" t="s">
        <v>43</v>
      </c>
      <c r="ET11" s="186" t="s">
        <v>43</v>
      </c>
      <c r="EU11" s="186" t="s">
        <v>43</v>
      </c>
      <c r="EV11" s="186" t="s">
        <v>43</v>
      </c>
      <c r="EW11" s="186" t="s">
        <v>43</v>
      </c>
      <c r="EX11" s="186" t="s">
        <v>43</v>
      </c>
      <c r="EY11" s="186" t="s">
        <v>43</v>
      </c>
      <c r="EZ11" s="186" t="s">
        <v>43</v>
      </c>
      <c r="FA11" s="186" t="s">
        <v>43</v>
      </c>
      <c r="FB11" s="186" t="s">
        <v>43</v>
      </c>
      <c r="FC11" s="186" t="s">
        <v>43</v>
      </c>
      <c r="FD11" s="186" t="s">
        <v>43</v>
      </c>
      <c r="FE11" s="186" t="s">
        <v>43</v>
      </c>
      <c r="FF11" s="186" t="s">
        <v>43</v>
      </c>
      <c r="FG11" s="186" t="s">
        <v>43</v>
      </c>
      <c r="FH11" s="186" t="s">
        <v>43</v>
      </c>
      <c r="FI11" s="186" t="s">
        <v>43</v>
      </c>
      <c r="FJ11" s="186" t="s">
        <v>43</v>
      </c>
      <c r="FK11" s="186" t="s">
        <v>43</v>
      </c>
      <c r="FL11" s="186" t="s">
        <v>43</v>
      </c>
      <c r="FM11" s="186" t="s">
        <v>43</v>
      </c>
      <c r="FN11" s="186" t="s">
        <v>43</v>
      </c>
      <c r="FO11" s="186" t="s">
        <v>43</v>
      </c>
      <c r="FP11" s="186" t="s">
        <v>43</v>
      </c>
      <c r="FQ11" s="186" t="s">
        <v>43</v>
      </c>
      <c r="FR11" s="186" t="s">
        <v>43</v>
      </c>
      <c r="FS11" s="186" t="s">
        <v>43</v>
      </c>
      <c r="FT11" s="186" t="s">
        <v>43</v>
      </c>
      <c r="FU11" s="186" t="s">
        <v>43</v>
      </c>
      <c r="FV11" s="186" t="s">
        <v>43</v>
      </c>
      <c r="FW11" s="186" t="s">
        <v>43</v>
      </c>
      <c r="FX11" s="186" t="s">
        <v>43</v>
      </c>
      <c r="FY11" s="186" t="s">
        <v>43</v>
      </c>
      <c r="FZ11" s="186" t="s">
        <v>43</v>
      </c>
      <c r="GA11" s="186" t="s">
        <v>43</v>
      </c>
      <c r="GB11" s="186" t="s">
        <v>43</v>
      </c>
      <c r="GC11" s="186" t="s">
        <v>43</v>
      </c>
      <c r="GD11" s="186" t="s">
        <v>43</v>
      </c>
      <c r="GE11" s="186" t="s">
        <v>43</v>
      </c>
      <c r="GF11" s="186" t="s">
        <v>43</v>
      </c>
      <c r="GG11" s="186" t="s">
        <v>43</v>
      </c>
      <c r="GH11" s="186" t="s">
        <v>43</v>
      </c>
      <c r="GI11" s="186" t="s">
        <v>43</v>
      </c>
      <c r="GJ11" s="186" t="s">
        <v>43</v>
      </c>
      <c r="GK11" s="186" t="s">
        <v>43</v>
      </c>
      <c r="GL11" s="186" t="s">
        <v>43</v>
      </c>
      <c r="GM11" s="186" t="s">
        <v>43</v>
      </c>
      <c r="GN11" s="186" t="s">
        <v>43</v>
      </c>
      <c r="GO11" s="186" t="s">
        <v>43</v>
      </c>
      <c r="GP11" s="186" t="s">
        <v>43</v>
      </c>
      <c r="GT11" s="162">
        <v>10</v>
      </c>
      <c r="GU11" s="162" t="s">
        <v>368</v>
      </c>
      <c r="GX11" s="162">
        <v>10</v>
      </c>
      <c r="GY11" s="162" t="s">
        <v>368</v>
      </c>
      <c r="HB11" s="162">
        <v>10</v>
      </c>
      <c r="HC11" s="162" t="s">
        <v>368</v>
      </c>
      <c r="HF11" s="162">
        <v>10</v>
      </c>
      <c r="HG11" s="162" t="s">
        <v>361</v>
      </c>
      <c r="HH11" s="162">
        <f t="shared" si="21"/>
        <v>5</v>
      </c>
      <c r="HI11" s="162" t="str">
        <f t="shared" si="3"/>
        <v>Z45</v>
      </c>
      <c r="HJ11" s="162" t="str">
        <f t="shared" ref="HJ11" si="31">CONCATENATE(2,HI11)</f>
        <v>2Z45</v>
      </c>
      <c r="HK11" s="162" t="str">
        <f t="shared" si="4"/>
        <v/>
      </c>
      <c r="IG11" s="278"/>
      <c r="II11" s="278"/>
      <c r="IJ11" s="278"/>
      <c r="IK11" s="278"/>
      <c r="IL11" s="288"/>
      <c r="IM11" s="278"/>
      <c r="IN11" s="278"/>
      <c r="IO11" s="278"/>
      <c r="IP11" s="278"/>
      <c r="IQ11" s="278"/>
      <c r="IR11" s="278"/>
      <c r="IS11" s="278"/>
      <c r="IT11" s="278"/>
      <c r="IU11" s="278"/>
      <c r="IW11" s="278"/>
      <c r="IX11" s="278"/>
      <c r="IY11" s="278"/>
      <c r="IZ11" s="278"/>
      <c r="JA11" s="278"/>
    </row>
    <row r="12" spans="1:261" ht="80.099999999999994" customHeight="1" thickBot="1" x14ac:dyDescent="0.8">
      <c r="B12" s="280"/>
      <c r="C12" s="162" t="str">
        <f t="shared" si="15"/>
        <v>1Z4113</v>
      </c>
      <c r="D12" s="281"/>
      <c r="E12" s="285"/>
      <c r="F12" s="286"/>
      <c r="G12" s="239"/>
      <c r="H12" s="239"/>
      <c r="I12" s="239"/>
      <c r="J12" s="244" t="str">
        <f>BD12</f>
        <v>Z497</v>
      </c>
      <c r="K12" s="239" t="str">
        <f>IF(ISERROR(VLOOKUP(J12,'zapisy k stolom'!$A$4:$AD$2403,27,0)),"",VLOOKUP(J12,'zapisy k stolom'!$A$4:$AD$2403,27,0))</f>
        <v>Guassardo / Geročová</v>
      </c>
      <c r="L12" s="239"/>
      <c r="Q12" s="180" t="str">
        <f t="shared" si="6"/>
        <v/>
      </c>
      <c r="R12" s="180" t="str">
        <f t="shared" si="5"/>
        <v/>
      </c>
      <c r="U12" s="180">
        <f>MIN(Q3:Q259)</f>
        <v>25</v>
      </c>
      <c r="V12" s="180" t="str">
        <f t="shared" ref="V12:V75" si="32">IF(ISERROR(VLOOKUP(Q3,$A$5:$I$260,9,0))=TRUE,"",VLOOKUP(Q3,$A$5:$I$260,9,0))</f>
        <v/>
      </c>
      <c r="Y12" s="206" t="str">
        <f>IF($H$1=64,33-'[2]harok poradia v skupinach'!P17,"")</f>
        <v/>
      </c>
      <c r="Z12" s="180" t="str">
        <f>J9</f>
        <v>Zentková / Lipčáková</v>
      </c>
      <c r="AA12" s="164"/>
      <c r="AC12" s="180" t="str">
        <f>IF($H$1=128,33-'[2]harok poradia v skupinach'!P17,"")</f>
        <v/>
      </c>
      <c r="AD12" s="180" t="str">
        <f>K13</f>
        <v>Kohlerová / Nemčíková</v>
      </c>
      <c r="AF12" s="284"/>
      <c r="AH12" s="283"/>
      <c r="AI12" s="283"/>
      <c r="AJ12" s="283"/>
      <c r="AK12" s="287"/>
      <c r="AL12" s="287"/>
      <c r="AM12" s="279"/>
      <c r="AN12" s="279"/>
      <c r="AO12" s="279"/>
      <c r="AP12" s="279"/>
      <c r="AR12" s="162">
        <v>8</v>
      </c>
      <c r="AS12" s="162">
        <v>8</v>
      </c>
      <c r="AT12" s="162">
        <v>8</v>
      </c>
      <c r="AU12" s="162">
        <v>8</v>
      </c>
      <c r="AV12" s="162">
        <v>8</v>
      </c>
      <c r="AY12" s="162" t="s">
        <v>354</v>
      </c>
      <c r="AZ12" s="162" t="str">
        <f>K12</f>
        <v>Guassardo / Geročová</v>
      </c>
      <c r="BD12" s="203" t="str">
        <f>CONCATENATE("Z4",BA9)</f>
        <v>Z497</v>
      </c>
      <c r="BI12" s="171"/>
      <c r="BJ12" s="171"/>
      <c r="BK12" s="171">
        <v>10</v>
      </c>
      <c r="BL12" s="172" t="s">
        <v>43</v>
      </c>
      <c r="BM12" s="172" t="s">
        <v>43</v>
      </c>
      <c r="BN12" s="172" t="s">
        <v>43</v>
      </c>
      <c r="BO12" s="172" t="s">
        <v>44</v>
      </c>
      <c r="BP12" s="172" t="s">
        <v>44</v>
      </c>
      <c r="BQ12" s="172" t="s">
        <v>44</v>
      </c>
      <c r="BR12" s="172" t="s">
        <v>44</v>
      </c>
      <c r="BS12" s="172" t="s">
        <v>44</v>
      </c>
      <c r="BU12" s="192">
        <v>26</v>
      </c>
      <c r="BV12" s="193">
        <v>23</v>
      </c>
      <c r="BW12" s="171"/>
      <c r="BX12" s="171">
        <f t="shared" si="11"/>
        <v>10</v>
      </c>
      <c r="BY12" s="172" t="s">
        <v>43</v>
      </c>
      <c r="BZ12" s="172" t="s">
        <v>43</v>
      </c>
      <c r="CA12" s="172" t="s">
        <v>43</v>
      </c>
      <c r="CB12" s="172" t="s">
        <v>43</v>
      </c>
      <c r="CC12" s="172" t="s">
        <v>43</v>
      </c>
      <c r="CD12" s="172" t="s">
        <v>44</v>
      </c>
      <c r="CE12" s="172" t="s">
        <v>44</v>
      </c>
      <c r="CF12" s="172" t="s">
        <v>44</v>
      </c>
      <c r="CG12" s="172" t="s">
        <v>44</v>
      </c>
      <c r="CH12" s="172" t="s">
        <v>44</v>
      </c>
      <c r="CI12" s="172" t="s">
        <v>44</v>
      </c>
      <c r="CJ12" s="172" t="s">
        <v>44</v>
      </c>
      <c r="CK12" s="172" t="s">
        <v>44</v>
      </c>
      <c r="CL12" s="172" t="s">
        <v>44</v>
      </c>
      <c r="CM12" s="172" t="s">
        <v>44</v>
      </c>
      <c r="CN12" s="172" t="s">
        <v>44</v>
      </c>
      <c r="CQ12" s="192">
        <v>42</v>
      </c>
      <c r="CR12" s="193">
        <v>43</v>
      </c>
      <c r="CS12" s="174">
        <f t="shared" si="12"/>
        <v>10</v>
      </c>
      <c r="CT12" s="183" t="s">
        <v>43</v>
      </c>
      <c r="CU12" s="183" t="s">
        <v>43</v>
      </c>
      <c r="CV12" s="183" t="s">
        <v>43</v>
      </c>
      <c r="CW12" s="183" t="s">
        <v>43</v>
      </c>
      <c r="CX12" s="183" t="s">
        <v>43</v>
      </c>
      <c r="CY12" s="183" t="s">
        <v>43</v>
      </c>
      <c r="CZ12" s="183" t="s">
        <v>43</v>
      </c>
      <c r="DA12" s="183" t="s">
        <v>43</v>
      </c>
      <c r="DB12" s="183" t="s">
        <v>43</v>
      </c>
      <c r="DC12" s="183" t="s">
        <v>44</v>
      </c>
      <c r="DD12" s="183" t="s">
        <v>44</v>
      </c>
      <c r="DE12" s="183" t="s">
        <v>44</v>
      </c>
      <c r="DF12" s="183" t="s">
        <v>44</v>
      </c>
      <c r="DG12" s="183" t="s">
        <v>44</v>
      </c>
      <c r="DH12" s="183" t="s">
        <v>44</v>
      </c>
      <c r="DI12" s="183" t="s">
        <v>44</v>
      </c>
      <c r="DJ12" s="183" t="s">
        <v>44</v>
      </c>
      <c r="DK12" s="183" t="s">
        <v>44</v>
      </c>
      <c r="DL12" s="183" t="s">
        <v>44</v>
      </c>
      <c r="DM12" s="183" t="s">
        <v>44</v>
      </c>
      <c r="DN12" s="183" t="s">
        <v>44</v>
      </c>
      <c r="DO12" s="183" t="s">
        <v>44</v>
      </c>
      <c r="DP12" s="183" t="s">
        <v>44</v>
      </c>
      <c r="DQ12" s="183" t="s">
        <v>44</v>
      </c>
      <c r="DR12" s="183" t="s">
        <v>44</v>
      </c>
      <c r="DS12" s="183" t="s">
        <v>44</v>
      </c>
      <c r="DT12" s="183" t="s">
        <v>44</v>
      </c>
      <c r="DU12" s="183" t="s">
        <v>44</v>
      </c>
      <c r="DV12" s="183" t="s">
        <v>44</v>
      </c>
      <c r="DW12" s="183" t="s">
        <v>44</v>
      </c>
      <c r="DX12" s="183" t="s">
        <v>44</v>
      </c>
      <c r="DY12" s="183" t="s">
        <v>44</v>
      </c>
      <c r="EB12" s="194">
        <v>74</v>
      </c>
      <c r="EC12" s="195">
        <v>83</v>
      </c>
      <c r="ED12" s="176">
        <f t="shared" si="13"/>
        <v>10</v>
      </c>
      <c r="EE12" s="186" t="s">
        <v>43</v>
      </c>
      <c r="EF12" s="186" t="s">
        <v>43</v>
      </c>
      <c r="EG12" s="186" t="s">
        <v>43</v>
      </c>
      <c r="EH12" s="186" t="s">
        <v>43</v>
      </c>
      <c r="EI12" s="186" t="s">
        <v>43</v>
      </c>
      <c r="EJ12" s="186" t="s">
        <v>43</v>
      </c>
      <c r="EK12" s="186" t="s">
        <v>43</v>
      </c>
      <c r="EL12" s="186" t="s">
        <v>43</v>
      </c>
      <c r="EM12" s="186" t="s">
        <v>43</v>
      </c>
      <c r="EN12" s="186" t="s">
        <v>43</v>
      </c>
      <c r="EO12" s="186" t="s">
        <v>43</v>
      </c>
      <c r="EP12" s="186" t="s">
        <v>43</v>
      </c>
      <c r="EQ12" s="186" t="s">
        <v>43</v>
      </c>
      <c r="ER12" s="186" t="s">
        <v>43</v>
      </c>
      <c r="ES12" s="186" t="s">
        <v>43</v>
      </c>
      <c r="ET12" s="186" t="s">
        <v>43</v>
      </c>
      <c r="EU12" s="186" t="s">
        <v>43</v>
      </c>
      <c r="EV12" s="186" t="s">
        <v>44</v>
      </c>
      <c r="EW12" s="186" t="s">
        <v>44</v>
      </c>
      <c r="EX12" s="186" t="s">
        <v>44</v>
      </c>
      <c r="EY12" s="186" t="s">
        <v>44</v>
      </c>
      <c r="EZ12" s="186" t="s">
        <v>44</v>
      </c>
      <c r="FA12" s="186" t="s">
        <v>44</v>
      </c>
      <c r="FB12" s="186" t="s">
        <v>44</v>
      </c>
      <c r="FC12" s="186" t="s">
        <v>44</v>
      </c>
      <c r="FD12" s="186" t="s">
        <v>44</v>
      </c>
      <c r="FE12" s="186" t="s">
        <v>44</v>
      </c>
      <c r="FF12" s="186" t="s">
        <v>44</v>
      </c>
      <c r="FG12" s="186" t="s">
        <v>44</v>
      </c>
      <c r="FH12" s="186" t="s">
        <v>44</v>
      </c>
      <c r="FI12" s="186" t="s">
        <v>44</v>
      </c>
      <c r="FJ12" s="186" t="s">
        <v>44</v>
      </c>
      <c r="FK12" s="186" t="s">
        <v>44</v>
      </c>
      <c r="FL12" s="186" t="s">
        <v>44</v>
      </c>
      <c r="FM12" s="186" t="s">
        <v>44</v>
      </c>
      <c r="FN12" s="186" t="s">
        <v>44</v>
      </c>
      <c r="FO12" s="186" t="s">
        <v>44</v>
      </c>
      <c r="FP12" s="186" t="s">
        <v>44</v>
      </c>
      <c r="FQ12" s="186" t="s">
        <v>44</v>
      </c>
      <c r="FR12" s="186" t="s">
        <v>44</v>
      </c>
      <c r="FS12" s="186" t="s">
        <v>44</v>
      </c>
      <c r="FT12" s="186" t="s">
        <v>44</v>
      </c>
      <c r="FU12" s="186" t="s">
        <v>44</v>
      </c>
      <c r="FV12" s="186" t="s">
        <v>44</v>
      </c>
      <c r="FW12" s="186" t="s">
        <v>44</v>
      </c>
      <c r="FX12" s="186" t="s">
        <v>44</v>
      </c>
      <c r="FY12" s="186" t="s">
        <v>44</v>
      </c>
      <c r="FZ12" s="186" t="s">
        <v>44</v>
      </c>
      <c r="GA12" s="186" t="s">
        <v>44</v>
      </c>
      <c r="GB12" s="186" t="s">
        <v>44</v>
      </c>
      <c r="GC12" s="186" t="s">
        <v>44</v>
      </c>
      <c r="GD12" s="186" t="s">
        <v>44</v>
      </c>
      <c r="GE12" s="186" t="s">
        <v>44</v>
      </c>
      <c r="GF12" s="186" t="s">
        <v>44</v>
      </c>
      <c r="GG12" s="186" t="s">
        <v>44</v>
      </c>
      <c r="GH12" s="186" t="s">
        <v>44</v>
      </c>
      <c r="GI12" s="186" t="s">
        <v>44</v>
      </c>
      <c r="GJ12" s="186" t="s">
        <v>44</v>
      </c>
      <c r="GK12" s="186" t="s">
        <v>44</v>
      </c>
      <c r="GL12" s="186" t="s">
        <v>44</v>
      </c>
      <c r="GM12" s="186" t="s">
        <v>44</v>
      </c>
      <c r="GN12" s="186" t="s">
        <v>44</v>
      </c>
      <c r="GO12" s="186" t="s">
        <v>44</v>
      </c>
      <c r="GP12" s="186" t="s">
        <v>44</v>
      </c>
      <c r="GT12" s="162">
        <v>11</v>
      </c>
      <c r="GU12" s="162" t="s">
        <v>369</v>
      </c>
      <c r="GX12" s="162">
        <v>11</v>
      </c>
      <c r="GY12" s="162" t="s">
        <v>369</v>
      </c>
      <c r="HB12" s="162">
        <v>11</v>
      </c>
      <c r="HC12" s="162" t="s">
        <v>369</v>
      </c>
      <c r="HF12" s="162">
        <v>11</v>
      </c>
      <c r="HG12" s="162" t="s">
        <v>423</v>
      </c>
      <c r="HH12" s="162">
        <f t="shared" si="21"/>
        <v>6</v>
      </c>
      <c r="HI12" s="162" t="str">
        <f t="shared" si="3"/>
        <v>Z46</v>
      </c>
      <c r="HJ12" s="162" t="str">
        <f t="shared" ref="HJ12" si="33">CONCATENATE(1,HI12)</f>
        <v>1Z46</v>
      </c>
      <c r="HK12" s="162" t="str">
        <f t="shared" si="4"/>
        <v/>
      </c>
      <c r="IG12" s="277">
        <v>5</v>
      </c>
      <c r="II12" s="277" t="str">
        <f t="shared" ref="II12" si="34">IF($H$1=8,IW12,IF($H$1=16,IX12,IF($H$1=32,IY12,IF($H$1=64,IZ12,IF($H$1=128,JA12,"")))))</f>
        <v/>
      </c>
      <c r="IJ12" s="277" t="str">
        <f t="shared" ref="IJ12" si="35">IF($H$1=8,IL12,IF($H$1=16,IN12,IF($H$1=32,IP12,IF($H$1=64,IR12,IF($H$1=128,IT12,"")))))</f>
        <v>5-4</v>
      </c>
      <c r="IK12" s="277" t="str">
        <f t="shared" si="30"/>
        <v/>
      </c>
      <c r="IL12" s="277" t="str">
        <f>CONCATENATE("5-",H2)</f>
        <v>5-4</v>
      </c>
      <c r="IM12" s="277" t="str">
        <f>I7</f>
        <v/>
      </c>
      <c r="IN12" s="277" t="s">
        <v>42</v>
      </c>
      <c r="IO12" s="277" t="str">
        <f>J9</f>
        <v>Zentková / Lipčáková</v>
      </c>
      <c r="IP12" s="277" t="s">
        <v>42</v>
      </c>
      <c r="IQ12" s="277" t="str">
        <f>K13</f>
        <v>Kohlerová / Nemčíková</v>
      </c>
      <c r="IR12" s="277" t="s">
        <v>42</v>
      </c>
      <c r="IS12" s="277" t="str">
        <f>L21</f>
        <v/>
      </c>
      <c r="IT12" s="277" t="s">
        <v>42</v>
      </c>
      <c r="IU12" s="277"/>
      <c r="IW12" s="277" t="str">
        <f>IF(IM12="","",MAX($IW$4:IW11)+1)</f>
        <v/>
      </c>
      <c r="IX12" s="277">
        <f>IF(IO12="","",MAX($IW$4:IX11)+1)</f>
        <v>5</v>
      </c>
      <c r="IY12" s="277">
        <f>IF(IQ12="","",MAX($IW$4:IY11)+1)</f>
        <v>5</v>
      </c>
      <c r="IZ12" s="277" t="str">
        <f>IF(IS12="","",MAX($IW$4:IZ11)+1)</f>
        <v/>
      </c>
      <c r="JA12" s="277" t="str">
        <f>IF(IU12="","",MAX($IW$4:JA11)+1)</f>
        <v/>
      </c>
    </row>
    <row r="13" spans="1:261" ht="80.099999999999994" customHeight="1" thickBot="1" x14ac:dyDescent="0.8">
      <c r="B13" s="280">
        <v>5</v>
      </c>
      <c r="C13" s="162" t="str">
        <f t="shared" si="15"/>
        <v>1Z43</v>
      </c>
      <c r="D13" s="281">
        <f>HLOOKUP($H$1,$AH$6:$AL$258,B11+B11,0)</f>
        <v>1</v>
      </c>
      <c r="E13" s="285">
        <v>5</v>
      </c>
      <c r="F13" s="286">
        <f>IF(OR(ISERROR(HLOOKUP($H$1,$AR$4:$AV$132,B13+1,0))=TRUE,HLOOKUP($H$1,$AR$4:$AV$132,B13+1,0)=0)," ",HLOOKUP($H$1,$AR$4:$AV$132,B13+1,0))</f>
        <v>5</v>
      </c>
      <c r="G13" s="239" t="str">
        <f>IF(ISERROR(VLOOKUP(E13,vylosovanie!$D$10:$Q$162,11,0))=TRUE,"",IF($K$1="n","",VLOOKUP(E13,vylosovanie!$D$10:$Q$162,11,0)))</f>
        <v>Guassardo / Koňárová</v>
      </c>
      <c r="H13" s="239" t="str">
        <f>IF(ISERROR(VLOOKUP(E13,vylosovanie!$D$10:$Q$162,12,0))=TRUE,"",IF($K$1="n","",VLOOKUP(E13,vylosovanie!$D$10:$Q$162,12,0)))</f>
        <v xml:space="preserve">MŠK - STO Krompachy  / MŠK - STO Krompachy </v>
      </c>
      <c r="I13" s="239" t="str">
        <f>IF(ISERROR(VLOOKUP(H14,'zapisy k stolom'!$A$4:$AD$2544,28,0)),"",VLOOKUP(H14,'zapisy k stolom'!$A$4:$AD$2544,28,0))</f>
        <v/>
      </c>
      <c r="J13" s="222" t="str">
        <f>VLOOKUP(J12,'zapisy k stolom'!$A$4:$AL$1389,29,0)</f>
        <v>Tbl.: 1   H: ?   D: Ne 6.3.</v>
      </c>
      <c r="K13" s="243" t="str">
        <f>IF(ISERROR(VLOOKUP(J12,'zapisy k stolom'!$A$4:$AD$2403,30,0)),"",VLOOKUP(J12,'zapisy k stolom'!$A$4:$AD$2403,30,0))</f>
        <v>Kohlerová / Nemčíková</v>
      </c>
      <c r="L13" s="239"/>
      <c r="Q13" s="180" t="str">
        <f t="shared" si="6"/>
        <v/>
      </c>
      <c r="R13" s="180" t="str">
        <f t="shared" si="5"/>
        <v/>
      </c>
      <c r="U13" s="180" t="str">
        <f>IF(U12+1&gt;MAX($Q$3:$Q$259),"",U12+1)</f>
        <v/>
      </c>
      <c r="V13" s="180" t="str">
        <f t="shared" si="32"/>
        <v/>
      </c>
      <c r="Y13" s="206" t="str">
        <f>IF($H$1=64,Y12+1,"")</f>
        <v/>
      </c>
      <c r="Z13" s="180" t="str">
        <f>J17</f>
        <v>Guassardo / Koňárová</v>
      </c>
      <c r="AA13" s="164"/>
      <c r="AC13" s="180" t="str">
        <f>IF($H$1=128,AC12+1,"")</f>
        <v/>
      </c>
      <c r="AD13" s="180" t="str">
        <f>K29</f>
        <v/>
      </c>
      <c r="AF13" s="284" t="e">
        <f>IF(F13=$H$1,"B1",IF(F13&gt;$H$1,"--",IF($H$1=8,HLOOKUP($H$2,$HZ$2:$IC$10,F13+1,0),IF($H$1=16,HLOOKUP($H$2,$BL$2:$BS$18,F13+1,0),IF($H$1=32,HLOOKUP($H$2,$BY$2:$CN$34,F13+1,0),IF($H$1=64,HLOOKUP($H$2,$CT$2:$DY$66,F13+1,0),IF($H$1=128,HLOOKUP($H$2,$EE$2:$GP$130,F13+1,0),"")))))))</f>
        <v>#N/A</v>
      </c>
      <c r="AH13" s="283">
        <v>5</v>
      </c>
      <c r="AI13" s="283">
        <v>4</v>
      </c>
      <c r="AJ13" s="283">
        <v>3</v>
      </c>
      <c r="AK13" s="287">
        <v>2</v>
      </c>
      <c r="AL13" s="287">
        <v>1</v>
      </c>
      <c r="AM13" s="279">
        <v>5</v>
      </c>
      <c r="AN13" s="279">
        <v>5</v>
      </c>
      <c r="AO13" s="279">
        <v>5</v>
      </c>
      <c r="AP13" s="279">
        <v>5</v>
      </c>
      <c r="AR13" s="162">
        <v>9</v>
      </c>
      <c r="AS13" s="162">
        <v>9</v>
      </c>
      <c r="AT13" s="162">
        <v>9</v>
      </c>
      <c r="AU13" s="162">
        <v>9</v>
      </c>
      <c r="AY13" s="162" t="str">
        <f>CONCATENATE("1",BB14)</f>
        <v>1Z43</v>
      </c>
      <c r="AZ13" s="162" t="str">
        <f>G13</f>
        <v>Guassardo / Koňárová</v>
      </c>
      <c r="BA13" s="162">
        <f>BA6+112</f>
        <v>113</v>
      </c>
      <c r="BD13" s="203"/>
      <c r="BE13" s="199"/>
      <c r="BI13" s="171"/>
      <c r="BJ13" s="171"/>
      <c r="BK13" s="171">
        <v>11</v>
      </c>
      <c r="BL13" s="172" t="s">
        <v>43</v>
      </c>
      <c r="BM13" s="172" t="s">
        <v>43</v>
      </c>
      <c r="BN13" s="172" t="s">
        <v>43</v>
      </c>
      <c r="BO13" s="172" t="s">
        <v>43</v>
      </c>
      <c r="BP13" s="172" t="s">
        <v>43</v>
      </c>
      <c r="BQ13" s="172" t="s">
        <v>43</v>
      </c>
      <c r="BR13" s="172" t="s">
        <v>44</v>
      </c>
      <c r="BS13" s="172" t="s">
        <v>44</v>
      </c>
      <c r="BU13" s="192">
        <v>27</v>
      </c>
      <c r="BV13" s="193">
        <v>10</v>
      </c>
      <c r="BW13" s="171"/>
      <c r="BX13" s="171">
        <f t="shared" si="11"/>
        <v>11</v>
      </c>
      <c r="BY13" s="172" t="s">
        <v>43</v>
      </c>
      <c r="BZ13" s="172" t="s">
        <v>43</v>
      </c>
      <c r="CA13" s="172" t="s">
        <v>43</v>
      </c>
      <c r="CB13" s="172" t="s">
        <v>43</v>
      </c>
      <c r="CC13" s="172" t="s">
        <v>43</v>
      </c>
      <c r="CD13" s="172" t="s">
        <v>43</v>
      </c>
      <c r="CE13" s="172" t="s">
        <v>43</v>
      </c>
      <c r="CF13" s="172" t="s">
        <v>43</v>
      </c>
      <c r="CG13" s="172" t="s">
        <v>43</v>
      </c>
      <c r="CH13" s="172" t="s">
        <v>43</v>
      </c>
      <c r="CI13" s="172" t="s">
        <v>43</v>
      </c>
      <c r="CJ13" s="172" t="s">
        <v>43</v>
      </c>
      <c r="CK13" s="172" t="s">
        <v>44</v>
      </c>
      <c r="CL13" s="172" t="s">
        <v>44</v>
      </c>
      <c r="CM13" s="172" t="s">
        <v>44</v>
      </c>
      <c r="CN13" s="172" t="s">
        <v>44</v>
      </c>
      <c r="CQ13" s="192">
        <v>43</v>
      </c>
      <c r="CR13" s="193">
        <v>22</v>
      </c>
      <c r="CS13" s="174">
        <f t="shared" si="12"/>
        <v>11</v>
      </c>
      <c r="CT13" s="183" t="s">
        <v>43</v>
      </c>
      <c r="CU13" s="183" t="s">
        <v>43</v>
      </c>
      <c r="CV13" s="183" t="s">
        <v>43</v>
      </c>
      <c r="CW13" s="183" t="s">
        <v>43</v>
      </c>
      <c r="CX13" s="183" t="s">
        <v>43</v>
      </c>
      <c r="CY13" s="183" t="s">
        <v>43</v>
      </c>
      <c r="CZ13" s="183" t="s">
        <v>43</v>
      </c>
      <c r="DA13" s="183" t="s">
        <v>43</v>
      </c>
      <c r="DB13" s="183" t="s">
        <v>43</v>
      </c>
      <c r="DC13" s="183" t="s">
        <v>43</v>
      </c>
      <c r="DD13" s="183" t="s">
        <v>43</v>
      </c>
      <c r="DE13" s="183" t="s">
        <v>43</v>
      </c>
      <c r="DF13" s="183" t="s">
        <v>43</v>
      </c>
      <c r="DG13" s="183" t="s">
        <v>43</v>
      </c>
      <c r="DH13" s="183" t="s">
        <v>43</v>
      </c>
      <c r="DI13" s="183" t="s">
        <v>43</v>
      </c>
      <c r="DJ13" s="183" t="s">
        <v>43</v>
      </c>
      <c r="DK13" s="183" t="s">
        <v>43</v>
      </c>
      <c r="DL13" s="183" t="s">
        <v>43</v>
      </c>
      <c r="DM13" s="183" t="s">
        <v>43</v>
      </c>
      <c r="DN13" s="183" t="s">
        <v>43</v>
      </c>
      <c r="DO13" s="183" t="s">
        <v>43</v>
      </c>
      <c r="DP13" s="183" t="s">
        <v>43</v>
      </c>
      <c r="DQ13" s="183" t="s">
        <v>43</v>
      </c>
      <c r="DR13" s="183" t="s">
        <v>44</v>
      </c>
      <c r="DS13" s="183" t="s">
        <v>44</v>
      </c>
      <c r="DT13" s="183" t="s">
        <v>44</v>
      </c>
      <c r="DU13" s="183" t="s">
        <v>44</v>
      </c>
      <c r="DV13" s="183" t="s">
        <v>44</v>
      </c>
      <c r="DW13" s="183" t="s">
        <v>44</v>
      </c>
      <c r="DX13" s="183" t="s">
        <v>44</v>
      </c>
      <c r="DY13" s="183" t="s">
        <v>44</v>
      </c>
      <c r="EB13" s="194">
        <v>75</v>
      </c>
      <c r="EC13" s="195">
        <v>46</v>
      </c>
      <c r="ED13" s="176">
        <f t="shared" si="13"/>
        <v>11</v>
      </c>
      <c r="EE13" s="186" t="s">
        <v>43</v>
      </c>
      <c r="EF13" s="186" t="s">
        <v>43</v>
      </c>
      <c r="EG13" s="186" t="s">
        <v>43</v>
      </c>
      <c r="EH13" s="186" t="s">
        <v>43</v>
      </c>
      <c r="EI13" s="186" t="s">
        <v>43</v>
      </c>
      <c r="EJ13" s="186" t="s">
        <v>43</v>
      </c>
      <c r="EK13" s="186" t="s">
        <v>43</v>
      </c>
      <c r="EL13" s="186" t="s">
        <v>43</v>
      </c>
      <c r="EM13" s="186" t="s">
        <v>43</v>
      </c>
      <c r="EN13" s="186" t="s">
        <v>43</v>
      </c>
      <c r="EO13" s="186" t="s">
        <v>43</v>
      </c>
      <c r="EP13" s="186" t="s">
        <v>43</v>
      </c>
      <c r="EQ13" s="186" t="s">
        <v>43</v>
      </c>
      <c r="ER13" s="186" t="s">
        <v>43</v>
      </c>
      <c r="ES13" s="186" t="s">
        <v>43</v>
      </c>
      <c r="ET13" s="186" t="s">
        <v>43</v>
      </c>
      <c r="EU13" s="186" t="s">
        <v>43</v>
      </c>
      <c r="EV13" s="186" t="s">
        <v>43</v>
      </c>
      <c r="EW13" s="186" t="s">
        <v>43</v>
      </c>
      <c r="EX13" s="186" t="s">
        <v>43</v>
      </c>
      <c r="EY13" s="186" t="s">
        <v>43</v>
      </c>
      <c r="EZ13" s="186" t="s">
        <v>43</v>
      </c>
      <c r="FA13" s="186" t="s">
        <v>43</v>
      </c>
      <c r="FB13" s="186" t="s">
        <v>43</v>
      </c>
      <c r="FC13" s="186" t="s">
        <v>43</v>
      </c>
      <c r="FD13" s="186" t="s">
        <v>43</v>
      </c>
      <c r="FE13" s="186" t="s">
        <v>43</v>
      </c>
      <c r="FF13" s="186" t="s">
        <v>43</v>
      </c>
      <c r="FG13" s="186" t="s">
        <v>43</v>
      </c>
      <c r="FH13" s="186" t="s">
        <v>43</v>
      </c>
      <c r="FI13" s="186" t="s">
        <v>43</v>
      </c>
      <c r="FJ13" s="186" t="s">
        <v>43</v>
      </c>
      <c r="FK13" s="186" t="s">
        <v>43</v>
      </c>
      <c r="FL13" s="186" t="s">
        <v>43</v>
      </c>
      <c r="FM13" s="186" t="s">
        <v>43</v>
      </c>
      <c r="FN13" s="186" t="s">
        <v>43</v>
      </c>
      <c r="FO13" s="186" t="s">
        <v>43</v>
      </c>
      <c r="FP13" s="186" t="s">
        <v>43</v>
      </c>
      <c r="FQ13" s="186" t="s">
        <v>43</v>
      </c>
      <c r="FR13" s="186" t="s">
        <v>43</v>
      </c>
      <c r="FS13" s="186" t="s">
        <v>43</v>
      </c>
      <c r="FT13" s="186" t="s">
        <v>43</v>
      </c>
      <c r="FU13" s="186" t="s">
        <v>43</v>
      </c>
      <c r="FV13" s="186" t="s">
        <v>43</v>
      </c>
      <c r="FW13" s="186" t="s">
        <v>43</v>
      </c>
      <c r="FX13" s="186" t="s">
        <v>43</v>
      </c>
      <c r="FY13" s="186" t="s">
        <v>43</v>
      </c>
      <c r="FZ13" s="186" t="s">
        <v>43</v>
      </c>
      <c r="GA13" s="186" t="s">
        <v>44</v>
      </c>
      <c r="GB13" s="186" t="s">
        <v>44</v>
      </c>
      <c r="GC13" s="186" t="s">
        <v>44</v>
      </c>
      <c r="GD13" s="186" t="s">
        <v>44</v>
      </c>
      <c r="GE13" s="186" t="s">
        <v>44</v>
      </c>
      <c r="GF13" s="186" t="s">
        <v>44</v>
      </c>
      <c r="GG13" s="186" t="s">
        <v>44</v>
      </c>
      <c r="GH13" s="186" t="s">
        <v>44</v>
      </c>
      <c r="GI13" s="186" t="s">
        <v>44</v>
      </c>
      <c r="GJ13" s="186" t="s">
        <v>44</v>
      </c>
      <c r="GK13" s="186" t="s">
        <v>44</v>
      </c>
      <c r="GL13" s="186" t="s">
        <v>44</v>
      </c>
      <c r="GM13" s="186" t="s">
        <v>44</v>
      </c>
      <c r="GN13" s="186" t="s">
        <v>44</v>
      </c>
      <c r="GO13" s="186" t="s">
        <v>44</v>
      </c>
      <c r="GP13" s="186" t="s">
        <v>44</v>
      </c>
      <c r="GT13" s="162">
        <v>12</v>
      </c>
      <c r="GU13" s="162" t="s">
        <v>370</v>
      </c>
      <c r="GX13" s="162">
        <v>12</v>
      </c>
      <c r="GY13" s="162" t="s">
        <v>370</v>
      </c>
      <c r="HB13" s="162">
        <v>12</v>
      </c>
      <c r="HC13" s="162" t="s">
        <v>370</v>
      </c>
      <c r="HF13" s="162">
        <v>12</v>
      </c>
      <c r="HG13" s="162" t="s">
        <v>424</v>
      </c>
      <c r="HH13" s="162">
        <f t="shared" si="21"/>
        <v>6</v>
      </c>
      <c r="HI13" s="162" t="str">
        <f t="shared" si="3"/>
        <v>Z46</v>
      </c>
      <c r="HJ13" s="162" t="str">
        <f t="shared" ref="HJ13" si="36">CONCATENATE(2,HI13)</f>
        <v>2Z46</v>
      </c>
      <c r="HK13" s="162" t="str">
        <f t="shared" si="4"/>
        <v/>
      </c>
      <c r="IG13" s="278"/>
      <c r="II13" s="278"/>
      <c r="IJ13" s="278"/>
      <c r="IK13" s="278"/>
      <c r="IL13" s="288"/>
      <c r="IM13" s="278"/>
      <c r="IN13" s="278"/>
      <c r="IO13" s="278"/>
      <c r="IP13" s="278"/>
      <c r="IQ13" s="278"/>
      <c r="IR13" s="278"/>
      <c r="IS13" s="278"/>
      <c r="IT13" s="278"/>
      <c r="IU13" s="278"/>
      <c r="IW13" s="278"/>
      <c r="IX13" s="278"/>
      <c r="IY13" s="278"/>
      <c r="IZ13" s="278"/>
      <c r="JA13" s="278"/>
    </row>
    <row r="14" spans="1:261" ht="80.099999999999994" customHeight="1" thickBot="1" x14ac:dyDescent="0.8">
      <c r="B14" s="280"/>
      <c r="C14" s="162" t="str">
        <f t="shared" si="15"/>
        <v>1Z466</v>
      </c>
      <c r="D14" s="281"/>
      <c r="E14" s="285"/>
      <c r="F14" s="286"/>
      <c r="G14" s="217" t="str">
        <f>VLOOKUP(H14,'zapisy k stolom'!$A$4:$AL$1389,29,0)</f>
        <v>Tbl.: 3   H: 14.30   D: So 5.3.</v>
      </c>
      <c r="H14" s="240" t="str">
        <f>BB14</f>
        <v>Z43</v>
      </c>
      <c r="I14" s="239" t="str">
        <f>IF(ISERROR(VLOOKUP(H14,'zapisy k stolom'!$A$4:$AD$2403,27,0)),"",VLOOKUP(H14,'zapisy k stolom'!$A$4:$AD$2403,27,0))</f>
        <v>Guassardo / Koňárová</v>
      </c>
      <c r="J14" s="245"/>
      <c r="K14" s="245"/>
      <c r="L14" s="239"/>
      <c r="Q14" s="180" t="str">
        <f t="shared" si="6"/>
        <v/>
      </c>
      <c r="R14" s="180" t="str">
        <f t="shared" si="5"/>
        <v/>
      </c>
      <c r="U14" s="180" t="str">
        <f t="shared" ref="U14:U77" si="37">IF(ISERROR(IF(U13+1&gt;MAX($Q$3:$Q$259),"",U13+1))=TRUE,"",IF(U13+1&gt;MAX($Q$3:$Q$259),"",U13+1))</f>
        <v/>
      </c>
      <c r="V14" s="180" t="str">
        <f t="shared" si="32"/>
        <v/>
      </c>
      <c r="Y14" s="206" t="str">
        <f t="shared" ref="Y14:Y27" si="38">IF($H$1=64,Y13+1,"")</f>
        <v/>
      </c>
      <c r="Z14" s="180" t="str">
        <f>J25</f>
        <v/>
      </c>
      <c r="AA14" s="164"/>
      <c r="AC14" s="180" t="str">
        <f t="shared" ref="AC14:AC27" si="39">IF($H$1=128,AC13+1,"")</f>
        <v/>
      </c>
      <c r="AD14" s="180" t="str">
        <f>K45</f>
        <v/>
      </c>
      <c r="AF14" s="284"/>
      <c r="AH14" s="283"/>
      <c r="AI14" s="283"/>
      <c r="AJ14" s="283"/>
      <c r="AK14" s="287"/>
      <c r="AL14" s="287"/>
      <c r="AM14" s="279"/>
      <c r="AN14" s="279"/>
      <c r="AO14" s="279"/>
      <c r="AP14" s="279"/>
      <c r="AR14" s="162">
        <v>10</v>
      </c>
      <c r="AS14" s="162">
        <v>10</v>
      </c>
      <c r="AT14" s="162">
        <v>10</v>
      </c>
      <c r="AU14" s="162">
        <v>10</v>
      </c>
      <c r="AY14" s="162" t="str">
        <f>CONCATENATE("1",BC16)</f>
        <v>1Z466</v>
      </c>
      <c r="AZ14" s="162" t="str">
        <f>I14</f>
        <v>Guassardo / Koňárová</v>
      </c>
      <c r="BA14" s="162">
        <f>BA10+1</f>
        <v>3</v>
      </c>
      <c r="BB14" s="199" t="str">
        <f>CONCATENATE("Z4",BA14)</f>
        <v>Z43</v>
      </c>
      <c r="BD14" s="203"/>
      <c r="BE14" s="203"/>
      <c r="BI14" s="171"/>
      <c r="BJ14" s="171"/>
      <c r="BK14" s="171">
        <v>12</v>
      </c>
      <c r="BL14" s="172" t="s">
        <v>43</v>
      </c>
      <c r="BM14" s="172" t="s">
        <v>43</v>
      </c>
      <c r="BN14" s="172" t="s">
        <v>43</v>
      </c>
      <c r="BO14" s="172" t="s">
        <v>43</v>
      </c>
      <c r="BP14" s="172" t="s">
        <v>43</v>
      </c>
      <c r="BQ14" s="172" t="s">
        <v>43</v>
      </c>
      <c r="BR14" s="172" t="s">
        <v>43</v>
      </c>
      <c r="BS14" s="172" t="s">
        <v>43</v>
      </c>
      <c r="BU14" s="192">
        <v>28</v>
      </c>
      <c r="BV14" s="193">
        <v>15</v>
      </c>
      <c r="BW14" s="171"/>
      <c r="BX14" s="171">
        <f t="shared" si="11"/>
        <v>12</v>
      </c>
      <c r="BY14" s="172" t="s">
        <v>43</v>
      </c>
      <c r="BZ14" s="172" t="s">
        <v>43</v>
      </c>
      <c r="CA14" s="172" t="s">
        <v>43</v>
      </c>
      <c r="CB14" s="172" t="s">
        <v>43</v>
      </c>
      <c r="CC14" s="172" t="s">
        <v>43</v>
      </c>
      <c r="CD14" s="172" t="s">
        <v>43</v>
      </c>
      <c r="CE14" s="172" t="s">
        <v>43</v>
      </c>
      <c r="CF14" s="172" t="s">
        <v>43</v>
      </c>
      <c r="CG14" s="172" t="s">
        <v>43</v>
      </c>
      <c r="CH14" s="172" t="s">
        <v>43</v>
      </c>
      <c r="CI14" s="172" t="s">
        <v>43</v>
      </c>
      <c r="CJ14" s="172" t="s">
        <v>43</v>
      </c>
      <c r="CK14" s="172" t="s">
        <v>43</v>
      </c>
      <c r="CL14" s="172" t="s">
        <v>43</v>
      </c>
      <c r="CM14" s="172" t="s">
        <v>43</v>
      </c>
      <c r="CN14" s="172" t="s">
        <v>43</v>
      </c>
      <c r="CQ14" s="192">
        <v>44</v>
      </c>
      <c r="CR14" s="193">
        <v>27</v>
      </c>
      <c r="CS14" s="174">
        <f t="shared" si="12"/>
        <v>12</v>
      </c>
      <c r="CT14" s="183" t="s">
        <v>43</v>
      </c>
      <c r="CU14" s="183" t="s">
        <v>43</v>
      </c>
      <c r="CV14" s="183" t="s">
        <v>43</v>
      </c>
      <c r="CW14" s="183" t="s">
        <v>43</v>
      </c>
      <c r="CX14" s="183" t="s">
        <v>43</v>
      </c>
      <c r="CY14" s="183" t="s">
        <v>43</v>
      </c>
      <c r="CZ14" s="183" t="s">
        <v>43</v>
      </c>
      <c r="DA14" s="183" t="s">
        <v>43</v>
      </c>
      <c r="DB14" s="183" t="s">
        <v>43</v>
      </c>
      <c r="DC14" s="183" t="s">
        <v>43</v>
      </c>
      <c r="DD14" s="183" t="s">
        <v>43</v>
      </c>
      <c r="DE14" s="183" t="s">
        <v>43</v>
      </c>
      <c r="DF14" s="183" t="s">
        <v>43</v>
      </c>
      <c r="DG14" s="183" t="s">
        <v>43</v>
      </c>
      <c r="DH14" s="183" t="s">
        <v>43</v>
      </c>
      <c r="DI14" s="183" t="s">
        <v>43</v>
      </c>
      <c r="DJ14" s="183" t="s">
        <v>43</v>
      </c>
      <c r="DK14" s="183" t="s">
        <v>43</v>
      </c>
      <c r="DL14" s="183" t="s">
        <v>43</v>
      </c>
      <c r="DM14" s="183" t="s">
        <v>43</v>
      </c>
      <c r="DN14" s="183" t="s">
        <v>43</v>
      </c>
      <c r="DO14" s="183" t="s">
        <v>43</v>
      </c>
      <c r="DP14" s="183" t="s">
        <v>43</v>
      </c>
      <c r="DQ14" s="183" t="s">
        <v>43</v>
      </c>
      <c r="DR14" s="183" t="s">
        <v>43</v>
      </c>
      <c r="DS14" s="183" t="s">
        <v>43</v>
      </c>
      <c r="DT14" s="183" t="s">
        <v>43</v>
      </c>
      <c r="DU14" s="183" t="s">
        <v>43</v>
      </c>
      <c r="DV14" s="183" t="s">
        <v>43</v>
      </c>
      <c r="DW14" s="183" t="s">
        <v>43</v>
      </c>
      <c r="DX14" s="183" t="s">
        <v>43</v>
      </c>
      <c r="DY14" s="183" t="s">
        <v>43</v>
      </c>
      <c r="EB14" s="194">
        <v>76</v>
      </c>
      <c r="EC14" s="195">
        <v>51</v>
      </c>
      <c r="ED14" s="176">
        <f t="shared" si="13"/>
        <v>12</v>
      </c>
      <c r="EE14" s="186" t="s">
        <v>43</v>
      </c>
      <c r="EF14" s="186" t="s">
        <v>43</v>
      </c>
      <c r="EG14" s="186" t="s">
        <v>43</v>
      </c>
      <c r="EH14" s="186" t="s">
        <v>43</v>
      </c>
      <c r="EI14" s="186" t="s">
        <v>43</v>
      </c>
      <c r="EJ14" s="186" t="s">
        <v>43</v>
      </c>
      <c r="EK14" s="186" t="s">
        <v>43</v>
      </c>
      <c r="EL14" s="186" t="s">
        <v>43</v>
      </c>
      <c r="EM14" s="186" t="s">
        <v>43</v>
      </c>
      <c r="EN14" s="186" t="s">
        <v>43</v>
      </c>
      <c r="EO14" s="186" t="s">
        <v>43</v>
      </c>
      <c r="EP14" s="186" t="s">
        <v>43</v>
      </c>
      <c r="EQ14" s="186" t="s">
        <v>43</v>
      </c>
      <c r="ER14" s="186" t="s">
        <v>43</v>
      </c>
      <c r="ES14" s="186" t="s">
        <v>43</v>
      </c>
      <c r="ET14" s="186" t="s">
        <v>43</v>
      </c>
      <c r="EU14" s="186" t="s">
        <v>43</v>
      </c>
      <c r="EV14" s="186" t="s">
        <v>43</v>
      </c>
      <c r="EW14" s="186" t="s">
        <v>43</v>
      </c>
      <c r="EX14" s="186" t="s">
        <v>43</v>
      </c>
      <c r="EY14" s="186" t="s">
        <v>43</v>
      </c>
      <c r="EZ14" s="186" t="s">
        <v>43</v>
      </c>
      <c r="FA14" s="186" t="s">
        <v>43</v>
      </c>
      <c r="FB14" s="186" t="s">
        <v>43</v>
      </c>
      <c r="FC14" s="186" t="s">
        <v>43</v>
      </c>
      <c r="FD14" s="186" t="s">
        <v>43</v>
      </c>
      <c r="FE14" s="186" t="s">
        <v>43</v>
      </c>
      <c r="FF14" s="186" t="s">
        <v>43</v>
      </c>
      <c r="FG14" s="186" t="s">
        <v>43</v>
      </c>
      <c r="FH14" s="186" t="s">
        <v>43</v>
      </c>
      <c r="FI14" s="186" t="s">
        <v>43</v>
      </c>
      <c r="FJ14" s="186" t="s">
        <v>43</v>
      </c>
      <c r="FK14" s="186" t="s">
        <v>43</v>
      </c>
      <c r="FL14" s="186" t="s">
        <v>43</v>
      </c>
      <c r="FM14" s="186" t="s">
        <v>43</v>
      </c>
      <c r="FN14" s="186" t="s">
        <v>43</v>
      </c>
      <c r="FO14" s="186" t="s">
        <v>43</v>
      </c>
      <c r="FP14" s="186" t="s">
        <v>43</v>
      </c>
      <c r="FQ14" s="186" t="s">
        <v>43</v>
      </c>
      <c r="FR14" s="186" t="s">
        <v>43</v>
      </c>
      <c r="FS14" s="186" t="s">
        <v>43</v>
      </c>
      <c r="FT14" s="186" t="s">
        <v>43</v>
      </c>
      <c r="FU14" s="186" t="s">
        <v>43</v>
      </c>
      <c r="FV14" s="186" t="s">
        <v>43</v>
      </c>
      <c r="FW14" s="186" t="s">
        <v>43</v>
      </c>
      <c r="FX14" s="186" t="s">
        <v>43</v>
      </c>
      <c r="FY14" s="186" t="s">
        <v>43</v>
      </c>
      <c r="FZ14" s="186" t="s">
        <v>43</v>
      </c>
      <c r="GA14" s="186" t="s">
        <v>43</v>
      </c>
      <c r="GB14" s="186" t="s">
        <v>43</v>
      </c>
      <c r="GC14" s="186" t="s">
        <v>43</v>
      </c>
      <c r="GD14" s="186" t="s">
        <v>43</v>
      </c>
      <c r="GE14" s="186" t="s">
        <v>43</v>
      </c>
      <c r="GF14" s="186" t="s">
        <v>43</v>
      </c>
      <c r="GG14" s="186" t="s">
        <v>43</v>
      </c>
      <c r="GH14" s="186" t="s">
        <v>43</v>
      </c>
      <c r="GI14" s="186" t="s">
        <v>43</v>
      </c>
      <c r="GJ14" s="186" t="s">
        <v>43</v>
      </c>
      <c r="GK14" s="186" t="s">
        <v>43</v>
      </c>
      <c r="GL14" s="186" t="s">
        <v>43</v>
      </c>
      <c r="GM14" s="186" t="s">
        <v>43</v>
      </c>
      <c r="GN14" s="186" t="s">
        <v>43</v>
      </c>
      <c r="GO14" s="186" t="s">
        <v>43</v>
      </c>
      <c r="GP14" s="186" t="s">
        <v>43</v>
      </c>
      <c r="GT14" s="162">
        <v>13</v>
      </c>
      <c r="GU14" s="162" t="s">
        <v>371</v>
      </c>
      <c r="GX14" s="162">
        <v>13</v>
      </c>
      <c r="GY14" s="162" t="s">
        <v>371</v>
      </c>
      <c r="HB14" s="162">
        <v>13</v>
      </c>
      <c r="HC14" s="162" t="s">
        <v>371</v>
      </c>
      <c r="HF14" s="162">
        <v>13</v>
      </c>
      <c r="HG14" s="162" t="s">
        <v>362</v>
      </c>
      <c r="HH14" s="162">
        <f t="shared" si="21"/>
        <v>7</v>
      </c>
      <c r="HI14" s="162" t="str">
        <f t="shared" si="3"/>
        <v>Z47</v>
      </c>
      <c r="HJ14" s="162" t="str">
        <f t="shared" ref="HJ14" si="40">CONCATENATE(1,HI14)</f>
        <v>1Z47</v>
      </c>
      <c r="HK14" s="162" t="str">
        <f t="shared" si="4"/>
        <v/>
      </c>
      <c r="IG14" s="277">
        <v>6</v>
      </c>
      <c r="II14" s="277" t="str">
        <f t="shared" ref="II14" si="41">IF($H$1=8,IW14,IF($H$1=16,IX14,IF($H$1=32,IY14,IF($H$1=64,IZ14,IF($H$1=128,JA14,"")))))</f>
        <v/>
      </c>
      <c r="IJ14" s="277" t="str">
        <f t="shared" ref="IJ14" si="42">IF($H$1=8,IL14,IF($H$1=16,IN14,IF($H$1=32,IP14,IF($H$1=64,IR14,IF($H$1=128,IT14,"")))))</f>
        <v xml:space="preserve"> </v>
      </c>
      <c r="IK14" s="277" t="str">
        <f t="shared" si="30"/>
        <v/>
      </c>
      <c r="IL14" s="277" t="s">
        <v>43</v>
      </c>
      <c r="IM14" s="277" t="str">
        <f>I11</f>
        <v/>
      </c>
      <c r="IN14" s="277" t="s">
        <v>43</v>
      </c>
      <c r="IO14" s="277" t="str">
        <f>J17</f>
        <v>Guassardo / Koňárová</v>
      </c>
      <c r="IP14" s="277" t="s">
        <v>43</v>
      </c>
      <c r="IQ14" s="277" t="str">
        <f>K29</f>
        <v/>
      </c>
      <c r="IR14" s="277" t="s">
        <v>43</v>
      </c>
      <c r="IS14" s="277" t="str">
        <f>L53</f>
        <v/>
      </c>
      <c r="IT14" s="277" t="s">
        <v>43</v>
      </c>
      <c r="IU14" s="277"/>
      <c r="IW14" s="277" t="str">
        <f>IF(IM14="","",MAX($IW$4:IW13)+1)</f>
        <v/>
      </c>
      <c r="IX14" s="277">
        <f>IF(IO14="","",MAX($IW$4:IX13)+1)</f>
        <v>6</v>
      </c>
      <c r="IY14" s="277" t="str">
        <f>IF(IQ14="","",MAX($IW$4:IY13)+1)</f>
        <v/>
      </c>
      <c r="IZ14" s="277" t="str">
        <f>IF(IS14="","",MAX($IW$4:IZ13)+1)</f>
        <v/>
      </c>
      <c r="JA14" s="277" t="str">
        <f>IF(IU14="","",MAX($IW$4:JA13)+1)</f>
        <v/>
      </c>
    </row>
    <row r="15" spans="1:261" ht="80.099999999999994" customHeight="1" thickBot="1" x14ac:dyDescent="0.8">
      <c r="A15" s="232" t="str">
        <f>IF(I15="","",MAX($A$5:A14)+1)</f>
        <v/>
      </c>
      <c r="B15" s="280">
        <v>6</v>
      </c>
      <c r="C15" s="162" t="str">
        <f t="shared" si="15"/>
        <v>2Z43</v>
      </c>
      <c r="D15" s="281">
        <f>HLOOKUP($H$1,$AH$6:$AL$258,B13+B13,0)</f>
        <v>2</v>
      </c>
      <c r="E15" s="285" t="s">
        <v>497</v>
      </c>
      <c r="F15" s="286">
        <f>IF(OR(ISERROR(HLOOKUP($H$1,$AR$4:$AV$132,B15+1,0))=TRUE,HLOOKUP($H$1,$AR$4:$AV$132,B15+1,0)=0)," ",HLOOKUP($H$1,$AR$4:$AV$132,B15+1,0))</f>
        <v>6</v>
      </c>
      <c r="G15" s="241" t="str">
        <f>IF(ISERROR(VLOOKUP(E15,vylosovanie!$D$10:$Q$162,11,0))=TRUE,"",IF($K$1="n","",VLOOKUP(E15,vylosovanie!$D$10:$Q$162,11,0)))</f>
        <v>X</v>
      </c>
      <c r="H15" s="242" t="str">
        <f>IF(ISERROR(VLOOKUP(E15,vylosovanie!$D$10:$Q$162,12,0))=TRUE,"",IF($K$1="n","",VLOOKUP(E15,vylosovanie!$D$10:$Q$162,12,0)))</f>
        <v>X</v>
      </c>
      <c r="I15" s="243" t="str">
        <f>IF(ISERROR(VLOOKUP(H14,'zapisy k stolom'!$A$4:$AD$2403,30,0)),"",VLOOKUP(H14,'zapisy k stolom'!$A$4:$AD$2403,30,0))</f>
        <v/>
      </c>
      <c r="J15" s="245" t="str">
        <f>IF(ISERROR(VLOOKUP(I16,'zapisy k stolom'!$A$4:$AD$2544,28,0)),"",VLOOKUP(I16,'zapisy k stolom'!$A$4:$AD$2544,28,0))</f>
        <v xml:space="preserve">3:0 ( 4,4,5,,,, ) </v>
      </c>
      <c r="K15" s="245"/>
      <c r="L15" s="239"/>
      <c r="Q15" s="180" t="str">
        <f t="shared" si="6"/>
        <v/>
      </c>
      <c r="R15" s="180" t="str">
        <f t="shared" si="5"/>
        <v/>
      </c>
      <c r="U15" s="180" t="str">
        <f t="shared" si="37"/>
        <v/>
      </c>
      <c r="V15" s="180" t="str">
        <f t="shared" si="32"/>
        <v/>
      </c>
      <c r="Y15" s="206" t="str">
        <f t="shared" si="38"/>
        <v/>
      </c>
      <c r="Z15" s="180" t="str">
        <f>J33</f>
        <v/>
      </c>
      <c r="AA15" s="164"/>
      <c r="AC15" s="180" t="str">
        <f t="shared" si="39"/>
        <v/>
      </c>
      <c r="AD15" s="180" t="str">
        <f>K61</f>
        <v/>
      </c>
      <c r="AF15" s="284" t="e">
        <f>IF(F15=$H$1,"B1",IF(F15&gt;$H$1,"--",IF($H$1=8,HLOOKUP($H$2,$HZ$2:$IC$10,F15+1,0),IF($H$1=16,HLOOKUP($H$2,$BL$2:$BS$18,F15+1,0),IF($H$1=32,HLOOKUP($H$2,$BY$2:$CN$34,F15+1,0),IF($H$1=64,HLOOKUP($H$2,$CT$2:$DY$66,F15+1,0),IF($H$1=128,HLOOKUP($H$2,$EE$2:$GP$130,F15+1,0),"")))))))</f>
        <v>#N/A</v>
      </c>
      <c r="AH15" s="283">
        <v>6</v>
      </c>
      <c r="AI15" s="283">
        <v>5</v>
      </c>
      <c r="AJ15" s="283">
        <v>4</v>
      </c>
      <c r="AK15" s="287">
        <v>3</v>
      </c>
      <c r="AL15" s="287">
        <v>2</v>
      </c>
      <c r="AM15" s="279">
        <v>6</v>
      </c>
      <c r="AN15" s="279">
        <v>6</v>
      </c>
      <c r="AO15" s="279">
        <v>6</v>
      </c>
      <c r="AP15" s="279">
        <v>6</v>
      </c>
      <c r="AR15" s="162">
        <v>11</v>
      </c>
      <c r="AS15" s="162">
        <v>11</v>
      </c>
      <c r="AT15" s="162">
        <v>11</v>
      </c>
      <c r="AU15" s="162">
        <v>11</v>
      </c>
      <c r="AY15" s="162" t="str">
        <f>CONCATENATE("2",BB14)</f>
        <v>2Z43</v>
      </c>
      <c r="AZ15" s="162" t="str">
        <f>G15</f>
        <v>X</v>
      </c>
      <c r="BA15" s="162">
        <f>BA7+1</f>
        <v>66</v>
      </c>
      <c r="BB15" s="200"/>
      <c r="BC15" s="199"/>
      <c r="BD15" s="203"/>
      <c r="BE15" s="203"/>
      <c r="BI15" s="171"/>
      <c r="BJ15" s="171"/>
      <c r="BK15" s="171">
        <v>13</v>
      </c>
      <c r="BL15" s="172" t="s">
        <v>43</v>
      </c>
      <c r="BM15" s="172" t="s">
        <v>43</v>
      </c>
      <c r="BN15" s="172" t="s">
        <v>43</v>
      </c>
      <c r="BO15" s="172" t="s">
        <v>43</v>
      </c>
      <c r="BP15" s="172" t="s">
        <v>43</v>
      </c>
      <c r="BQ15" s="172" t="s">
        <v>43</v>
      </c>
      <c r="BR15" s="172" t="s">
        <v>43</v>
      </c>
      <c r="BS15" s="172" t="s">
        <v>43</v>
      </c>
      <c r="BU15" s="192">
        <v>29</v>
      </c>
      <c r="BV15" s="193">
        <v>18</v>
      </c>
      <c r="BW15" s="171"/>
      <c r="BX15" s="171">
        <f t="shared" si="11"/>
        <v>13</v>
      </c>
      <c r="BY15" s="172" t="s">
        <v>43</v>
      </c>
      <c r="BZ15" s="172" t="s">
        <v>43</v>
      </c>
      <c r="CA15" s="172" t="s">
        <v>43</v>
      </c>
      <c r="CB15" s="172" t="s">
        <v>43</v>
      </c>
      <c r="CC15" s="172" t="s">
        <v>43</v>
      </c>
      <c r="CD15" s="172" t="s">
        <v>43</v>
      </c>
      <c r="CE15" s="172" t="s">
        <v>43</v>
      </c>
      <c r="CF15" s="172" t="s">
        <v>43</v>
      </c>
      <c r="CG15" s="172" t="s">
        <v>43</v>
      </c>
      <c r="CH15" s="172" t="s">
        <v>43</v>
      </c>
      <c r="CI15" s="172" t="s">
        <v>43</v>
      </c>
      <c r="CJ15" s="172" t="s">
        <v>43</v>
      </c>
      <c r="CK15" s="172" t="s">
        <v>43</v>
      </c>
      <c r="CL15" s="172" t="s">
        <v>43</v>
      </c>
      <c r="CM15" s="172" t="s">
        <v>43</v>
      </c>
      <c r="CN15" s="172" t="s">
        <v>43</v>
      </c>
      <c r="CQ15" s="192">
        <v>45</v>
      </c>
      <c r="CR15" s="193">
        <v>38</v>
      </c>
      <c r="CS15" s="174">
        <f t="shared" si="12"/>
        <v>13</v>
      </c>
      <c r="CT15" s="183" t="s">
        <v>43</v>
      </c>
      <c r="CU15" s="183" t="s">
        <v>43</v>
      </c>
      <c r="CV15" s="183" t="s">
        <v>43</v>
      </c>
      <c r="CW15" s="183" t="s">
        <v>43</v>
      </c>
      <c r="CX15" s="183" t="s">
        <v>43</v>
      </c>
      <c r="CY15" s="183" t="s">
        <v>43</v>
      </c>
      <c r="CZ15" s="183" t="s">
        <v>43</v>
      </c>
      <c r="DA15" s="183" t="s">
        <v>43</v>
      </c>
      <c r="DB15" s="183" t="s">
        <v>43</v>
      </c>
      <c r="DC15" s="183" t="s">
        <v>43</v>
      </c>
      <c r="DD15" s="183" t="s">
        <v>43</v>
      </c>
      <c r="DE15" s="183" t="s">
        <v>43</v>
      </c>
      <c r="DF15" s="183" t="s">
        <v>43</v>
      </c>
      <c r="DG15" s="183" t="s">
        <v>43</v>
      </c>
      <c r="DH15" s="183" t="s">
        <v>43</v>
      </c>
      <c r="DI15" s="183" t="s">
        <v>43</v>
      </c>
      <c r="DJ15" s="183" t="s">
        <v>43</v>
      </c>
      <c r="DK15" s="183" t="s">
        <v>43</v>
      </c>
      <c r="DL15" s="183" t="s">
        <v>43</v>
      </c>
      <c r="DM15" s="183" t="s">
        <v>43</v>
      </c>
      <c r="DN15" s="183" t="s">
        <v>43</v>
      </c>
      <c r="DO15" s="183" t="s">
        <v>43</v>
      </c>
      <c r="DP15" s="183" t="s">
        <v>43</v>
      </c>
      <c r="DQ15" s="183" t="s">
        <v>43</v>
      </c>
      <c r="DR15" s="183" t="s">
        <v>43</v>
      </c>
      <c r="DS15" s="183" t="s">
        <v>43</v>
      </c>
      <c r="DT15" s="183" t="s">
        <v>43</v>
      </c>
      <c r="DU15" s="183" t="s">
        <v>43</v>
      </c>
      <c r="DV15" s="183" t="s">
        <v>43</v>
      </c>
      <c r="DW15" s="183" t="s">
        <v>43</v>
      </c>
      <c r="DX15" s="183" t="s">
        <v>43</v>
      </c>
      <c r="DY15" s="183" t="s">
        <v>43</v>
      </c>
      <c r="EB15" s="194">
        <v>77</v>
      </c>
      <c r="EC15" s="195">
        <v>78</v>
      </c>
      <c r="ED15" s="176">
        <f t="shared" si="13"/>
        <v>13</v>
      </c>
      <c r="EE15" s="186" t="s">
        <v>43</v>
      </c>
      <c r="EF15" s="186" t="s">
        <v>43</v>
      </c>
      <c r="EG15" s="186" t="s">
        <v>43</v>
      </c>
      <c r="EH15" s="186" t="s">
        <v>43</v>
      </c>
      <c r="EI15" s="186" t="s">
        <v>43</v>
      </c>
      <c r="EJ15" s="186" t="s">
        <v>43</v>
      </c>
      <c r="EK15" s="186" t="s">
        <v>43</v>
      </c>
      <c r="EL15" s="186" t="s">
        <v>43</v>
      </c>
      <c r="EM15" s="186" t="s">
        <v>43</v>
      </c>
      <c r="EN15" s="186" t="s">
        <v>43</v>
      </c>
      <c r="EO15" s="186" t="s">
        <v>43</v>
      </c>
      <c r="EP15" s="186" t="s">
        <v>43</v>
      </c>
      <c r="EQ15" s="186" t="s">
        <v>43</v>
      </c>
      <c r="ER15" s="186" t="s">
        <v>43</v>
      </c>
      <c r="ES15" s="186" t="s">
        <v>43</v>
      </c>
      <c r="ET15" s="186" t="s">
        <v>43</v>
      </c>
      <c r="EU15" s="186" t="s">
        <v>43</v>
      </c>
      <c r="EV15" s="186" t="s">
        <v>43</v>
      </c>
      <c r="EW15" s="186" t="s">
        <v>43</v>
      </c>
      <c r="EX15" s="186" t="s">
        <v>43</v>
      </c>
      <c r="EY15" s="186" t="s">
        <v>43</v>
      </c>
      <c r="EZ15" s="186" t="s">
        <v>43</v>
      </c>
      <c r="FA15" s="186" t="s">
        <v>43</v>
      </c>
      <c r="FB15" s="186" t="s">
        <v>43</v>
      </c>
      <c r="FC15" s="186" t="s">
        <v>43</v>
      </c>
      <c r="FD15" s="186" t="s">
        <v>43</v>
      </c>
      <c r="FE15" s="186" t="s">
        <v>43</v>
      </c>
      <c r="FF15" s="186" t="s">
        <v>43</v>
      </c>
      <c r="FG15" s="186" t="s">
        <v>43</v>
      </c>
      <c r="FH15" s="186" t="s">
        <v>43</v>
      </c>
      <c r="FI15" s="186" t="s">
        <v>43</v>
      </c>
      <c r="FJ15" s="186" t="s">
        <v>43</v>
      </c>
      <c r="FK15" s="186" t="s">
        <v>43</v>
      </c>
      <c r="FL15" s="186" t="s">
        <v>43</v>
      </c>
      <c r="FM15" s="186" t="s">
        <v>43</v>
      </c>
      <c r="FN15" s="186" t="s">
        <v>43</v>
      </c>
      <c r="FO15" s="186" t="s">
        <v>43</v>
      </c>
      <c r="FP15" s="186" t="s">
        <v>43</v>
      </c>
      <c r="FQ15" s="186" t="s">
        <v>43</v>
      </c>
      <c r="FR15" s="186" t="s">
        <v>43</v>
      </c>
      <c r="FS15" s="186" t="s">
        <v>43</v>
      </c>
      <c r="FT15" s="186" t="s">
        <v>43</v>
      </c>
      <c r="FU15" s="186" t="s">
        <v>43</v>
      </c>
      <c r="FV15" s="186" t="s">
        <v>43</v>
      </c>
      <c r="FW15" s="186" t="s">
        <v>43</v>
      </c>
      <c r="FX15" s="186" t="s">
        <v>43</v>
      </c>
      <c r="FY15" s="186" t="s">
        <v>43</v>
      </c>
      <c r="FZ15" s="186" t="s">
        <v>43</v>
      </c>
      <c r="GA15" s="186" t="s">
        <v>43</v>
      </c>
      <c r="GB15" s="186" t="s">
        <v>43</v>
      </c>
      <c r="GC15" s="186" t="s">
        <v>43</v>
      </c>
      <c r="GD15" s="186" t="s">
        <v>43</v>
      </c>
      <c r="GE15" s="186" t="s">
        <v>43</v>
      </c>
      <c r="GF15" s="186" t="s">
        <v>43</v>
      </c>
      <c r="GG15" s="186" t="s">
        <v>43</v>
      </c>
      <c r="GH15" s="186" t="s">
        <v>43</v>
      </c>
      <c r="GI15" s="186" t="s">
        <v>43</v>
      </c>
      <c r="GJ15" s="186" t="s">
        <v>43</v>
      </c>
      <c r="GK15" s="186" t="s">
        <v>43</v>
      </c>
      <c r="GL15" s="186" t="s">
        <v>43</v>
      </c>
      <c r="GM15" s="186" t="s">
        <v>43</v>
      </c>
      <c r="GN15" s="186" t="s">
        <v>43</v>
      </c>
      <c r="GO15" s="186" t="s">
        <v>43</v>
      </c>
      <c r="GP15" s="186" t="s">
        <v>43</v>
      </c>
      <c r="GT15" s="162">
        <v>14</v>
      </c>
      <c r="GU15" s="162" t="s">
        <v>372</v>
      </c>
      <c r="GX15" s="162">
        <v>14</v>
      </c>
      <c r="GY15" s="162" t="s">
        <v>372</v>
      </c>
      <c r="HB15" s="162">
        <v>14</v>
      </c>
      <c r="HC15" s="162" t="s">
        <v>372</v>
      </c>
      <c r="HF15" s="162">
        <v>14</v>
      </c>
      <c r="HG15" s="162" t="s">
        <v>453</v>
      </c>
      <c r="HH15" s="162">
        <f t="shared" si="21"/>
        <v>7</v>
      </c>
      <c r="HI15" s="162" t="str">
        <f t="shared" si="3"/>
        <v>Z47</v>
      </c>
      <c r="HJ15" s="162" t="str">
        <f t="shared" ref="HJ15" si="43">CONCATENATE(2,HI15)</f>
        <v>2Z47</v>
      </c>
      <c r="HK15" s="162" t="str">
        <f t="shared" si="4"/>
        <v/>
      </c>
      <c r="IG15" s="278"/>
      <c r="II15" s="278"/>
      <c r="IJ15" s="278"/>
      <c r="IK15" s="278"/>
      <c r="IL15" s="288"/>
      <c r="IM15" s="278"/>
      <c r="IN15" s="278"/>
      <c r="IO15" s="278"/>
      <c r="IP15" s="278"/>
      <c r="IQ15" s="278"/>
      <c r="IR15" s="278"/>
      <c r="IS15" s="278"/>
      <c r="IT15" s="278"/>
      <c r="IU15" s="278"/>
      <c r="IW15" s="278"/>
      <c r="IX15" s="278"/>
      <c r="IY15" s="278"/>
      <c r="IZ15" s="278"/>
      <c r="JA15" s="278"/>
    </row>
    <row r="16" spans="1:261" ht="80.099999999999994" customHeight="1" thickBot="1" x14ac:dyDescent="0.8">
      <c r="B16" s="280"/>
      <c r="C16" s="162" t="str">
        <f t="shared" si="15"/>
        <v>2Z497</v>
      </c>
      <c r="D16" s="281"/>
      <c r="E16" s="285"/>
      <c r="F16" s="286"/>
      <c r="G16" s="239"/>
      <c r="H16" s="239"/>
      <c r="I16" s="244" t="str">
        <f>BC16</f>
        <v>Z466</v>
      </c>
      <c r="J16" s="242" t="str">
        <f>IF(ISERROR(VLOOKUP(I16,'zapisy k stolom'!$A$4:$AD$2403,27,0)),"",VLOOKUP(I16,'zapisy k stolom'!$A$4:$AD$2403,27,0))</f>
        <v>Kohlerová / Nemčíková</v>
      </c>
      <c r="K16" s="245"/>
      <c r="L16" s="239"/>
      <c r="Q16" s="180" t="str">
        <f t="shared" si="6"/>
        <v/>
      </c>
      <c r="R16" s="180" t="str">
        <f t="shared" si="5"/>
        <v/>
      </c>
      <c r="U16" s="180" t="str">
        <f t="shared" si="37"/>
        <v/>
      </c>
      <c r="V16" s="180" t="str">
        <f t="shared" si="32"/>
        <v/>
      </c>
      <c r="Y16" s="206" t="str">
        <f t="shared" si="38"/>
        <v/>
      </c>
      <c r="Z16" s="180" t="str">
        <f>J41</f>
        <v/>
      </c>
      <c r="AA16" s="164"/>
      <c r="AC16" s="180" t="str">
        <f t="shared" si="39"/>
        <v/>
      </c>
      <c r="AD16" s="180" t="str">
        <f>K77</f>
        <v/>
      </c>
      <c r="AF16" s="284"/>
      <c r="AH16" s="283"/>
      <c r="AI16" s="283"/>
      <c r="AJ16" s="283"/>
      <c r="AK16" s="287"/>
      <c r="AL16" s="287"/>
      <c r="AM16" s="279"/>
      <c r="AN16" s="279"/>
      <c r="AO16" s="279"/>
      <c r="AP16" s="279"/>
      <c r="AR16" s="162">
        <v>12</v>
      </c>
      <c r="AS16" s="162">
        <v>12</v>
      </c>
      <c r="AT16" s="162">
        <v>12</v>
      </c>
      <c r="AU16" s="162">
        <v>12</v>
      </c>
      <c r="AY16" s="162" t="str">
        <f>CONCATENATE("2",BD12)</f>
        <v>2Z497</v>
      </c>
      <c r="AZ16" s="162" t="str">
        <f>J16</f>
        <v>Kohlerová / Nemčíková</v>
      </c>
      <c r="BC16" s="203" t="str">
        <f>CONCATENATE("Z4",BA15)</f>
        <v>Z466</v>
      </c>
      <c r="BD16" s="200"/>
      <c r="BE16" s="203"/>
      <c r="BI16" s="171"/>
      <c r="BJ16" s="171"/>
      <c r="BK16" s="171">
        <v>14</v>
      </c>
      <c r="BL16" s="172" t="s">
        <v>43</v>
      </c>
      <c r="BM16" s="172" t="s">
        <v>43</v>
      </c>
      <c r="BN16" s="172" t="s">
        <v>43</v>
      </c>
      <c r="BO16" s="172" t="s">
        <v>43</v>
      </c>
      <c r="BP16" s="172" t="s">
        <v>43</v>
      </c>
      <c r="BQ16" s="172" t="s">
        <v>43</v>
      </c>
      <c r="BR16" s="172" t="s">
        <v>43</v>
      </c>
      <c r="BS16" s="172" t="s">
        <v>44</v>
      </c>
      <c r="BU16" s="192">
        <v>30</v>
      </c>
      <c r="BV16" s="193">
        <v>31</v>
      </c>
      <c r="BW16" s="171"/>
      <c r="BX16" s="171">
        <f t="shared" si="11"/>
        <v>14</v>
      </c>
      <c r="BY16" s="172" t="s">
        <v>43</v>
      </c>
      <c r="BZ16" s="172" t="s">
        <v>43</v>
      </c>
      <c r="CA16" s="172" t="s">
        <v>43</v>
      </c>
      <c r="CB16" s="172" t="s">
        <v>43</v>
      </c>
      <c r="CC16" s="172" t="s">
        <v>43</v>
      </c>
      <c r="CD16" s="172" t="s">
        <v>43</v>
      </c>
      <c r="CE16" s="172" t="s">
        <v>43</v>
      </c>
      <c r="CF16" s="172" t="s">
        <v>43</v>
      </c>
      <c r="CG16" s="172" t="s">
        <v>43</v>
      </c>
      <c r="CH16" s="172" t="s">
        <v>43</v>
      </c>
      <c r="CI16" s="172" t="s">
        <v>43</v>
      </c>
      <c r="CJ16" s="172" t="s">
        <v>43</v>
      </c>
      <c r="CK16" s="172" t="s">
        <v>43</v>
      </c>
      <c r="CL16" s="172" t="s">
        <v>44</v>
      </c>
      <c r="CM16" s="172" t="s">
        <v>44</v>
      </c>
      <c r="CN16" s="172" t="s">
        <v>44</v>
      </c>
      <c r="CQ16" s="192">
        <v>46</v>
      </c>
      <c r="CR16" s="193">
        <v>59</v>
      </c>
      <c r="CS16" s="174">
        <f t="shared" si="12"/>
        <v>14</v>
      </c>
      <c r="CT16" s="183" t="s">
        <v>43</v>
      </c>
      <c r="CU16" s="183" t="s">
        <v>43</v>
      </c>
      <c r="CV16" s="183" t="s">
        <v>43</v>
      </c>
      <c r="CW16" s="183" t="s">
        <v>43</v>
      </c>
      <c r="CX16" s="183" t="s">
        <v>43</v>
      </c>
      <c r="CY16" s="183" t="s">
        <v>43</v>
      </c>
      <c r="CZ16" s="183" t="s">
        <v>43</v>
      </c>
      <c r="DA16" s="183" t="s">
        <v>43</v>
      </c>
      <c r="DB16" s="183" t="s">
        <v>43</v>
      </c>
      <c r="DC16" s="183" t="s">
        <v>43</v>
      </c>
      <c r="DD16" s="183" t="s">
        <v>43</v>
      </c>
      <c r="DE16" s="183" t="s">
        <v>43</v>
      </c>
      <c r="DF16" s="183" t="s">
        <v>43</v>
      </c>
      <c r="DG16" s="183" t="s">
        <v>43</v>
      </c>
      <c r="DH16" s="183" t="s">
        <v>43</v>
      </c>
      <c r="DI16" s="183" t="s">
        <v>43</v>
      </c>
      <c r="DJ16" s="183" t="s">
        <v>43</v>
      </c>
      <c r="DK16" s="183" t="s">
        <v>43</v>
      </c>
      <c r="DL16" s="183" t="s">
        <v>43</v>
      </c>
      <c r="DM16" s="183" t="s">
        <v>43</v>
      </c>
      <c r="DN16" s="183" t="s">
        <v>43</v>
      </c>
      <c r="DO16" s="183" t="s">
        <v>43</v>
      </c>
      <c r="DP16" s="183" t="s">
        <v>43</v>
      </c>
      <c r="DQ16" s="183" t="s">
        <v>43</v>
      </c>
      <c r="DR16" s="183" t="s">
        <v>43</v>
      </c>
      <c r="DS16" s="183" t="s">
        <v>44</v>
      </c>
      <c r="DT16" s="183" t="s">
        <v>44</v>
      </c>
      <c r="DU16" s="183" t="s">
        <v>44</v>
      </c>
      <c r="DV16" s="183" t="s">
        <v>44</v>
      </c>
      <c r="DW16" s="183" t="s">
        <v>44</v>
      </c>
      <c r="DX16" s="183" t="s">
        <v>44</v>
      </c>
      <c r="DY16" s="183" t="s">
        <v>44</v>
      </c>
      <c r="EB16" s="194">
        <v>78</v>
      </c>
      <c r="EC16" s="195">
        <v>115</v>
      </c>
      <c r="ED16" s="176">
        <f t="shared" si="13"/>
        <v>14</v>
      </c>
      <c r="EE16" s="186" t="s">
        <v>43</v>
      </c>
      <c r="EF16" s="186" t="s">
        <v>43</v>
      </c>
      <c r="EG16" s="186" t="s">
        <v>43</v>
      </c>
      <c r="EH16" s="186" t="s">
        <v>43</v>
      </c>
      <c r="EI16" s="186" t="s">
        <v>43</v>
      </c>
      <c r="EJ16" s="186" t="s">
        <v>43</v>
      </c>
      <c r="EK16" s="186" t="s">
        <v>43</v>
      </c>
      <c r="EL16" s="186" t="s">
        <v>43</v>
      </c>
      <c r="EM16" s="186" t="s">
        <v>43</v>
      </c>
      <c r="EN16" s="186" t="s">
        <v>43</v>
      </c>
      <c r="EO16" s="186" t="s">
        <v>43</v>
      </c>
      <c r="EP16" s="186" t="s">
        <v>43</v>
      </c>
      <c r="EQ16" s="186" t="s">
        <v>43</v>
      </c>
      <c r="ER16" s="186" t="s">
        <v>43</v>
      </c>
      <c r="ES16" s="186" t="s">
        <v>43</v>
      </c>
      <c r="ET16" s="186" t="s">
        <v>43</v>
      </c>
      <c r="EU16" s="186" t="s">
        <v>43</v>
      </c>
      <c r="EV16" s="186" t="s">
        <v>43</v>
      </c>
      <c r="EW16" s="186" t="s">
        <v>43</v>
      </c>
      <c r="EX16" s="186" t="s">
        <v>43</v>
      </c>
      <c r="EY16" s="186" t="s">
        <v>43</v>
      </c>
      <c r="EZ16" s="186" t="s">
        <v>43</v>
      </c>
      <c r="FA16" s="186" t="s">
        <v>43</v>
      </c>
      <c r="FB16" s="186" t="s">
        <v>43</v>
      </c>
      <c r="FC16" s="186" t="s">
        <v>43</v>
      </c>
      <c r="FD16" s="186" t="s">
        <v>43</v>
      </c>
      <c r="FE16" s="186" t="s">
        <v>43</v>
      </c>
      <c r="FF16" s="186" t="s">
        <v>43</v>
      </c>
      <c r="FG16" s="186" t="s">
        <v>43</v>
      </c>
      <c r="FH16" s="186" t="s">
        <v>43</v>
      </c>
      <c r="FI16" s="186" t="s">
        <v>43</v>
      </c>
      <c r="FJ16" s="186" t="s">
        <v>43</v>
      </c>
      <c r="FK16" s="186" t="s">
        <v>43</v>
      </c>
      <c r="FL16" s="186" t="s">
        <v>43</v>
      </c>
      <c r="FM16" s="186" t="s">
        <v>43</v>
      </c>
      <c r="FN16" s="186" t="s">
        <v>43</v>
      </c>
      <c r="FO16" s="186" t="s">
        <v>43</v>
      </c>
      <c r="FP16" s="186" t="s">
        <v>43</v>
      </c>
      <c r="FQ16" s="186" t="s">
        <v>43</v>
      </c>
      <c r="FR16" s="186" t="s">
        <v>43</v>
      </c>
      <c r="FS16" s="186" t="s">
        <v>43</v>
      </c>
      <c r="FT16" s="186" t="s">
        <v>43</v>
      </c>
      <c r="FU16" s="186" t="s">
        <v>43</v>
      </c>
      <c r="FV16" s="186" t="s">
        <v>43</v>
      </c>
      <c r="FW16" s="186" t="s">
        <v>43</v>
      </c>
      <c r="FX16" s="186" t="s">
        <v>43</v>
      </c>
      <c r="FY16" s="186" t="s">
        <v>43</v>
      </c>
      <c r="FZ16" s="186" t="s">
        <v>43</v>
      </c>
      <c r="GA16" s="186" t="s">
        <v>43</v>
      </c>
      <c r="GB16" s="186" t="s">
        <v>44</v>
      </c>
      <c r="GC16" s="186" t="s">
        <v>44</v>
      </c>
      <c r="GD16" s="186" t="s">
        <v>44</v>
      </c>
      <c r="GE16" s="186" t="s">
        <v>44</v>
      </c>
      <c r="GF16" s="186" t="s">
        <v>44</v>
      </c>
      <c r="GG16" s="186" t="s">
        <v>44</v>
      </c>
      <c r="GH16" s="186" t="s">
        <v>44</v>
      </c>
      <c r="GI16" s="186" t="s">
        <v>44</v>
      </c>
      <c r="GJ16" s="186" t="s">
        <v>44</v>
      </c>
      <c r="GK16" s="186" t="s">
        <v>44</v>
      </c>
      <c r="GL16" s="186" t="s">
        <v>44</v>
      </c>
      <c r="GM16" s="186" t="s">
        <v>44</v>
      </c>
      <c r="GN16" s="186" t="s">
        <v>44</v>
      </c>
      <c r="GO16" s="186" t="s">
        <v>44</v>
      </c>
      <c r="GP16" s="186" t="s">
        <v>44</v>
      </c>
      <c r="GT16" s="162">
        <v>15</v>
      </c>
      <c r="GU16" s="162" t="s">
        <v>373</v>
      </c>
      <c r="GX16" s="162">
        <v>15</v>
      </c>
      <c r="GY16" s="162" t="s">
        <v>373</v>
      </c>
      <c r="HB16" s="162">
        <v>15</v>
      </c>
      <c r="HC16" s="162" t="s">
        <v>373</v>
      </c>
      <c r="HF16" s="162">
        <v>15</v>
      </c>
      <c r="HG16" s="162" t="s">
        <v>468</v>
      </c>
      <c r="HH16" s="162">
        <f t="shared" si="21"/>
        <v>8</v>
      </c>
      <c r="HI16" s="162" t="str">
        <f t="shared" si="3"/>
        <v>Z48</v>
      </c>
      <c r="HJ16" s="162" t="str">
        <f t="shared" ref="HJ16" si="44">CONCATENATE(1,HI16)</f>
        <v>1Z48</v>
      </c>
      <c r="HK16" s="162" t="str">
        <f t="shared" si="4"/>
        <v/>
      </c>
      <c r="IG16" s="277">
        <v>7</v>
      </c>
      <c r="II16" s="277" t="str">
        <f t="shared" ref="II16" si="45">IF($H$1=8,IW16,IF($H$1=16,IX16,IF($H$1=32,IY16,IF($H$1=64,IZ16,IF($H$1=128,JA16,"")))))</f>
        <v/>
      </c>
      <c r="IJ16" s="277" t="str">
        <f t="shared" ref="IJ16" si="46">IF($H$1=8,IL16,IF($H$1=16,IN16,IF($H$1=32,IP16,IF($H$1=64,IR16,IF($H$1=128,IT16,"")))))</f>
        <v xml:space="preserve"> </v>
      </c>
      <c r="IK16" s="277" t="str">
        <f t="shared" si="30"/>
        <v/>
      </c>
      <c r="IL16" s="277" t="s">
        <v>43</v>
      </c>
      <c r="IM16" s="277" t="str">
        <f>I15</f>
        <v/>
      </c>
      <c r="IN16" s="277" t="s">
        <v>43</v>
      </c>
      <c r="IO16" s="277" t="str">
        <f>J25</f>
        <v/>
      </c>
      <c r="IP16" s="277" t="s">
        <v>43</v>
      </c>
      <c r="IQ16" s="277" t="str">
        <f>K45</f>
        <v/>
      </c>
      <c r="IR16" s="277" t="s">
        <v>43</v>
      </c>
      <c r="IS16" s="277" t="str">
        <f>L85</f>
        <v/>
      </c>
      <c r="IT16" s="277" t="s">
        <v>43</v>
      </c>
      <c r="IU16" s="277"/>
      <c r="IW16" s="277" t="str">
        <f>IF(IM16="","",MAX($IW$4:IW15)+1)</f>
        <v/>
      </c>
      <c r="IX16" s="277" t="str">
        <f>IF(IO16="","",MAX($IW$4:IX15)+1)</f>
        <v/>
      </c>
      <c r="IY16" s="277" t="str">
        <f>IF(IQ16="","",MAX($IW$4:IY15)+1)</f>
        <v/>
      </c>
      <c r="IZ16" s="277" t="str">
        <f>IF(IS16="","",MAX($IW$4:IZ15)+1)</f>
        <v/>
      </c>
      <c r="JA16" s="277" t="str">
        <f>IF(IU16="","",MAX($IW$4:JA15)+1)</f>
        <v/>
      </c>
    </row>
    <row r="17" spans="1:261" ht="80.099999999999994" customHeight="1" thickBot="1" x14ac:dyDescent="0.8">
      <c r="B17" s="280">
        <v>7</v>
      </c>
      <c r="C17" s="162" t="str">
        <f t="shared" si="15"/>
        <v>1Z44</v>
      </c>
      <c r="D17" s="281">
        <f>HLOOKUP($H$1,$AH$6:$AL$258,B15+B15,0)</f>
        <v>2</v>
      </c>
      <c r="E17" s="285" t="s">
        <v>497</v>
      </c>
      <c r="F17" s="286">
        <f>IF(OR(ISERROR(HLOOKUP($H$1,$AR$4:$AV$132,B17+1,0))=TRUE,HLOOKUP($H$1,$AR$4:$AV$132,B17+1,0)=0)," ",HLOOKUP($H$1,$AR$4:$AV$132,B17+1,0))</f>
        <v>7</v>
      </c>
      <c r="G17" s="239" t="str">
        <f>IF(ISERROR(VLOOKUP(E17,vylosovanie!$D$10:$Q$162,11,0))=TRUE,"",IF($K$1="n","",VLOOKUP(E17,vylosovanie!$D$10:$Q$162,11,0)))</f>
        <v>X</v>
      </c>
      <c r="H17" s="239" t="str">
        <f>IF(ISERROR(VLOOKUP(E17,vylosovanie!$D$10:$Q$162,12,0))=TRUE,"",IF($K$1="n","",VLOOKUP(E17,vylosovanie!$D$10:$Q$162,12,0)))</f>
        <v>X</v>
      </c>
      <c r="I17" s="222" t="str">
        <f>IF(VLOOKUP(H18,'zapisy k stolom'!$A$4:$AD$2403,26,0)="(:)",VLOOKUP(I16,'zapisy k stolom'!$A$4:$AD$2403,29,0),CONCATENATE(VLOOKUP(H18,'zapisy k stolom'!$A$4:$AD$2403,28,0),"// ",VLOOKUP(I16,'zapisy k stolom'!$A$4:$AD$2403,29,0)))</f>
        <v>Tbl.: 6   H: 18.00   D: So 5.3.</v>
      </c>
      <c r="J17" s="246" t="str">
        <f>IF(ISERROR(VLOOKUP(I16,'zapisy k stolom'!$A$4:$AD$2403,30,0)),"",VLOOKUP(I16,'zapisy k stolom'!$A$4:$AD$2403,30,0))</f>
        <v>Guassardo / Koňárová</v>
      </c>
      <c r="K17" s="245"/>
      <c r="L17" s="239"/>
      <c r="Q17" s="180" t="str">
        <f t="shared" si="6"/>
        <v/>
      </c>
      <c r="R17" s="180" t="str">
        <f t="shared" si="5"/>
        <v/>
      </c>
      <c r="U17" s="180" t="str">
        <f t="shared" si="37"/>
        <v/>
      </c>
      <c r="V17" s="180" t="str">
        <f t="shared" si="32"/>
        <v/>
      </c>
      <c r="Y17" s="206" t="str">
        <f>IF($H$1=64,Y16+1,"")</f>
        <v/>
      </c>
      <c r="Z17" s="180" t="str">
        <f>J49</f>
        <v/>
      </c>
      <c r="AA17" s="164"/>
      <c r="AC17" s="180" t="str">
        <f>IF($H$1=128,AC16+1,"")</f>
        <v/>
      </c>
      <c r="AD17" s="180" t="str">
        <f>K93</f>
        <v/>
      </c>
      <c r="AF17" s="284" t="e">
        <f>IF(F17=$H$1,"B1",IF(F17&gt;$H$1,"--",IF($H$1=8,HLOOKUP($H$2,$HZ$2:$IC$10,F17+1,0),IF($H$1=16,HLOOKUP($H$2,$BL$2:$BS$18,F17+1,0),IF($H$1=32,HLOOKUP($H$2,$BY$2:$CN$34,F17+1,0),IF($H$1=64,HLOOKUP($H$2,$CT$2:$DY$66,F17+1,0),IF($H$1=128,HLOOKUP($H$2,$EE$2:$GP$130,F17+1,0),"")))))))</f>
        <v>#N/A</v>
      </c>
      <c r="AH17" s="283">
        <v>6</v>
      </c>
      <c r="AI17" s="283">
        <v>5</v>
      </c>
      <c r="AJ17" s="283">
        <v>4</v>
      </c>
      <c r="AK17" s="287">
        <v>3</v>
      </c>
      <c r="AL17" s="287">
        <v>2</v>
      </c>
      <c r="AM17" s="279">
        <v>7</v>
      </c>
      <c r="AN17" s="279">
        <v>7</v>
      </c>
      <c r="AO17" s="279">
        <v>7</v>
      </c>
      <c r="AP17" s="279">
        <v>7</v>
      </c>
      <c r="AR17" s="162">
        <v>13</v>
      </c>
      <c r="AS17" s="162">
        <v>13</v>
      </c>
      <c r="AT17" s="162">
        <v>13</v>
      </c>
      <c r="AU17" s="162">
        <v>13</v>
      </c>
      <c r="AY17" s="162" t="str">
        <f>CONCATENATE("1",BB18)</f>
        <v>1Z44</v>
      </c>
      <c r="AZ17" s="162" t="str">
        <f>G17</f>
        <v>X</v>
      </c>
      <c r="BA17" s="162">
        <f>BA9+1</f>
        <v>98</v>
      </c>
      <c r="BC17" s="203"/>
      <c r="BE17" s="203"/>
      <c r="BI17" s="171"/>
      <c r="BJ17" s="171"/>
      <c r="BK17" s="171">
        <v>15</v>
      </c>
      <c r="BL17" s="172" t="s">
        <v>43</v>
      </c>
      <c r="BM17" s="172" t="s">
        <v>43</v>
      </c>
      <c r="BN17" s="172" t="s">
        <v>44</v>
      </c>
      <c r="BO17" s="172" t="s">
        <v>44</v>
      </c>
      <c r="BP17" s="172" t="s">
        <v>44</v>
      </c>
      <c r="BQ17" s="172" t="s">
        <v>44</v>
      </c>
      <c r="BR17" s="172" t="s">
        <v>44</v>
      </c>
      <c r="BS17" s="172" t="s">
        <v>44</v>
      </c>
      <c r="BU17" s="192">
        <v>31</v>
      </c>
      <c r="BV17" s="193">
        <v>2</v>
      </c>
      <c r="BW17" s="171"/>
      <c r="BX17" s="171">
        <f>BX16+1</f>
        <v>15</v>
      </c>
      <c r="BY17" s="172" t="s">
        <v>43</v>
      </c>
      <c r="BZ17" s="172" t="s">
        <v>43</v>
      </c>
      <c r="CA17" s="172" t="s">
        <v>43</v>
      </c>
      <c r="CB17" s="172" t="s">
        <v>43</v>
      </c>
      <c r="CC17" s="172" t="s">
        <v>44</v>
      </c>
      <c r="CD17" s="172" t="s">
        <v>44</v>
      </c>
      <c r="CE17" s="172" t="s">
        <v>44</v>
      </c>
      <c r="CF17" s="172" t="s">
        <v>44</v>
      </c>
      <c r="CG17" s="172" t="s">
        <v>44</v>
      </c>
      <c r="CH17" s="172" t="s">
        <v>44</v>
      </c>
      <c r="CI17" s="172" t="s">
        <v>44</v>
      </c>
      <c r="CJ17" s="172" t="s">
        <v>44</v>
      </c>
      <c r="CK17" s="172" t="s">
        <v>44</v>
      </c>
      <c r="CL17" s="172" t="s">
        <v>44</v>
      </c>
      <c r="CM17" s="172" t="s">
        <v>44</v>
      </c>
      <c r="CN17" s="172" t="s">
        <v>44</v>
      </c>
      <c r="CQ17" s="192">
        <v>47</v>
      </c>
      <c r="CR17" s="193">
        <v>6</v>
      </c>
      <c r="CS17" s="174">
        <f>CS16+1</f>
        <v>15</v>
      </c>
      <c r="CT17" s="183" t="s">
        <v>43</v>
      </c>
      <c r="CU17" s="183" t="s">
        <v>43</v>
      </c>
      <c r="CV17" s="183" t="s">
        <v>43</v>
      </c>
      <c r="CW17" s="183" t="s">
        <v>43</v>
      </c>
      <c r="CX17" s="183" t="s">
        <v>43</v>
      </c>
      <c r="CY17" s="183" t="s">
        <v>43</v>
      </c>
      <c r="CZ17" s="183" t="s">
        <v>43</v>
      </c>
      <c r="DA17" s="183" t="s">
        <v>43</v>
      </c>
      <c r="DB17" s="183" t="s">
        <v>44</v>
      </c>
      <c r="DC17" s="183" t="s">
        <v>44</v>
      </c>
      <c r="DD17" s="183" t="s">
        <v>44</v>
      </c>
      <c r="DE17" s="183" t="s">
        <v>44</v>
      </c>
      <c r="DF17" s="183" t="s">
        <v>44</v>
      </c>
      <c r="DG17" s="183" t="s">
        <v>44</v>
      </c>
      <c r="DH17" s="183" t="s">
        <v>44</v>
      </c>
      <c r="DI17" s="183" t="s">
        <v>44</v>
      </c>
      <c r="DJ17" s="183" t="s">
        <v>44</v>
      </c>
      <c r="DK17" s="183" t="s">
        <v>44</v>
      </c>
      <c r="DL17" s="183" t="s">
        <v>44</v>
      </c>
      <c r="DM17" s="183" t="s">
        <v>44</v>
      </c>
      <c r="DN17" s="183" t="s">
        <v>44</v>
      </c>
      <c r="DO17" s="183" t="s">
        <v>44</v>
      </c>
      <c r="DP17" s="183" t="s">
        <v>44</v>
      </c>
      <c r="DQ17" s="183" t="s">
        <v>44</v>
      </c>
      <c r="DR17" s="183" t="s">
        <v>44</v>
      </c>
      <c r="DS17" s="183" t="s">
        <v>44</v>
      </c>
      <c r="DT17" s="183" t="s">
        <v>44</v>
      </c>
      <c r="DU17" s="183" t="s">
        <v>44</v>
      </c>
      <c r="DV17" s="183" t="s">
        <v>44</v>
      </c>
      <c r="DW17" s="183" t="s">
        <v>44</v>
      </c>
      <c r="DX17" s="183" t="s">
        <v>44</v>
      </c>
      <c r="DY17" s="183" t="s">
        <v>44</v>
      </c>
      <c r="EB17" s="194">
        <v>79</v>
      </c>
      <c r="EC17" s="195">
        <v>14</v>
      </c>
      <c r="ED17" s="176">
        <f>ED16+1</f>
        <v>15</v>
      </c>
      <c r="EE17" s="186" t="s">
        <v>43</v>
      </c>
      <c r="EF17" s="186" t="s">
        <v>43</v>
      </c>
      <c r="EG17" s="186" t="s">
        <v>43</v>
      </c>
      <c r="EH17" s="186" t="s">
        <v>43</v>
      </c>
      <c r="EI17" s="186" t="s">
        <v>43</v>
      </c>
      <c r="EJ17" s="186" t="s">
        <v>43</v>
      </c>
      <c r="EK17" s="186" t="s">
        <v>43</v>
      </c>
      <c r="EL17" s="186" t="s">
        <v>43</v>
      </c>
      <c r="EM17" s="186" t="s">
        <v>43</v>
      </c>
      <c r="EN17" s="186" t="s">
        <v>43</v>
      </c>
      <c r="EO17" s="186" t="s">
        <v>43</v>
      </c>
      <c r="EP17" s="186" t="s">
        <v>43</v>
      </c>
      <c r="EQ17" s="186" t="s">
        <v>43</v>
      </c>
      <c r="ER17" s="186" t="s">
        <v>43</v>
      </c>
      <c r="ES17" s="186" t="s">
        <v>43</v>
      </c>
      <c r="ET17" s="186" t="s">
        <v>43</v>
      </c>
      <c r="EU17" s="186" t="s">
        <v>44</v>
      </c>
      <c r="EV17" s="186" t="s">
        <v>44</v>
      </c>
      <c r="EW17" s="186" t="s">
        <v>44</v>
      </c>
      <c r="EX17" s="186" t="s">
        <v>44</v>
      </c>
      <c r="EY17" s="186" t="s">
        <v>44</v>
      </c>
      <c r="EZ17" s="186" t="s">
        <v>44</v>
      </c>
      <c r="FA17" s="186" t="s">
        <v>44</v>
      </c>
      <c r="FB17" s="186" t="s">
        <v>44</v>
      </c>
      <c r="FC17" s="186" t="s">
        <v>44</v>
      </c>
      <c r="FD17" s="186" t="s">
        <v>44</v>
      </c>
      <c r="FE17" s="186" t="s">
        <v>44</v>
      </c>
      <c r="FF17" s="186" t="s">
        <v>44</v>
      </c>
      <c r="FG17" s="186" t="s">
        <v>44</v>
      </c>
      <c r="FH17" s="186" t="s">
        <v>44</v>
      </c>
      <c r="FI17" s="186" t="s">
        <v>44</v>
      </c>
      <c r="FJ17" s="186" t="s">
        <v>44</v>
      </c>
      <c r="FK17" s="186" t="s">
        <v>44</v>
      </c>
      <c r="FL17" s="186" t="s">
        <v>44</v>
      </c>
      <c r="FM17" s="186" t="s">
        <v>44</v>
      </c>
      <c r="FN17" s="186" t="s">
        <v>44</v>
      </c>
      <c r="FO17" s="186" t="s">
        <v>44</v>
      </c>
      <c r="FP17" s="186" t="s">
        <v>44</v>
      </c>
      <c r="FQ17" s="186" t="s">
        <v>44</v>
      </c>
      <c r="FR17" s="186" t="s">
        <v>44</v>
      </c>
      <c r="FS17" s="186" t="s">
        <v>44</v>
      </c>
      <c r="FT17" s="186" t="s">
        <v>44</v>
      </c>
      <c r="FU17" s="186" t="s">
        <v>44</v>
      </c>
      <c r="FV17" s="186" t="s">
        <v>44</v>
      </c>
      <c r="FW17" s="186" t="s">
        <v>44</v>
      </c>
      <c r="FX17" s="186" t="s">
        <v>44</v>
      </c>
      <c r="FY17" s="186" t="s">
        <v>44</v>
      </c>
      <c r="FZ17" s="186" t="s">
        <v>44</v>
      </c>
      <c r="GA17" s="186" t="s">
        <v>44</v>
      </c>
      <c r="GB17" s="186" t="s">
        <v>44</v>
      </c>
      <c r="GC17" s="186" t="s">
        <v>44</v>
      </c>
      <c r="GD17" s="186" t="s">
        <v>44</v>
      </c>
      <c r="GE17" s="186" t="s">
        <v>44</v>
      </c>
      <c r="GF17" s="186" t="s">
        <v>44</v>
      </c>
      <c r="GG17" s="186" t="s">
        <v>44</v>
      </c>
      <c r="GH17" s="186" t="s">
        <v>44</v>
      </c>
      <c r="GI17" s="186" t="s">
        <v>44</v>
      </c>
      <c r="GJ17" s="186" t="s">
        <v>44</v>
      </c>
      <c r="GK17" s="186" t="s">
        <v>44</v>
      </c>
      <c r="GL17" s="186" t="s">
        <v>44</v>
      </c>
      <c r="GM17" s="186" t="s">
        <v>44</v>
      </c>
      <c r="GN17" s="186" t="s">
        <v>44</v>
      </c>
      <c r="GO17" s="186" t="s">
        <v>44</v>
      </c>
      <c r="GP17" s="186" t="s">
        <v>44</v>
      </c>
      <c r="GT17" s="162">
        <v>16</v>
      </c>
      <c r="GU17" s="162" t="s">
        <v>374</v>
      </c>
      <c r="GX17" s="162">
        <v>16</v>
      </c>
      <c r="GY17" s="162" t="s">
        <v>374</v>
      </c>
      <c r="HB17" s="162">
        <v>16</v>
      </c>
      <c r="HC17" s="162" t="s">
        <v>374</v>
      </c>
      <c r="HH17" s="162">
        <f>HH15+1</f>
        <v>8</v>
      </c>
      <c r="HI17" s="162" t="str">
        <f t="shared" si="3"/>
        <v>Z48</v>
      </c>
      <c r="HJ17" s="162" t="str">
        <f t="shared" ref="HJ17" si="47">CONCATENATE(2,HI17)</f>
        <v>2Z48</v>
      </c>
      <c r="HK17" s="162" t="str">
        <f t="shared" si="4"/>
        <v/>
      </c>
      <c r="IG17" s="278"/>
      <c r="II17" s="278"/>
      <c r="IJ17" s="278"/>
      <c r="IK17" s="278"/>
      <c r="IL17" s="288"/>
      <c r="IM17" s="278"/>
      <c r="IN17" s="278"/>
      <c r="IO17" s="278"/>
      <c r="IP17" s="278"/>
      <c r="IQ17" s="278"/>
      <c r="IR17" s="278"/>
      <c r="IS17" s="278"/>
      <c r="IT17" s="278"/>
      <c r="IU17" s="278"/>
      <c r="IW17" s="278"/>
      <c r="IX17" s="278"/>
      <c r="IY17" s="278"/>
      <c r="IZ17" s="278"/>
      <c r="JA17" s="278"/>
    </row>
    <row r="18" spans="1:261" ht="80.099999999999994" customHeight="1" thickBot="1" x14ac:dyDescent="0.8">
      <c r="B18" s="280"/>
      <c r="C18" s="162" t="str">
        <f t="shared" si="15"/>
        <v>2Z466</v>
      </c>
      <c r="D18" s="281"/>
      <c r="E18" s="285"/>
      <c r="F18" s="286"/>
      <c r="G18" s="217" t="str">
        <f>VLOOKUP(H18,'zapisy k stolom'!$A$4:$AL$1389,29,0)</f>
        <v>Tbl.: 0   H: 0   D: 0</v>
      </c>
      <c r="H18" s="240" t="str">
        <f>BB18</f>
        <v>Z44</v>
      </c>
      <c r="I18" s="242" t="str">
        <f>IF(ISERROR(VLOOKUP(H18,'zapisy k stolom'!$A$4:$AD$2403,27,0)),"",VLOOKUP(H18,'zapisy k stolom'!$A$4:$AD$2403,27,0))</f>
        <v>Kohlerová / Nemčíková</v>
      </c>
      <c r="J18" s="239"/>
      <c r="K18" s="245"/>
      <c r="L18" s="239"/>
      <c r="Q18" s="180" t="str">
        <f t="shared" si="6"/>
        <v/>
      </c>
      <c r="R18" s="180" t="str">
        <f t="shared" si="5"/>
        <v/>
      </c>
      <c r="U18" s="180" t="str">
        <f t="shared" si="37"/>
        <v/>
      </c>
      <c r="V18" s="180" t="str">
        <f t="shared" si="32"/>
        <v/>
      </c>
      <c r="Y18" s="206" t="str">
        <f t="shared" si="38"/>
        <v/>
      </c>
      <c r="Z18" s="180" t="str">
        <f>J57</f>
        <v/>
      </c>
      <c r="AA18" s="164"/>
      <c r="AC18" s="180" t="str">
        <f t="shared" si="39"/>
        <v/>
      </c>
      <c r="AD18" s="180" t="str">
        <f>K109</f>
        <v/>
      </c>
      <c r="AF18" s="284"/>
      <c r="AH18" s="283"/>
      <c r="AI18" s="283"/>
      <c r="AJ18" s="283"/>
      <c r="AK18" s="287"/>
      <c r="AL18" s="287"/>
      <c r="AM18" s="279"/>
      <c r="AN18" s="279"/>
      <c r="AO18" s="279"/>
      <c r="AP18" s="279"/>
      <c r="AR18" s="162">
        <v>14</v>
      </c>
      <c r="AS18" s="162">
        <v>14</v>
      </c>
      <c r="AT18" s="162">
        <v>14</v>
      </c>
      <c r="AU18" s="162">
        <v>14</v>
      </c>
      <c r="AY18" s="162" t="str">
        <f>CONCATENATE("2",BC16)</f>
        <v>2Z466</v>
      </c>
      <c r="AZ18" s="162" t="str">
        <f>I18</f>
        <v>Kohlerová / Nemčíková</v>
      </c>
      <c r="BA18" s="162">
        <f>BA14+1</f>
        <v>4</v>
      </c>
      <c r="BB18" s="199" t="str">
        <f>CONCATENATE("Z4",BA18)</f>
        <v>Z44</v>
      </c>
      <c r="BC18" s="200"/>
      <c r="BE18" s="203"/>
      <c r="BI18" s="171"/>
      <c r="BJ18" s="171"/>
      <c r="BK18" s="171">
        <v>16</v>
      </c>
      <c r="BL18" s="172" t="s">
        <v>43</v>
      </c>
      <c r="BM18" s="172" t="s">
        <v>43</v>
      </c>
      <c r="BN18" s="172" t="s">
        <v>43</v>
      </c>
      <c r="BO18" s="172" t="s">
        <v>43</v>
      </c>
      <c r="BP18" s="172" t="s">
        <v>43</v>
      </c>
      <c r="BQ18" s="172" t="s">
        <v>43</v>
      </c>
      <c r="BR18" s="172" t="s">
        <v>43</v>
      </c>
      <c r="BS18" s="172" t="s">
        <v>43</v>
      </c>
      <c r="BU18" s="204">
        <v>32</v>
      </c>
      <c r="BV18" s="205">
        <v>0</v>
      </c>
      <c r="BW18" s="171"/>
      <c r="BX18" s="171">
        <f t="shared" si="11"/>
        <v>16</v>
      </c>
      <c r="BY18" s="172" t="s">
        <v>43</v>
      </c>
      <c r="BZ18" s="172" t="s">
        <v>43</v>
      </c>
      <c r="CA18" s="172" t="s">
        <v>43</v>
      </c>
      <c r="CB18" s="172" t="s">
        <v>43</v>
      </c>
      <c r="CC18" s="172" t="s">
        <v>43</v>
      </c>
      <c r="CD18" s="172" t="s">
        <v>43</v>
      </c>
      <c r="CE18" s="172" t="s">
        <v>43</v>
      </c>
      <c r="CF18" s="172" t="s">
        <v>43</v>
      </c>
      <c r="CG18" s="172" t="s">
        <v>43</v>
      </c>
      <c r="CH18" s="172" t="s">
        <v>43</v>
      </c>
      <c r="CI18" s="172" t="s">
        <v>43</v>
      </c>
      <c r="CJ18" s="172" t="s">
        <v>43</v>
      </c>
      <c r="CK18" s="172" t="s">
        <v>43</v>
      </c>
      <c r="CL18" s="172" t="s">
        <v>43</v>
      </c>
      <c r="CM18" s="172" t="s">
        <v>43</v>
      </c>
      <c r="CN18" s="172" t="s">
        <v>43</v>
      </c>
      <c r="CQ18" s="192">
        <v>48</v>
      </c>
      <c r="CR18" s="193">
        <v>7</v>
      </c>
      <c r="CS18" s="174">
        <f t="shared" si="12"/>
        <v>16</v>
      </c>
      <c r="CT18" s="183" t="s">
        <v>43</v>
      </c>
      <c r="CU18" s="183" t="s">
        <v>43</v>
      </c>
      <c r="CV18" s="183" t="s">
        <v>43</v>
      </c>
      <c r="CW18" s="183" t="s">
        <v>43</v>
      </c>
      <c r="CX18" s="183" t="s">
        <v>43</v>
      </c>
      <c r="CY18" s="183" t="s">
        <v>43</v>
      </c>
      <c r="CZ18" s="183" t="s">
        <v>43</v>
      </c>
      <c r="DA18" s="183" t="s">
        <v>43</v>
      </c>
      <c r="DB18" s="183" t="s">
        <v>43</v>
      </c>
      <c r="DC18" s="183" t="s">
        <v>43</v>
      </c>
      <c r="DD18" s="183" t="s">
        <v>43</v>
      </c>
      <c r="DE18" s="183" t="s">
        <v>43</v>
      </c>
      <c r="DF18" s="183" t="s">
        <v>43</v>
      </c>
      <c r="DG18" s="183" t="s">
        <v>43</v>
      </c>
      <c r="DH18" s="183" t="s">
        <v>43</v>
      </c>
      <c r="DI18" s="183" t="s">
        <v>43</v>
      </c>
      <c r="DJ18" s="183" t="s">
        <v>43</v>
      </c>
      <c r="DK18" s="183" t="s">
        <v>43</v>
      </c>
      <c r="DL18" s="183" t="s">
        <v>43</v>
      </c>
      <c r="DM18" s="183" t="s">
        <v>43</v>
      </c>
      <c r="DN18" s="183" t="s">
        <v>43</v>
      </c>
      <c r="DO18" s="183" t="s">
        <v>43</v>
      </c>
      <c r="DP18" s="183" t="s">
        <v>43</v>
      </c>
      <c r="DQ18" s="183" t="s">
        <v>43</v>
      </c>
      <c r="DR18" s="183" t="s">
        <v>43</v>
      </c>
      <c r="DS18" s="183" t="s">
        <v>43</v>
      </c>
      <c r="DT18" s="183" t="s">
        <v>43</v>
      </c>
      <c r="DU18" s="183" t="s">
        <v>43</v>
      </c>
      <c r="DV18" s="183" t="s">
        <v>43</v>
      </c>
      <c r="DW18" s="183" t="s">
        <v>43</v>
      </c>
      <c r="DX18" s="183" t="s">
        <v>43</v>
      </c>
      <c r="DY18" s="183" t="s">
        <v>43</v>
      </c>
      <c r="EB18" s="194">
        <v>80</v>
      </c>
      <c r="EC18" s="195">
        <v>11</v>
      </c>
      <c r="ED18" s="176">
        <f t="shared" si="13"/>
        <v>16</v>
      </c>
      <c r="EE18" s="186" t="s">
        <v>43</v>
      </c>
      <c r="EF18" s="186" t="s">
        <v>43</v>
      </c>
      <c r="EG18" s="186" t="s">
        <v>43</v>
      </c>
      <c r="EH18" s="186" t="s">
        <v>43</v>
      </c>
      <c r="EI18" s="186" t="s">
        <v>43</v>
      </c>
      <c r="EJ18" s="186" t="s">
        <v>43</v>
      </c>
      <c r="EK18" s="186" t="s">
        <v>43</v>
      </c>
      <c r="EL18" s="186" t="s">
        <v>43</v>
      </c>
      <c r="EM18" s="186" t="s">
        <v>43</v>
      </c>
      <c r="EN18" s="186" t="s">
        <v>43</v>
      </c>
      <c r="EO18" s="186" t="s">
        <v>43</v>
      </c>
      <c r="EP18" s="186" t="s">
        <v>43</v>
      </c>
      <c r="EQ18" s="186" t="s">
        <v>43</v>
      </c>
      <c r="ER18" s="186" t="s">
        <v>43</v>
      </c>
      <c r="ES18" s="186" t="s">
        <v>43</v>
      </c>
      <c r="ET18" s="186" t="s">
        <v>43</v>
      </c>
      <c r="EU18" s="186" t="s">
        <v>43</v>
      </c>
      <c r="EV18" s="186" t="s">
        <v>43</v>
      </c>
      <c r="EW18" s="186" t="s">
        <v>43</v>
      </c>
      <c r="EX18" s="186" t="s">
        <v>43</v>
      </c>
      <c r="EY18" s="186" t="s">
        <v>43</v>
      </c>
      <c r="EZ18" s="186" t="s">
        <v>43</v>
      </c>
      <c r="FA18" s="186" t="s">
        <v>43</v>
      </c>
      <c r="FB18" s="186" t="s">
        <v>43</v>
      </c>
      <c r="FC18" s="186" t="s">
        <v>43</v>
      </c>
      <c r="FD18" s="186" t="s">
        <v>43</v>
      </c>
      <c r="FE18" s="186" t="s">
        <v>43</v>
      </c>
      <c r="FF18" s="186" t="s">
        <v>43</v>
      </c>
      <c r="FG18" s="186" t="s">
        <v>43</v>
      </c>
      <c r="FH18" s="186" t="s">
        <v>43</v>
      </c>
      <c r="FI18" s="186" t="s">
        <v>43</v>
      </c>
      <c r="FJ18" s="186" t="s">
        <v>43</v>
      </c>
      <c r="FK18" s="186" t="s">
        <v>43</v>
      </c>
      <c r="FL18" s="186" t="s">
        <v>43</v>
      </c>
      <c r="FM18" s="186" t="s">
        <v>43</v>
      </c>
      <c r="FN18" s="186" t="s">
        <v>43</v>
      </c>
      <c r="FO18" s="186" t="s">
        <v>43</v>
      </c>
      <c r="FP18" s="186" t="s">
        <v>43</v>
      </c>
      <c r="FQ18" s="186" t="s">
        <v>43</v>
      </c>
      <c r="FR18" s="186" t="s">
        <v>43</v>
      </c>
      <c r="FS18" s="186" t="s">
        <v>43</v>
      </c>
      <c r="FT18" s="186" t="s">
        <v>43</v>
      </c>
      <c r="FU18" s="186" t="s">
        <v>43</v>
      </c>
      <c r="FV18" s="186" t="s">
        <v>43</v>
      </c>
      <c r="FW18" s="186" t="s">
        <v>43</v>
      </c>
      <c r="FX18" s="186" t="s">
        <v>43</v>
      </c>
      <c r="FY18" s="186" t="s">
        <v>43</v>
      </c>
      <c r="FZ18" s="186" t="s">
        <v>43</v>
      </c>
      <c r="GA18" s="186" t="s">
        <v>43</v>
      </c>
      <c r="GB18" s="186" t="s">
        <v>43</v>
      </c>
      <c r="GC18" s="186" t="s">
        <v>43</v>
      </c>
      <c r="GD18" s="186" t="s">
        <v>43</v>
      </c>
      <c r="GE18" s="186" t="s">
        <v>43</v>
      </c>
      <c r="GF18" s="186" t="s">
        <v>43</v>
      </c>
      <c r="GG18" s="186" t="s">
        <v>43</v>
      </c>
      <c r="GH18" s="186" t="s">
        <v>43</v>
      </c>
      <c r="GI18" s="186" t="s">
        <v>43</v>
      </c>
      <c r="GJ18" s="186" t="s">
        <v>43</v>
      </c>
      <c r="GK18" s="186" t="s">
        <v>43</v>
      </c>
      <c r="GL18" s="186" t="s">
        <v>43</v>
      </c>
      <c r="GM18" s="186" t="s">
        <v>43</v>
      </c>
      <c r="GN18" s="186" t="s">
        <v>43</v>
      </c>
      <c r="GO18" s="186" t="s">
        <v>43</v>
      </c>
      <c r="GP18" s="186" t="s">
        <v>43</v>
      </c>
      <c r="GT18" s="162">
        <v>17</v>
      </c>
      <c r="GU18" s="162" t="s">
        <v>375</v>
      </c>
      <c r="GX18" s="162">
        <v>17</v>
      </c>
      <c r="GY18" s="162" t="s">
        <v>375</v>
      </c>
      <c r="HB18" s="162">
        <v>17</v>
      </c>
      <c r="HC18" s="162" t="s">
        <v>360</v>
      </c>
      <c r="HH18" s="162">
        <f>HH16+1</f>
        <v>9</v>
      </c>
      <c r="HI18" s="162" t="str">
        <f t="shared" si="3"/>
        <v>Z49</v>
      </c>
      <c r="HJ18" s="162" t="str">
        <f t="shared" ref="HJ18" si="48">CONCATENATE(1,HI18)</f>
        <v>1Z49</v>
      </c>
      <c r="HK18" s="162" t="str">
        <f t="shared" si="4"/>
        <v/>
      </c>
      <c r="IG18" s="277">
        <v>8</v>
      </c>
      <c r="II18" s="277" t="str">
        <f t="shared" ref="II18" si="49">IF($H$1=8,IW18,IF($H$1=16,IX18,IF($H$1=32,IY18,IF($H$1=64,IZ18,IF($H$1=128,JA18,"")))))</f>
        <v/>
      </c>
      <c r="IJ18" s="277" t="str">
        <f t="shared" ref="IJ18" si="50">IF($H$1=8,IL18,IF($H$1=16,IN18,IF($H$1=32,IP18,IF($H$1=64,IR18,IF($H$1=128,IT18,"")))))</f>
        <v xml:space="preserve"> </v>
      </c>
      <c r="IK18" s="277" t="str">
        <f t="shared" si="30"/>
        <v/>
      </c>
      <c r="IL18" s="277" t="s">
        <v>43</v>
      </c>
      <c r="IM18" s="277" t="str">
        <f>I19</f>
        <v/>
      </c>
      <c r="IN18" s="277" t="s">
        <v>43</v>
      </c>
      <c r="IO18" s="277" t="str">
        <f>J33</f>
        <v/>
      </c>
      <c r="IP18" s="277" t="s">
        <v>43</v>
      </c>
      <c r="IQ18" s="277" t="str">
        <f>K61</f>
        <v/>
      </c>
      <c r="IR18" s="277" t="s">
        <v>43</v>
      </c>
      <c r="IS18" s="277" t="str">
        <f>L117</f>
        <v/>
      </c>
      <c r="IT18" s="277" t="s">
        <v>43</v>
      </c>
      <c r="IU18" s="277"/>
      <c r="IW18" s="277" t="str">
        <f>IF(IM18="","",MAX($IW$4:IW17)+1)</f>
        <v/>
      </c>
      <c r="IX18" s="277" t="str">
        <f>IF(IO18="","",MAX($IW$4:IX17)+1)</f>
        <v/>
      </c>
      <c r="IY18" s="277" t="str">
        <f>IF(IQ18="","",MAX($IW$4:IY17)+1)</f>
        <v/>
      </c>
      <c r="IZ18" s="277" t="str">
        <f>IF(IS18="","",MAX($IW$4:IZ17)+1)</f>
        <v/>
      </c>
      <c r="JA18" s="277" t="str">
        <f>IF(IU18="","",MAX($IW$4:JA17)+1)</f>
        <v/>
      </c>
    </row>
    <row r="19" spans="1:261" ht="80.099999999999994" customHeight="1" thickBot="1" x14ac:dyDescent="0.8">
      <c r="A19" s="232" t="str">
        <f>IF(I19="","",MAX($A$5:A18)+1)</f>
        <v/>
      </c>
      <c r="B19" s="280">
        <v>8</v>
      </c>
      <c r="C19" s="162" t="str">
        <f t="shared" si="15"/>
        <v>2Z44</v>
      </c>
      <c r="D19" s="281">
        <f>HLOOKUP($H$1,$AH$6:$AL$258,B17+B17,0)</f>
        <v>0</v>
      </c>
      <c r="E19" s="285">
        <f t="shared" ref="E19:E79" si="51">IF(AF19="X","X",B19)</f>
        <v>8</v>
      </c>
      <c r="F19" s="286">
        <f>IF(OR(ISERROR(HLOOKUP($H$1,$AR$4:$AV$132,B19+1,0))=TRUE,HLOOKUP($H$1,$AR$4:$AV$132,B19+1,0)=0)," ",HLOOKUP($H$1,$AR$4:$AV$132,B19+1,0))</f>
        <v>8</v>
      </c>
      <c r="G19" s="241" t="str">
        <f>IF(ISERROR(VLOOKUP(E19,vylosovanie!$D$10:$Q$162,11,0))=TRUE,"",IF($K$1="n","",VLOOKUP(E19,vylosovanie!$D$10:$Q$162,11,0)))</f>
        <v>Kohlerová / Nemčíková</v>
      </c>
      <c r="H19" s="242" t="str">
        <f>IF(ISERROR(VLOOKUP(E19,vylosovanie!$D$10:$Q$162,12,0))=TRUE,"",IF($K$1="n","",VLOOKUP(E19,vylosovanie!$D$10:$Q$162,12,0)))</f>
        <v>MŠK - STO Krompachy  / ŠKST Sp.Vlachy</v>
      </c>
      <c r="I19" s="246" t="str">
        <f>IF(ISERROR(VLOOKUP(H18,'zapisy k stolom'!$A$4:$AD$2403,30,0)),"",VLOOKUP(H18,'zapisy k stolom'!$A$4:$AD$2403,30,0))</f>
        <v/>
      </c>
      <c r="J19" s="239"/>
      <c r="K19" s="239"/>
      <c r="L19" s="225" t="str">
        <f>IF(ISERROR(VLOOKUP(K20,'zapisy k stolom'!$A$4:$AD$2544,28,0)),"",VLOOKUP(K20,'zapisy k stolom'!$A$4:$AD$2544,28,0))</f>
        <v/>
      </c>
      <c r="M19" s="226"/>
      <c r="N19" s="226"/>
      <c r="O19" s="226"/>
      <c r="Q19" s="180" t="str">
        <f t="shared" si="6"/>
        <v/>
      </c>
      <c r="R19" s="180" t="str">
        <f t="shared" si="5"/>
        <v/>
      </c>
      <c r="U19" s="180" t="str">
        <f t="shared" si="37"/>
        <v/>
      </c>
      <c r="V19" s="180" t="str">
        <f t="shared" si="32"/>
        <v/>
      </c>
      <c r="Y19" s="206" t="str">
        <f t="shared" si="38"/>
        <v/>
      </c>
      <c r="Z19" s="180" t="str">
        <f>J65</f>
        <v/>
      </c>
      <c r="AA19" s="164"/>
      <c r="AC19" s="180" t="str">
        <f t="shared" si="39"/>
        <v/>
      </c>
      <c r="AD19" s="180" t="str">
        <f>K125</f>
        <v/>
      </c>
      <c r="AF19" s="284" t="str">
        <f>IF(F19=$H$1,"B1",IF(F19&gt;$H$1,"--",IF($H$1=8,HLOOKUP($H$2,$HZ$2:$IC$10,F19+1,0),IF($H$1=16,HLOOKUP($H$2,$BL$2:$BS$18,F19+1,0),IF($H$1=32,HLOOKUP($H$2,$BY$2:$CN$34,F19+1,0),IF($H$1=64,HLOOKUP($H$2,$CT$2:$DY$66,F19+1,0),IF($H$1=128,HLOOKUP($H$2,$EE$2:$GP$130,F19+1,0),"")))))))</f>
        <v>B1</v>
      </c>
      <c r="AH19" s="283">
        <v>4</v>
      </c>
      <c r="AI19" s="283">
        <v>3</v>
      </c>
      <c r="AJ19" s="283">
        <v>2</v>
      </c>
      <c r="AK19" s="287">
        <v>1</v>
      </c>
      <c r="AL19" s="287"/>
      <c r="AM19" s="279">
        <v>8</v>
      </c>
      <c r="AN19" s="279">
        <v>8</v>
      </c>
      <c r="AO19" s="279">
        <v>8</v>
      </c>
      <c r="AP19" s="279">
        <v>8</v>
      </c>
      <c r="AR19" s="162">
        <v>15</v>
      </c>
      <c r="AS19" s="162">
        <v>15</v>
      </c>
      <c r="AT19" s="162">
        <v>15</v>
      </c>
      <c r="AU19" s="162">
        <v>15</v>
      </c>
      <c r="AY19" s="162" t="str">
        <f>CONCATENATE("2",BB18)</f>
        <v>2Z44</v>
      </c>
      <c r="AZ19" s="162" t="str">
        <f>G19</f>
        <v>Kohlerová / Nemčíková</v>
      </c>
      <c r="BB19" s="200"/>
      <c r="BF19" s="207"/>
      <c r="BU19" s="171"/>
      <c r="BV19" s="171"/>
      <c r="BW19" s="171"/>
      <c r="BX19" s="171">
        <f t="shared" si="11"/>
        <v>17</v>
      </c>
      <c r="BY19" s="172" t="s">
        <v>43</v>
      </c>
      <c r="BZ19" s="172" t="s">
        <v>43</v>
      </c>
      <c r="CA19" s="172" t="s">
        <v>43</v>
      </c>
      <c r="CB19" s="172" t="s">
        <v>43</v>
      </c>
      <c r="CC19" s="172" t="s">
        <v>43</v>
      </c>
      <c r="CD19" s="172" t="s">
        <v>43</v>
      </c>
      <c r="CE19" s="172" t="s">
        <v>43</v>
      </c>
      <c r="CF19" s="172" t="s">
        <v>43</v>
      </c>
      <c r="CG19" s="172" t="s">
        <v>43</v>
      </c>
      <c r="CH19" s="172" t="s">
        <v>43</v>
      </c>
      <c r="CI19" s="172" t="s">
        <v>43</v>
      </c>
      <c r="CJ19" s="172" t="s">
        <v>43</v>
      </c>
      <c r="CK19" s="172" t="s">
        <v>43</v>
      </c>
      <c r="CL19" s="172" t="s">
        <v>43</v>
      </c>
      <c r="CM19" s="172" t="s">
        <v>43</v>
      </c>
      <c r="CN19" s="172" t="s">
        <v>43</v>
      </c>
      <c r="CQ19" s="192">
        <v>49</v>
      </c>
      <c r="CR19" s="193">
        <v>58</v>
      </c>
      <c r="CS19" s="174">
        <f t="shared" si="12"/>
        <v>17</v>
      </c>
      <c r="CT19" s="183" t="s">
        <v>43</v>
      </c>
      <c r="CU19" s="183" t="s">
        <v>43</v>
      </c>
      <c r="CV19" s="183" t="s">
        <v>43</v>
      </c>
      <c r="CW19" s="183" t="s">
        <v>43</v>
      </c>
      <c r="CX19" s="183" t="s">
        <v>43</v>
      </c>
      <c r="CY19" s="183" t="s">
        <v>43</v>
      </c>
      <c r="CZ19" s="183" t="s">
        <v>43</v>
      </c>
      <c r="DA19" s="183" t="s">
        <v>43</v>
      </c>
      <c r="DB19" s="183" t="s">
        <v>43</v>
      </c>
      <c r="DC19" s="183" t="s">
        <v>43</v>
      </c>
      <c r="DD19" s="183" t="s">
        <v>43</v>
      </c>
      <c r="DE19" s="183" t="s">
        <v>43</v>
      </c>
      <c r="DF19" s="183" t="s">
        <v>43</v>
      </c>
      <c r="DG19" s="183" t="s">
        <v>43</v>
      </c>
      <c r="DH19" s="183" t="s">
        <v>43</v>
      </c>
      <c r="DI19" s="183" t="s">
        <v>43</v>
      </c>
      <c r="DJ19" s="183" t="s">
        <v>43</v>
      </c>
      <c r="DK19" s="183" t="s">
        <v>43</v>
      </c>
      <c r="DL19" s="183" t="s">
        <v>43</v>
      </c>
      <c r="DM19" s="183" t="s">
        <v>43</v>
      </c>
      <c r="DN19" s="183" t="s">
        <v>43</v>
      </c>
      <c r="DO19" s="183" t="s">
        <v>43</v>
      </c>
      <c r="DP19" s="183" t="s">
        <v>43</v>
      </c>
      <c r="DQ19" s="183" t="s">
        <v>43</v>
      </c>
      <c r="DR19" s="183" t="s">
        <v>43</v>
      </c>
      <c r="DS19" s="183" t="s">
        <v>43</v>
      </c>
      <c r="DT19" s="183" t="s">
        <v>43</v>
      </c>
      <c r="DU19" s="183" t="s">
        <v>43</v>
      </c>
      <c r="DV19" s="183" t="s">
        <v>43</v>
      </c>
      <c r="DW19" s="183" t="s">
        <v>43</v>
      </c>
      <c r="DX19" s="183" t="s">
        <v>43</v>
      </c>
      <c r="DY19" s="183" t="s">
        <v>43</v>
      </c>
      <c r="EB19" s="194">
        <v>81</v>
      </c>
      <c r="EC19" s="195">
        <v>118</v>
      </c>
      <c r="ED19" s="176">
        <f t="shared" si="13"/>
        <v>17</v>
      </c>
      <c r="EE19" s="186" t="s">
        <v>43</v>
      </c>
      <c r="EF19" s="186" t="s">
        <v>43</v>
      </c>
      <c r="EG19" s="186" t="s">
        <v>43</v>
      </c>
      <c r="EH19" s="186" t="s">
        <v>43</v>
      </c>
      <c r="EI19" s="186" t="s">
        <v>43</v>
      </c>
      <c r="EJ19" s="186" t="s">
        <v>43</v>
      </c>
      <c r="EK19" s="186" t="s">
        <v>43</v>
      </c>
      <c r="EL19" s="186" t="s">
        <v>43</v>
      </c>
      <c r="EM19" s="186" t="s">
        <v>43</v>
      </c>
      <c r="EN19" s="186" t="s">
        <v>43</v>
      </c>
      <c r="EO19" s="186" t="s">
        <v>43</v>
      </c>
      <c r="EP19" s="186" t="s">
        <v>43</v>
      </c>
      <c r="EQ19" s="186" t="s">
        <v>43</v>
      </c>
      <c r="ER19" s="186" t="s">
        <v>43</v>
      </c>
      <c r="ES19" s="186" t="s">
        <v>43</v>
      </c>
      <c r="ET19" s="186" t="s">
        <v>43</v>
      </c>
      <c r="EU19" s="186" t="s">
        <v>43</v>
      </c>
      <c r="EV19" s="186" t="s">
        <v>43</v>
      </c>
      <c r="EW19" s="186" t="s">
        <v>43</v>
      </c>
      <c r="EX19" s="186" t="s">
        <v>43</v>
      </c>
      <c r="EY19" s="186" t="s">
        <v>43</v>
      </c>
      <c r="EZ19" s="186" t="s">
        <v>43</v>
      </c>
      <c r="FA19" s="186" t="s">
        <v>43</v>
      </c>
      <c r="FB19" s="186" t="s">
        <v>43</v>
      </c>
      <c r="FC19" s="186" t="s">
        <v>43</v>
      </c>
      <c r="FD19" s="186" t="s">
        <v>43</v>
      </c>
      <c r="FE19" s="186" t="s">
        <v>43</v>
      </c>
      <c r="FF19" s="186" t="s">
        <v>43</v>
      </c>
      <c r="FG19" s="186" t="s">
        <v>43</v>
      </c>
      <c r="FH19" s="186" t="s">
        <v>43</v>
      </c>
      <c r="FI19" s="186" t="s">
        <v>43</v>
      </c>
      <c r="FJ19" s="186" t="s">
        <v>43</v>
      </c>
      <c r="FK19" s="186" t="s">
        <v>43</v>
      </c>
      <c r="FL19" s="186" t="s">
        <v>43</v>
      </c>
      <c r="FM19" s="186" t="s">
        <v>43</v>
      </c>
      <c r="FN19" s="186" t="s">
        <v>43</v>
      </c>
      <c r="FO19" s="186" t="s">
        <v>43</v>
      </c>
      <c r="FP19" s="186" t="s">
        <v>43</v>
      </c>
      <c r="FQ19" s="186" t="s">
        <v>43</v>
      </c>
      <c r="FR19" s="186" t="s">
        <v>43</v>
      </c>
      <c r="FS19" s="186" t="s">
        <v>43</v>
      </c>
      <c r="FT19" s="186" t="s">
        <v>43</v>
      </c>
      <c r="FU19" s="186" t="s">
        <v>43</v>
      </c>
      <c r="FV19" s="186" t="s">
        <v>43</v>
      </c>
      <c r="FW19" s="186" t="s">
        <v>43</v>
      </c>
      <c r="FX19" s="186" t="s">
        <v>43</v>
      </c>
      <c r="FY19" s="186" t="s">
        <v>43</v>
      </c>
      <c r="FZ19" s="186" t="s">
        <v>43</v>
      </c>
      <c r="GA19" s="186" t="s">
        <v>43</v>
      </c>
      <c r="GB19" s="186" t="s">
        <v>43</v>
      </c>
      <c r="GC19" s="186" t="s">
        <v>43</v>
      </c>
      <c r="GD19" s="186" t="s">
        <v>43</v>
      </c>
      <c r="GE19" s="186" t="s">
        <v>43</v>
      </c>
      <c r="GF19" s="186" t="s">
        <v>43</v>
      </c>
      <c r="GG19" s="186" t="s">
        <v>43</v>
      </c>
      <c r="GH19" s="186" t="s">
        <v>43</v>
      </c>
      <c r="GI19" s="186" t="s">
        <v>43</v>
      </c>
      <c r="GJ19" s="186" t="s">
        <v>43</v>
      </c>
      <c r="GK19" s="186" t="s">
        <v>43</v>
      </c>
      <c r="GL19" s="186" t="s">
        <v>43</v>
      </c>
      <c r="GM19" s="186" t="s">
        <v>43</v>
      </c>
      <c r="GN19" s="186" t="s">
        <v>43</v>
      </c>
      <c r="GO19" s="186" t="s">
        <v>43</v>
      </c>
      <c r="GP19" s="186" t="s">
        <v>43</v>
      </c>
      <c r="GT19" s="162">
        <v>18</v>
      </c>
      <c r="GU19" s="162" t="s">
        <v>376</v>
      </c>
      <c r="GX19" s="162">
        <v>18</v>
      </c>
      <c r="GY19" s="162" t="s">
        <v>376</v>
      </c>
      <c r="HB19" s="162">
        <v>18</v>
      </c>
      <c r="HC19" s="162" t="s">
        <v>361</v>
      </c>
      <c r="HH19" s="162">
        <f t="shared" si="21"/>
        <v>9</v>
      </c>
      <c r="HI19" s="162" t="str">
        <f t="shared" si="3"/>
        <v>Z49</v>
      </c>
      <c r="HJ19" s="162" t="str">
        <f t="shared" ref="HJ19" si="52">CONCATENATE(2,HI19)</f>
        <v>2Z49</v>
      </c>
      <c r="HK19" s="162" t="str">
        <f t="shared" si="4"/>
        <v/>
      </c>
      <c r="IG19" s="278"/>
      <c r="II19" s="278"/>
      <c r="IJ19" s="278"/>
      <c r="IK19" s="278"/>
      <c r="IL19" s="288"/>
      <c r="IM19" s="278"/>
      <c r="IN19" s="278"/>
      <c r="IO19" s="278"/>
      <c r="IP19" s="278"/>
      <c r="IQ19" s="278"/>
      <c r="IR19" s="278"/>
      <c r="IS19" s="278"/>
      <c r="IT19" s="278"/>
      <c r="IU19" s="278"/>
      <c r="IW19" s="278"/>
      <c r="IX19" s="278"/>
      <c r="IY19" s="278"/>
      <c r="IZ19" s="278"/>
      <c r="JA19" s="278"/>
    </row>
    <row r="20" spans="1:261" ht="80.099999999999994" customHeight="1" thickBot="1" x14ac:dyDescent="0.8">
      <c r="B20" s="280"/>
      <c r="C20" s="162" t="s">
        <v>333</v>
      </c>
      <c r="D20" s="281"/>
      <c r="E20" s="285"/>
      <c r="F20" s="286"/>
      <c r="G20" s="239"/>
      <c r="H20" s="239"/>
      <c r="I20" s="239"/>
      <c r="J20" s="239"/>
      <c r="K20" s="244" t="str">
        <f>BE20</f>
        <v>Z4113</v>
      </c>
      <c r="L20" s="247" t="str">
        <f>IF(ISERROR(VLOOKUP(K20,'zapisy k stolom'!$A$5:$AD$2544,27,0)),"",VLOOKUP(K20,'zapisy k stolom'!$A$5:$AD$2544,27,0))</f>
        <v/>
      </c>
      <c r="M20" s="226"/>
      <c r="Q20" s="180" t="str">
        <f t="shared" si="6"/>
        <v/>
      </c>
      <c r="R20" s="180" t="str">
        <f t="shared" si="5"/>
        <v/>
      </c>
      <c r="U20" s="180" t="str">
        <f t="shared" si="37"/>
        <v/>
      </c>
      <c r="V20" s="180" t="str">
        <f t="shared" si="32"/>
        <v/>
      </c>
      <c r="Y20" s="180" t="str">
        <f t="shared" si="38"/>
        <v/>
      </c>
      <c r="Z20" s="180" t="str">
        <f>J73</f>
        <v/>
      </c>
      <c r="AC20" s="180" t="str">
        <f t="shared" si="39"/>
        <v/>
      </c>
      <c r="AD20" s="180" t="str">
        <f>K141</f>
        <v/>
      </c>
      <c r="AF20" s="284"/>
      <c r="AH20" s="283"/>
      <c r="AI20" s="283"/>
      <c r="AJ20" s="283"/>
      <c r="AK20" s="287"/>
      <c r="AL20" s="287"/>
      <c r="AM20" s="279"/>
      <c r="AN20" s="279"/>
      <c r="AO20" s="279"/>
      <c r="AP20" s="279"/>
      <c r="AR20" s="162">
        <v>16</v>
      </c>
      <c r="AS20" s="162">
        <v>16</v>
      </c>
      <c r="AT20" s="162">
        <v>16</v>
      </c>
      <c r="AU20" s="162">
        <v>16</v>
      </c>
      <c r="AY20" s="162" t="s">
        <v>333</v>
      </c>
      <c r="AZ20" s="162" t="str">
        <f>L20</f>
        <v/>
      </c>
      <c r="BE20" s="203" t="str">
        <f>CONCATENATE("Z4",BA13)</f>
        <v>Z4113</v>
      </c>
      <c r="BF20" s="208"/>
      <c r="BU20" s="171"/>
      <c r="BV20" s="171"/>
      <c r="BW20" s="171"/>
      <c r="BX20" s="171">
        <f t="shared" si="11"/>
        <v>18</v>
      </c>
      <c r="BY20" s="172" t="s">
        <v>43</v>
      </c>
      <c r="BZ20" s="172" t="s">
        <v>43</v>
      </c>
      <c r="CA20" s="172" t="s">
        <v>43</v>
      </c>
      <c r="CB20" s="172" t="s">
        <v>44</v>
      </c>
      <c r="CC20" s="172" t="s">
        <v>44</v>
      </c>
      <c r="CD20" s="172" t="s">
        <v>44</v>
      </c>
      <c r="CE20" s="172" t="s">
        <v>44</v>
      </c>
      <c r="CF20" s="172" t="s">
        <v>44</v>
      </c>
      <c r="CG20" s="172" t="s">
        <v>44</v>
      </c>
      <c r="CH20" s="172" t="s">
        <v>44</v>
      </c>
      <c r="CI20" s="172" t="s">
        <v>44</v>
      </c>
      <c r="CJ20" s="172" t="s">
        <v>44</v>
      </c>
      <c r="CK20" s="172" t="s">
        <v>44</v>
      </c>
      <c r="CL20" s="172" t="s">
        <v>44</v>
      </c>
      <c r="CM20" s="172" t="s">
        <v>44</v>
      </c>
      <c r="CN20" s="172" t="s">
        <v>44</v>
      </c>
      <c r="CQ20" s="192">
        <v>50</v>
      </c>
      <c r="CR20" s="193">
        <v>39</v>
      </c>
      <c r="CS20" s="174">
        <f t="shared" si="12"/>
        <v>18</v>
      </c>
      <c r="CT20" s="183" t="s">
        <v>43</v>
      </c>
      <c r="CU20" s="183" t="s">
        <v>43</v>
      </c>
      <c r="CV20" s="183" t="s">
        <v>43</v>
      </c>
      <c r="CW20" s="183" t="s">
        <v>43</v>
      </c>
      <c r="CX20" s="183" t="s">
        <v>43</v>
      </c>
      <c r="CY20" s="183" t="s">
        <v>44</v>
      </c>
      <c r="CZ20" s="183" t="s">
        <v>44</v>
      </c>
      <c r="DA20" s="183" t="s">
        <v>44</v>
      </c>
      <c r="DB20" s="183" t="s">
        <v>44</v>
      </c>
      <c r="DC20" s="183" t="s">
        <v>44</v>
      </c>
      <c r="DD20" s="183" t="s">
        <v>44</v>
      </c>
      <c r="DE20" s="183" t="s">
        <v>44</v>
      </c>
      <c r="DF20" s="183" t="s">
        <v>44</v>
      </c>
      <c r="DG20" s="183" t="s">
        <v>44</v>
      </c>
      <c r="DH20" s="183" t="s">
        <v>44</v>
      </c>
      <c r="DI20" s="183" t="s">
        <v>44</v>
      </c>
      <c r="DJ20" s="183" t="s">
        <v>44</v>
      </c>
      <c r="DK20" s="183" t="s">
        <v>44</v>
      </c>
      <c r="DL20" s="183" t="s">
        <v>44</v>
      </c>
      <c r="DM20" s="183" t="s">
        <v>44</v>
      </c>
      <c r="DN20" s="183" t="s">
        <v>44</v>
      </c>
      <c r="DO20" s="183" t="s">
        <v>44</v>
      </c>
      <c r="DP20" s="183" t="s">
        <v>44</v>
      </c>
      <c r="DQ20" s="183" t="s">
        <v>44</v>
      </c>
      <c r="DR20" s="183" t="s">
        <v>44</v>
      </c>
      <c r="DS20" s="183" t="s">
        <v>44</v>
      </c>
      <c r="DT20" s="183" t="s">
        <v>44</v>
      </c>
      <c r="DU20" s="183" t="s">
        <v>44</v>
      </c>
      <c r="DV20" s="183" t="s">
        <v>44</v>
      </c>
      <c r="DW20" s="183" t="s">
        <v>44</v>
      </c>
      <c r="DX20" s="183" t="s">
        <v>44</v>
      </c>
      <c r="DY20" s="183" t="s">
        <v>44</v>
      </c>
      <c r="EB20" s="194">
        <v>82</v>
      </c>
      <c r="EC20" s="195">
        <v>75</v>
      </c>
      <c r="ED20" s="176">
        <f t="shared" si="13"/>
        <v>18</v>
      </c>
      <c r="EE20" s="186" t="s">
        <v>43</v>
      </c>
      <c r="EF20" s="186" t="s">
        <v>43</v>
      </c>
      <c r="EG20" s="186" t="s">
        <v>43</v>
      </c>
      <c r="EH20" s="186" t="s">
        <v>43</v>
      </c>
      <c r="EI20" s="186" t="s">
        <v>43</v>
      </c>
      <c r="EJ20" s="186" t="s">
        <v>43</v>
      </c>
      <c r="EK20" s="186" t="s">
        <v>43</v>
      </c>
      <c r="EL20" s="186" t="s">
        <v>43</v>
      </c>
      <c r="EM20" s="186" t="s">
        <v>43</v>
      </c>
      <c r="EN20" s="186" t="s">
        <v>44</v>
      </c>
      <c r="EO20" s="186" t="s">
        <v>44</v>
      </c>
      <c r="EP20" s="186" t="s">
        <v>44</v>
      </c>
      <c r="EQ20" s="186" t="s">
        <v>44</v>
      </c>
      <c r="ER20" s="186" t="s">
        <v>44</v>
      </c>
      <c r="ES20" s="186" t="s">
        <v>44</v>
      </c>
      <c r="ET20" s="186" t="s">
        <v>44</v>
      </c>
      <c r="EU20" s="186" t="s">
        <v>44</v>
      </c>
      <c r="EV20" s="186" t="s">
        <v>44</v>
      </c>
      <c r="EW20" s="186" t="s">
        <v>44</v>
      </c>
      <c r="EX20" s="186" t="s">
        <v>44</v>
      </c>
      <c r="EY20" s="186" t="s">
        <v>44</v>
      </c>
      <c r="EZ20" s="186" t="s">
        <v>44</v>
      </c>
      <c r="FA20" s="186" t="s">
        <v>44</v>
      </c>
      <c r="FB20" s="186" t="s">
        <v>44</v>
      </c>
      <c r="FC20" s="186" t="s">
        <v>44</v>
      </c>
      <c r="FD20" s="186" t="s">
        <v>44</v>
      </c>
      <c r="FE20" s="186" t="s">
        <v>44</v>
      </c>
      <c r="FF20" s="186" t="s">
        <v>44</v>
      </c>
      <c r="FG20" s="186" t="s">
        <v>44</v>
      </c>
      <c r="FH20" s="186" t="s">
        <v>44</v>
      </c>
      <c r="FI20" s="186" t="s">
        <v>44</v>
      </c>
      <c r="FJ20" s="186" t="s">
        <v>44</v>
      </c>
      <c r="FK20" s="186" t="s">
        <v>44</v>
      </c>
      <c r="FL20" s="186" t="s">
        <v>44</v>
      </c>
      <c r="FM20" s="186" t="s">
        <v>44</v>
      </c>
      <c r="FN20" s="186" t="s">
        <v>44</v>
      </c>
      <c r="FO20" s="186" t="s">
        <v>44</v>
      </c>
      <c r="FP20" s="186" t="s">
        <v>44</v>
      </c>
      <c r="FQ20" s="186" t="s">
        <v>44</v>
      </c>
      <c r="FR20" s="186" t="s">
        <v>44</v>
      </c>
      <c r="FS20" s="186" t="s">
        <v>44</v>
      </c>
      <c r="FT20" s="186" t="s">
        <v>44</v>
      </c>
      <c r="FU20" s="186" t="s">
        <v>44</v>
      </c>
      <c r="FV20" s="186" t="s">
        <v>44</v>
      </c>
      <c r="FW20" s="186" t="s">
        <v>44</v>
      </c>
      <c r="FX20" s="186" t="s">
        <v>44</v>
      </c>
      <c r="FY20" s="186" t="s">
        <v>44</v>
      </c>
      <c r="FZ20" s="186" t="s">
        <v>44</v>
      </c>
      <c r="GA20" s="186" t="s">
        <v>44</v>
      </c>
      <c r="GB20" s="186" t="s">
        <v>44</v>
      </c>
      <c r="GC20" s="186" t="s">
        <v>44</v>
      </c>
      <c r="GD20" s="186" t="s">
        <v>44</v>
      </c>
      <c r="GE20" s="186" t="s">
        <v>44</v>
      </c>
      <c r="GF20" s="186" t="s">
        <v>44</v>
      </c>
      <c r="GG20" s="186" t="s">
        <v>44</v>
      </c>
      <c r="GH20" s="186" t="s">
        <v>44</v>
      </c>
      <c r="GI20" s="186" t="s">
        <v>44</v>
      </c>
      <c r="GJ20" s="186" t="s">
        <v>44</v>
      </c>
      <c r="GK20" s="186" t="s">
        <v>44</v>
      </c>
      <c r="GL20" s="186" t="s">
        <v>44</v>
      </c>
      <c r="GM20" s="186" t="s">
        <v>44</v>
      </c>
      <c r="GN20" s="186" t="s">
        <v>44</v>
      </c>
      <c r="GO20" s="186" t="s">
        <v>44</v>
      </c>
      <c r="GP20" s="186" t="s">
        <v>44</v>
      </c>
      <c r="GT20" s="162">
        <v>19</v>
      </c>
      <c r="GU20" s="162" t="s">
        <v>377</v>
      </c>
      <c r="GX20" s="162">
        <v>19</v>
      </c>
      <c r="GY20" s="162" t="s">
        <v>377</v>
      </c>
      <c r="HB20" s="162">
        <v>19</v>
      </c>
      <c r="HC20" s="162" t="s">
        <v>423</v>
      </c>
      <c r="HH20" s="162">
        <f t="shared" si="21"/>
        <v>10</v>
      </c>
      <c r="HI20" s="162" t="str">
        <f t="shared" si="3"/>
        <v>Z410</v>
      </c>
      <c r="HJ20" s="162" t="str">
        <f t="shared" ref="HJ20" si="53">CONCATENATE(1,HI20)</f>
        <v>1Z410</v>
      </c>
      <c r="HK20" s="162" t="str">
        <f t="shared" si="4"/>
        <v/>
      </c>
      <c r="IG20" s="277">
        <v>9</v>
      </c>
      <c r="II20" s="277" t="str">
        <f t="shared" ref="II20" si="54">IF($H$1=8,IW20,IF($H$1=16,IX20,IF($H$1=32,IY20,IF($H$1=64,IZ20,IF($H$1=128,JA20,"")))))</f>
        <v/>
      </c>
      <c r="IJ20" s="277" t="str">
        <f t="shared" ref="IJ20" si="55">IF($H$1=8,IL20,IF($H$1=16,IN20,IF($H$1=32,IP20,IF($H$1=64,IR20,IF($H$1=128,IT20,"")))))</f>
        <v xml:space="preserve"> </v>
      </c>
      <c r="IK20" s="277">
        <f t="shared" si="30"/>
        <v>0</v>
      </c>
      <c r="IL20" s="277" t="s">
        <v>43</v>
      </c>
      <c r="IM20" s="277"/>
      <c r="IN20" s="277" t="str">
        <f>CONCATENATE("9-",H2)</f>
        <v>9-4</v>
      </c>
      <c r="IO20" s="277" t="str">
        <f>I7</f>
        <v/>
      </c>
      <c r="IP20" s="277" t="s">
        <v>41</v>
      </c>
      <c r="IQ20" s="277" t="str">
        <f>J9</f>
        <v>Zentková / Lipčáková</v>
      </c>
      <c r="IR20" s="277" t="s">
        <v>41</v>
      </c>
      <c r="IS20" s="277" t="str">
        <f>K13</f>
        <v>Kohlerová / Nemčíková</v>
      </c>
      <c r="IT20" s="277" t="s">
        <v>41</v>
      </c>
      <c r="IU20" s="277"/>
      <c r="IW20" s="277" t="str">
        <f>IF(IM20="","",MAX($IW$4:IW19)+1)</f>
        <v/>
      </c>
      <c r="IX20" s="277" t="str">
        <f>IF(IO20="","",MAX($IW$4:IX19)+1)</f>
        <v/>
      </c>
      <c r="IY20" s="277">
        <f>IF(IQ20="","",MAX($IW$4:IY19)+1)</f>
        <v>7</v>
      </c>
      <c r="IZ20" s="277">
        <f>IF(IS20="","",MAX($IW$4:IZ19)+1)</f>
        <v>7</v>
      </c>
      <c r="JA20" s="277" t="str">
        <f>IF(IU20="","",MAX($IW$4:JA19)+1)</f>
        <v/>
      </c>
    </row>
    <row r="21" spans="1:261" ht="80.099999999999994" customHeight="1" thickBot="1" x14ac:dyDescent="0.8">
      <c r="B21" s="280">
        <v>9</v>
      </c>
      <c r="C21" s="162" t="str">
        <f t="shared" si="15"/>
        <v>1Z45</v>
      </c>
      <c r="D21" s="281">
        <f>HLOOKUP($H$1,$AH$6:$AL$258,B19+B19,0)</f>
        <v>0</v>
      </c>
      <c r="E21" s="285">
        <f t="shared" si="51"/>
        <v>9</v>
      </c>
      <c r="F21" s="286" t="str">
        <f>IF(OR(ISERROR(HLOOKUP($H$1,$AR$4:$AV$132,B21+1,0))=TRUE,HLOOKUP($H$1,$AR$4:$AV$132,B21+1,0)=0)," ",HLOOKUP($H$1,$AR$4:$AV$132,B21+1,0))</f>
        <v xml:space="preserve"> </v>
      </c>
      <c r="G21" s="239" t="str">
        <f>IF(ISERROR(VLOOKUP(E21,vylosovanie!$D$10:$Q$162,11,0))=TRUE,"",IF($K$1="n","",VLOOKUP(E21,vylosovanie!$D$10:$Q$162,11,0)))</f>
        <v/>
      </c>
      <c r="H21" s="239" t="str">
        <f>IF(ISERROR(VLOOKUP(E21,vylosovanie!$D$10:$Q$162,12,0))=TRUE,"",IF($K$1="n","",VLOOKUP(E21,vylosovanie!$D$10:$Q$162,12,0)))</f>
        <v/>
      </c>
      <c r="I21" s="239" t="str">
        <f>IF(ISERROR(VLOOKUP(H22,'zapisy k stolom'!$A$4:$AD$2544,28,0)),"",VLOOKUP(H22,'zapisy k stolom'!$A$4:$AD$2544,28,0))</f>
        <v/>
      </c>
      <c r="J21" s="239"/>
      <c r="K21" s="244" t="e">
        <f>VLOOKUP(K20,'zapisy k stolom'!$A$4:$AL$1389,29,0)</f>
        <v>#N/A</v>
      </c>
      <c r="L21" s="246" t="str">
        <f>IF(ISERROR(VLOOKUP(K20,'zapisy k stolom'!$A$5:$AD$2544,30,0)),"",VLOOKUP(K20,'zapisy k stolom'!$A$5:$AD$2544,30,0))</f>
        <v/>
      </c>
      <c r="M21" s="225"/>
      <c r="Q21" s="180" t="str">
        <f t="shared" si="6"/>
        <v/>
      </c>
      <c r="R21" s="180" t="str">
        <f t="shared" si="5"/>
        <v/>
      </c>
      <c r="U21" s="180" t="str">
        <f t="shared" si="37"/>
        <v/>
      </c>
      <c r="V21" s="180" t="str">
        <f t="shared" si="32"/>
        <v/>
      </c>
      <c r="Y21" s="180" t="str">
        <f t="shared" si="38"/>
        <v/>
      </c>
      <c r="Z21" s="180" t="str">
        <f>J81</f>
        <v/>
      </c>
      <c r="AC21" s="180" t="str">
        <f t="shared" si="39"/>
        <v/>
      </c>
      <c r="AD21" s="180" t="str">
        <f>K157</f>
        <v/>
      </c>
      <c r="AF21" s="284" t="str">
        <f>IF(F21=$H$1,"B1",IF(F21&gt;$H$1,"--",IF($H$1=8,HLOOKUP($H$2,$HZ$2:$IC$10,F21+1,0),IF($H$1=16,HLOOKUP($H$2,$BL$2:$BS$18,F21+1,0),IF($H$1=32,HLOOKUP($H$2,$BY$2:$CN$34,F21+1,0),IF($H$1=64,HLOOKUP($H$2,$CT$2:$DY$66,F21+1,0),IF($H$1=128,HLOOKUP($H$2,$EE$2:$GP$130,F21+1,0),"")))))))</f>
        <v>--</v>
      </c>
      <c r="AH21" s="283">
        <v>4</v>
      </c>
      <c r="AI21" s="283">
        <v>3</v>
      </c>
      <c r="AJ21" s="283">
        <v>2</v>
      </c>
      <c r="AK21" s="287">
        <v>1</v>
      </c>
      <c r="AL21" s="287"/>
      <c r="AM21" s="279">
        <v>9</v>
      </c>
      <c r="AN21" s="279">
        <v>9</v>
      </c>
      <c r="AO21" s="279">
        <v>9</v>
      </c>
      <c r="AP21" s="279">
        <v>9</v>
      </c>
      <c r="AR21" s="162">
        <v>17</v>
      </c>
      <c r="AS21" s="162">
        <v>17</v>
      </c>
      <c r="AT21" s="162">
        <v>17</v>
      </c>
      <c r="AY21" s="162" t="str">
        <f>CONCATENATE("1",BB22)</f>
        <v>1Z45</v>
      </c>
      <c r="AZ21" s="162" t="str">
        <f>G21</f>
        <v/>
      </c>
      <c r="BE21" s="203"/>
      <c r="BU21" s="171"/>
      <c r="BV21" s="171"/>
      <c r="BW21" s="171"/>
      <c r="BX21" s="171">
        <f t="shared" si="11"/>
        <v>19</v>
      </c>
      <c r="BY21" s="172" t="s">
        <v>43</v>
      </c>
      <c r="BZ21" s="172" t="s">
        <v>43</v>
      </c>
      <c r="CA21" s="172" t="s">
        <v>43</v>
      </c>
      <c r="CB21" s="172" t="s">
        <v>43</v>
      </c>
      <c r="CC21" s="172" t="s">
        <v>43</v>
      </c>
      <c r="CD21" s="172" t="s">
        <v>43</v>
      </c>
      <c r="CE21" s="172" t="s">
        <v>43</v>
      </c>
      <c r="CF21" s="172" t="s">
        <v>43</v>
      </c>
      <c r="CG21" s="172" t="s">
        <v>43</v>
      </c>
      <c r="CH21" s="172" t="s">
        <v>43</v>
      </c>
      <c r="CI21" s="172" t="s">
        <v>43</v>
      </c>
      <c r="CJ21" s="172" t="s">
        <v>43</v>
      </c>
      <c r="CK21" s="172" t="s">
        <v>43</v>
      </c>
      <c r="CL21" s="172" t="s">
        <v>43</v>
      </c>
      <c r="CM21" s="172" t="s">
        <v>44</v>
      </c>
      <c r="CN21" s="172" t="s">
        <v>44</v>
      </c>
      <c r="CQ21" s="192">
        <v>51</v>
      </c>
      <c r="CR21" s="193">
        <v>26</v>
      </c>
      <c r="CS21" s="174">
        <f t="shared" si="12"/>
        <v>19</v>
      </c>
      <c r="CT21" s="183" t="s">
        <v>43</v>
      </c>
      <c r="CU21" s="183" t="s">
        <v>43</v>
      </c>
      <c r="CV21" s="183" t="s">
        <v>43</v>
      </c>
      <c r="CW21" s="183" t="s">
        <v>43</v>
      </c>
      <c r="CX21" s="183" t="s">
        <v>43</v>
      </c>
      <c r="CY21" s="183" t="s">
        <v>43</v>
      </c>
      <c r="CZ21" s="183" t="s">
        <v>43</v>
      </c>
      <c r="DA21" s="183" t="s">
        <v>43</v>
      </c>
      <c r="DB21" s="183" t="s">
        <v>43</v>
      </c>
      <c r="DC21" s="183" t="s">
        <v>43</v>
      </c>
      <c r="DD21" s="183" t="s">
        <v>43</v>
      </c>
      <c r="DE21" s="183" t="s">
        <v>43</v>
      </c>
      <c r="DF21" s="183" t="s">
        <v>43</v>
      </c>
      <c r="DG21" s="183" t="s">
        <v>43</v>
      </c>
      <c r="DH21" s="183" t="s">
        <v>43</v>
      </c>
      <c r="DI21" s="183" t="s">
        <v>43</v>
      </c>
      <c r="DJ21" s="183" t="s">
        <v>43</v>
      </c>
      <c r="DK21" s="183" t="s">
        <v>43</v>
      </c>
      <c r="DL21" s="183" t="s">
        <v>43</v>
      </c>
      <c r="DM21" s="183" t="s">
        <v>43</v>
      </c>
      <c r="DN21" s="183" t="s">
        <v>43</v>
      </c>
      <c r="DO21" s="183" t="s">
        <v>43</v>
      </c>
      <c r="DP21" s="183" t="s">
        <v>43</v>
      </c>
      <c r="DQ21" s="183" t="s">
        <v>43</v>
      </c>
      <c r="DR21" s="183" t="s">
        <v>43</v>
      </c>
      <c r="DS21" s="183" t="s">
        <v>43</v>
      </c>
      <c r="DT21" s="183" t="s">
        <v>43</v>
      </c>
      <c r="DU21" s="183" t="s">
        <v>43</v>
      </c>
      <c r="DV21" s="183" t="s">
        <v>44</v>
      </c>
      <c r="DW21" s="183" t="s">
        <v>44</v>
      </c>
      <c r="DX21" s="183" t="s">
        <v>44</v>
      </c>
      <c r="DY21" s="183" t="s">
        <v>44</v>
      </c>
      <c r="EB21" s="194">
        <v>83</v>
      </c>
      <c r="EC21" s="195">
        <v>54</v>
      </c>
      <c r="ED21" s="176">
        <f t="shared" si="13"/>
        <v>19</v>
      </c>
      <c r="EE21" s="186" t="s">
        <v>43</v>
      </c>
      <c r="EF21" s="186" t="s">
        <v>43</v>
      </c>
      <c r="EG21" s="186" t="s">
        <v>43</v>
      </c>
      <c r="EH21" s="186" t="s">
        <v>43</v>
      </c>
      <c r="EI21" s="186" t="s">
        <v>43</v>
      </c>
      <c r="EJ21" s="186" t="s">
        <v>43</v>
      </c>
      <c r="EK21" s="186" t="s">
        <v>43</v>
      </c>
      <c r="EL21" s="186" t="s">
        <v>43</v>
      </c>
      <c r="EM21" s="186" t="s">
        <v>43</v>
      </c>
      <c r="EN21" s="186" t="s">
        <v>43</v>
      </c>
      <c r="EO21" s="186" t="s">
        <v>43</v>
      </c>
      <c r="EP21" s="186" t="s">
        <v>43</v>
      </c>
      <c r="EQ21" s="186" t="s">
        <v>43</v>
      </c>
      <c r="ER21" s="186" t="s">
        <v>43</v>
      </c>
      <c r="ES21" s="186" t="s">
        <v>43</v>
      </c>
      <c r="ET21" s="186" t="s">
        <v>43</v>
      </c>
      <c r="EU21" s="186" t="s">
        <v>43</v>
      </c>
      <c r="EV21" s="186" t="s">
        <v>43</v>
      </c>
      <c r="EW21" s="186" t="s">
        <v>43</v>
      </c>
      <c r="EX21" s="186" t="s">
        <v>43</v>
      </c>
      <c r="EY21" s="186" t="s">
        <v>43</v>
      </c>
      <c r="EZ21" s="186" t="s">
        <v>43</v>
      </c>
      <c r="FA21" s="186" t="s">
        <v>43</v>
      </c>
      <c r="FB21" s="186" t="s">
        <v>43</v>
      </c>
      <c r="FC21" s="186" t="s">
        <v>43</v>
      </c>
      <c r="FD21" s="186" t="s">
        <v>43</v>
      </c>
      <c r="FE21" s="186" t="s">
        <v>43</v>
      </c>
      <c r="FF21" s="186" t="s">
        <v>43</v>
      </c>
      <c r="FG21" s="186" t="s">
        <v>43</v>
      </c>
      <c r="FH21" s="186" t="s">
        <v>43</v>
      </c>
      <c r="FI21" s="186" t="s">
        <v>43</v>
      </c>
      <c r="FJ21" s="186" t="s">
        <v>43</v>
      </c>
      <c r="FK21" s="186" t="s">
        <v>43</v>
      </c>
      <c r="FL21" s="186" t="s">
        <v>43</v>
      </c>
      <c r="FM21" s="186" t="s">
        <v>43</v>
      </c>
      <c r="FN21" s="186" t="s">
        <v>43</v>
      </c>
      <c r="FO21" s="186" t="s">
        <v>43</v>
      </c>
      <c r="FP21" s="186" t="s">
        <v>43</v>
      </c>
      <c r="FQ21" s="186" t="s">
        <v>43</v>
      </c>
      <c r="FR21" s="186" t="s">
        <v>43</v>
      </c>
      <c r="FS21" s="186" t="s">
        <v>43</v>
      </c>
      <c r="FT21" s="186" t="s">
        <v>43</v>
      </c>
      <c r="FU21" s="186" t="s">
        <v>43</v>
      </c>
      <c r="FV21" s="186" t="s">
        <v>43</v>
      </c>
      <c r="FW21" s="186" t="s">
        <v>43</v>
      </c>
      <c r="FX21" s="186" t="s">
        <v>43</v>
      </c>
      <c r="FY21" s="186" t="s">
        <v>43</v>
      </c>
      <c r="FZ21" s="186" t="s">
        <v>43</v>
      </c>
      <c r="GA21" s="186" t="s">
        <v>43</v>
      </c>
      <c r="GB21" s="186" t="s">
        <v>43</v>
      </c>
      <c r="GC21" s="186" t="s">
        <v>43</v>
      </c>
      <c r="GD21" s="186" t="s">
        <v>43</v>
      </c>
      <c r="GE21" s="186" t="s">
        <v>43</v>
      </c>
      <c r="GF21" s="186" t="s">
        <v>43</v>
      </c>
      <c r="GG21" s="186" t="s">
        <v>43</v>
      </c>
      <c r="GH21" s="186" t="s">
        <v>43</v>
      </c>
      <c r="GI21" s="186" t="s">
        <v>44</v>
      </c>
      <c r="GJ21" s="186" t="s">
        <v>44</v>
      </c>
      <c r="GK21" s="186" t="s">
        <v>44</v>
      </c>
      <c r="GL21" s="186" t="s">
        <v>44</v>
      </c>
      <c r="GM21" s="186" t="s">
        <v>44</v>
      </c>
      <c r="GN21" s="186" t="s">
        <v>44</v>
      </c>
      <c r="GO21" s="186" t="s">
        <v>44</v>
      </c>
      <c r="GP21" s="186" t="s">
        <v>44</v>
      </c>
      <c r="GT21" s="162">
        <v>20</v>
      </c>
      <c r="GU21" s="162" t="s">
        <v>378</v>
      </c>
      <c r="GX21" s="162">
        <v>20</v>
      </c>
      <c r="GY21" s="162" t="s">
        <v>378</v>
      </c>
      <c r="HB21" s="162">
        <v>20</v>
      </c>
      <c r="HC21" s="162" t="s">
        <v>424</v>
      </c>
      <c r="HH21" s="162">
        <f t="shared" si="21"/>
        <v>10</v>
      </c>
      <c r="HI21" s="162" t="str">
        <f t="shared" si="3"/>
        <v>Z410</v>
      </c>
      <c r="HJ21" s="162" t="str">
        <f t="shared" ref="HJ21" si="56">CONCATENATE(2,HI21)</f>
        <v>2Z410</v>
      </c>
      <c r="HK21" s="162" t="str">
        <f t="shared" si="4"/>
        <v/>
      </c>
      <c r="IG21" s="278"/>
      <c r="II21" s="278"/>
      <c r="IJ21" s="278"/>
      <c r="IK21" s="278"/>
      <c r="IL21" s="288"/>
      <c r="IM21" s="278"/>
      <c r="IN21" s="278"/>
      <c r="IO21" s="278"/>
      <c r="IP21" s="278"/>
      <c r="IQ21" s="278"/>
      <c r="IR21" s="278"/>
      <c r="IS21" s="278"/>
      <c r="IT21" s="278"/>
      <c r="IU21" s="278"/>
      <c r="IW21" s="278"/>
      <c r="IX21" s="278"/>
      <c r="IY21" s="278"/>
      <c r="IZ21" s="278"/>
      <c r="JA21" s="278"/>
    </row>
    <row r="22" spans="1:261" ht="80.099999999999994" customHeight="1" thickBot="1" x14ac:dyDescent="0.8">
      <c r="B22" s="280"/>
      <c r="C22" s="162" t="str">
        <f t="shared" si="15"/>
        <v>1Z467</v>
      </c>
      <c r="D22" s="281"/>
      <c r="E22" s="285"/>
      <c r="F22" s="286"/>
      <c r="G22" s="217" t="e">
        <f>VLOOKUP(H22,'zapisy k stolom'!$A$4:$AL$1389,29,0)</f>
        <v>#N/A</v>
      </c>
      <c r="H22" s="240" t="str">
        <f>BB22</f>
        <v>Z45</v>
      </c>
      <c r="I22" s="239" t="str">
        <f>IF(ISERROR(VLOOKUP(H22,'zapisy k stolom'!$A$4:$AD$2403,27,0)),"",VLOOKUP(H22,'zapisy k stolom'!$A$4:$AD$2403,27,0))</f>
        <v/>
      </c>
      <c r="J22" s="239"/>
      <c r="K22" s="245"/>
      <c r="L22" s="239"/>
      <c r="M22" s="225"/>
      <c r="Q22" s="180" t="str">
        <f t="shared" si="6"/>
        <v/>
      </c>
      <c r="R22" s="180" t="str">
        <f t="shared" si="5"/>
        <v/>
      </c>
      <c r="U22" s="180" t="str">
        <f t="shared" si="37"/>
        <v/>
      </c>
      <c r="V22" s="180" t="str">
        <f t="shared" si="32"/>
        <v/>
      </c>
      <c r="Y22" s="180" t="str">
        <f t="shared" si="38"/>
        <v/>
      </c>
      <c r="Z22" s="180" t="str">
        <f>J89</f>
        <v/>
      </c>
      <c r="AC22" s="180" t="str">
        <f t="shared" si="39"/>
        <v/>
      </c>
      <c r="AD22" s="180" t="str">
        <f>K173</f>
        <v/>
      </c>
      <c r="AF22" s="284"/>
      <c r="AH22" s="283"/>
      <c r="AI22" s="283"/>
      <c r="AJ22" s="283"/>
      <c r="AK22" s="287"/>
      <c r="AL22" s="287"/>
      <c r="AM22" s="279"/>
      <c r="AN22" s="279"/>
      <c r="AO22" s="279"/>
      <c r="AP22" s="279"/>
      <c r="AR22" s="162">
        <v>18</v>
      </c>
      <c r="AS22" s="162">
        <v>18</v>
      </c>
      <c r="AT22" s="162">
        <v>18</v>
      </c>
      <c r="AY22" s="162" t="str">
        <f>CONCATENATE("1",BC24)</f>
        <v>1Z467</v>
      </c>
      <c r="AZ22" s="162" t="str">
        <f>I22</f>
        <v/>
      </c>
      <c r="BA22" s="162">
        <f>BA18+1</f>
        <v>5</v>
      </c>
      <c r="BB22" s="199" t="str">
        <f>CONCATENATE("Z4",BA22)</f>
        <v>Z45</v>
      </c>
      <c r="BE22" s="203"/>
      <c r="BU22" s="171"/>
      <c r="BV22" s="171"/>
      <c r="BW22" s="171"/>
      <c r="BX22" s="171">
        <f t="shared" si="11"/>
        <v>20</v>
      </c>
      <c r="BY22" s="172" t="s">
        <v>43</v>
      </c>
      <c r="BZ22" s="172" t="s">
        <v>43</v>
      </c>
      <c r="CA22" s="172" t="s">
        <v>43</v>
      </c>
      <c r="CB22" s="172" t="s">
        <v>43</v>
      </c>
      <c r="CC22" s="172" t="s">
        <v>43</v>
      </c>
      <c r="CD22" s="172" t="s">
        <v>43</v>
      </c>
      <c r="CE22" s="172" t="s">
        <v>43</v>
      </c>
      <c r="CF22" s="172" t="s">
        <v>43</v>
      </c>
      <c r="CG22" s="172" t="s">
        <v>43</v>
      </c>
      <c r="CH22" s="172" t="s">
        <v>43</v>
      </c>
      <c r="CI22" s="172" t="s">
        <v>43</v>
      </c>
      <c r="CJ22" s="172" t="s">
        <v>43</v>
      </c>
      <c r="CK22" s="172" t="s">
        <v>43</v>
      </c>
      <c r="CL22" s="172" t="s">
        <v>43</v>
      </c>
      <c r="CM22" s="172" t="s">
        <v>43</v>
      </c>
      <c r="CN22" s="172" t="s">
        <v>43</v>
      </c>
      <c r="CQ22" s="192">
        <v>52</v>
      </c>
      <c r="CR22" s="193">
        <v>23</v>
      </c>
      <c r="CS22" s="174">
        <f t="shared" si="12"/>
        <v>20</v>
      </c>
      <c r="CT22" s="183" t="s">
        <v>43</v>
      </c>
      <c r="CU22" s="183" t="s">
        <v>43</v>
      </c>
      <c r="CV22" s="183" t="s">
        <v>43</v>
      </c>
      <c r="CW22" s="183" t="s">
        <v>43</v>
      </c>
      <c r="CX22" s="183" t="s">
        <v>43</v>
      </c>
      <c r="CY22" s="183" t="s">
        <v>43</v>
      </c>
      <c r="CZ22" s="183" t="s">
        <v>43</v>
      </c>
      <c r="DA22" s="183" t="s">
        <v>43</v>
      </c>
      <c r="DB22" s="183" t="s">
        <v>43</v>
      </c>
      <c r="DC22" s="183" t="s">
        <v>43</v>
      </c>
      <c r="DD22" s="183" t="s">
        <v>43</v>
      </c>
      <c r="DE22" s="183" t="s">
        <v>43</v>
      </c>
      <c r="DF22" s="183" t="s">
        <v>43</v>
      </c>
      <c r="DG22" s="183" t="s">
        <v>43</v>
      </c>
      <c r="DH22" s="183" t="s">
        <v>43</v>
      </c>
      <c r="DI22" s="183" t="s">
        <v>43</v>
      </c>
      <c r="DJ22" s="183" t="s">
        <v>43</v>
      </c>
      <c r="DK22" s="183" t="s">
        <v>43</v>
      </c>
      <c r="DL22" s="183" t="s">
        <v>43</v>
      </c>
      <c r="DM22" s="183" t="s">
        <v>43</v>
      </c>
      <c r="DN22" s="183" t="s">
        <v>43</v>
      </c>
      <c r="DO22" s="183" t="s">
        <v>43</v>
      </c>
      <c r="DP22" s="183" t="s">
        <v>43</v>
      </c>
      <c r="DQ22" s="183" t="s">
        <v>43</v>
      </c>
      <c r="DR22" s="183" t="s">
        <v>43</v>
      </c>
      <c r="DS22" s="183" t="s">
        <v>43</v>
      </c>
      <c r="DT22" s="183" t="s">
        <v>43</v>
      </c>
      <c r="DU22" s="183" t="s">
        <v>43</v>
      </c>
      <c r="DV22" s="183" t="s">
        <v>43</v>
      </c>
      <c r="DW22" s="183" t="s">
        <v>43</v>
      </c>
      <c r="DX22" s="183" t="s">
        <v>43</v>
      </c>
      <c r="DY22" s="183" t="s">
        <v>43</v>
      </c>
      <c r="EB22" s="194">
        <v>84</v>
      </c>
      <c r="EC22" s="195">
        <v>43</v>
      </c>
      <c r="ED22" s="176">
        <f t="shared" si="13"/>
        <v>20</v>
      </c>
      <c r="EE22" s="186" t="s">
        <v>43</v>
      </c>
      <c r="EF22" s="186" t="s">
        <v>43</v>
      </c>
      <c r="EG22" s="186" t="s">
        <v>43</v>
      </c>
      <c r="EH22" s="186" t="s">
        <v>43</v>
      </c>
      <c r="EI22" s="186" t="s">
        <v>43</v>
      </c>
      <c r="EJ22" s="186" t="s">
        <v>43</v>
      </c>
      <c r="EK22" s="186" t="s">
        <v>43</v>
      </c>
      <c r="EL22" s="186" t="s">
        <v>43</v>
      </c>
      <c r="EM22" s="186" t="s">
        <v>43</v>
      </c>
      <c r="EN22" s="186" t="s">
        <v>43</v>
      </c>
      <c r="EO22" s="186" t="s">
        <v>43</v>
      </c>
      <c r="EP22" s="186" t="s">
        <v>43</v>
      </c>
      <c r="EQ22" s="186" t="s">
        <v>43</v>
      </c>
      <c r="ER22" s="186" t="s">
        <v>43</v>
      </c>
      <c r="ES22" s="186" t="s">
        <v>43</v>
      </c>
      <c r="ET22" s="186" t="s">
        <v>43</v>
      </c>
      <c r="EU22" s="186" t="s">
        <v>43</v>
      </c>
      <c r="EV22" s="186" t="s">
        <v>43</v>
      </c>
      <c r="EW22" s="186" t="s">
        <v>43</v>
      </c>
      <c r="EX22" s="186" t="s">
        <v>43</v>
      </c>
      <c r="EY22" s="186" t="s">
        <v>43</v>
      </c>
      <c r="EZ22" s="186" t="s">
        <v>43</v>
      </c>
      <c r="FA22" s="186" t="s">
        <v>43</v>
      </c>
      <c r="FB22" s="186" t="s">
        <v>43</v>
      </c>
      <c r="FC22" s="186" t="s">
        <v>43</v>
      </c>
      <c r="FD22" s="186" t="s">
        <v>43</v>
      </c>
      <c r="FE22" s="186" t="s">
        <v>43</v>
      </c>
      <c r="FF22" s="186" t="s">
        <v>43</v>
      </c>
      <c r="FG22" s="186" t="s">
        <v>43</v>
      </c>
      <c r="FH22" s="186" t="s">
        <v>43</v>
      </c>
      <c r="FI22" s="186" t="s">
        <v>43</v>
      </c>
      <c r="FJ22" s="186" t="s">
        <v>43</v>
      </c>
      <c r="FK22" s="186" t="s">
        <v>43</v>
      </c>
      <c r="FL22" s="186" t="s">
        <v>43</v>
      </c>
      <c r="FM22" s="186" t="s">
        <v>43</v>
      </c>
      <c r="FN22" s="186" t="s">
        <v>43</v>
      </c>
      <c r="FO22" s="186" t="s">
        <v>43</v>
      </c>
      <c r="FP22" s="186" t="s">
        <v>43</v>
      </c>
      <c r="FQ22" s="186" t="s">
        <v>43</v>
      </c>
      <c r="FR22" s="186" t="s">
        <v>43</v>
      </c>
      <c r="FS22" s="186" t="s">
        <v>43</v>
      </c>
      <c r="FT22" s="186" t="s">
        <v>43</v>
      </c>
      <c r="FU22" s="186" t="s">
        <v>43</v>
      </c>
      <c r="FV22" s="186" t="s">
        <v>43</v>
      </c>
      <c r="FW22" s="186" t="s">
        <v>43</v>
      </c>
      <c r="FX22" s="186" t="s">
        <v>43</v>
      </c>
      <c r="FY22" s="186" t="s">
        <v>43</v>
      </c>
      <c r="FZ22" s="186" t="s">
        <v>43</v>
      </c>
      <c r="GA22" s="186" t="s">
        <v>43</v>
      </c>
      <c r="GB22" s="186" t="s">
        <v>43</v>
      </c>
      <c r="GC22" s="186" t="s">
        <v>43</v>
      </c>
      <c r="GD22" s="186" t="s">
        <v>43</v>
      </c>
      <c r="GE22" s="186" t="s">
        <v>43</v>
      </c>
      <c r="GF22" s="186" t="s">
        <v>43</v>
      </c>
      <c r="GG22" s="186" t="s">
        <v>43</v>
      </c>
      <c r="GH22" s="186" t="s">
        <v>43</v>
      </c>
      <c r="GI22" s="186" t="s">
        <v>43</v>
      </c>
      <c r="GJ22" s="186" t="s">
        <v>43</v>
      </c>
      <c r="GK22" s="186" t="s">
        <v>43</v>
      </c>
      <c r="GL22" s="186" t="s">
        <v>43</v>
      </c>
      <c r="GM22" s="186" t="s">
        <v>43</v>
      </c>
      <c r="GN22" s="186" t="s">
        <v>43</v>
      </c>
      <c r="GO22" s="186" t="s">
        <v>43</v>
      </c>
      <c r="GP22" s="186" t="s">
        <v>43</v>
      </c>
      <c r="GT22" s="162">
        <v>21</v>
      </c>
      <c r="GU22" s="162" t="s">
        <v>379</v>
      </c>
      <c r="GX22" s="162">
        <v>21</v>
      </c>
      <c r="GY22" s="162" t="s">
        <v>379</v>
      </c>
      <c r="HB22" s="162">
        <v>21</v>
      </c>
      <c r="HC22" s="162" t="s">
        <v>425</v>
      </c>
      <c r="HH22" s="162">
        <f t="shared" si="21"/>
        <v>11</v>
      </c>
      <c r="HI22" s="162" t="str">
        <f t="shared" si="3"/>
        <v>Z411</v>
      </c>
      <c r="HJ22" s="162" t="str">
        <f t="shared" ref="HJ22" si="57">CONCATENATE(1,HI22)</f>
        <v>1Z411</v>
      </c>
      <c r="HK22" s="162" t="str">
        <f t="shared" si="4"/>
        <v/>
      </c>
      <c r="IG22" s="277">
        <v>10</v>
      </c>
      <c r="II22" s="277" t="str">
        <f t="shared" ref="II22" si="58">IF($H$1=8,IW22,IF($H$1=16,IX22,IF($H$1=32,IY22,IF($H$1=64,IZ22,IF($H$1=128,JA22,"")))))</f>
        <v/>
      </c>
      <c r="IJ22" s="277" t="str">
        <f t="shared" ref="IJ22" si="59">IF($H$1=8,IL22,IF($H$1=16,IN22,IF($H$1=32,IP22,IF($H$1=64,IR22,IF($H$1=128,IT22,"")))))</f>
        <v xml:space="preserve"> </v>
      </c>
      <c r="IK22" s="277">
        <f t="shared" si="30"/>
        <v>0</v>
      </c>
      <c r="IL22" s="277" t="s">
        <v>43</v>
      </c>
      <c r="IM22" s="277"/>
      <c r="IN22" s="277" t="s">
        <v>43</v>
      </c>
      <c r="IO22" s="277" t="str">
        <f>I11</f>
        <v/>
      </c>
      <c r="IP22" s="277" t="s">
        <v>43</v>
      </c>
      <c r="IQ22" s="277" t="str">
        <f>J17</f>
        <v>Guassardo / Koňárová</v>
      </c>
      <c r="IR22" s="277" t="s">
        <v>43</v>
      </c>
      <c r="IS22" s="277" t="str">
        <f>K29</f>
        <v/>
      </c>
      <c r="IT22" s="277" t="s">
        <v>43</v>
      </c>
      <c r="IU22" s="277"/>
      <c r="IW22" s="277" t="str">
        <f>IF(IM22="","",MAX($IW$4:IW21)+1)</f>
        <v/>
      </c>
      <c r="IX22" s="277" t="str">
        <f>IF(IO22="","",MAX($IW$4:IX21)+1)</f>
        <v/>
      </c>
      <c r="IY22" s="277">
        <f>IF(IQ22="","",MAX($IW$4:IY21)+1)</f>
        <v>8</v>
      </c>
      <c r="IZ22" s="277" t="str">
        <f>IF(IS22="","",MAX($IW$4:IZ21)+1)</f>
        <v/>
      </c>
      <c r="JA22" s="277" t="str">
        <f>IF(IU22="","",MAX($IW$4:JA21)+1)</f>
        <v/>
      </c>
    </row>
    <row r="23" spans="1:261" ht="80.099999999999994" customHeight="1" thickBot="1" x14ac:dyDescent="0.8">
      <c r="A23" s="232" t="str">
        <f>IF(I23="","",MAX($A$5:A22)+1)</f>
        <v/>
      </c>
      <c r="B23" s="280">
        <v>10</v>
      </c>
      <c r="C23" s="162" t="str">
        <f t="shared" si="15"/>
        <v>2Z45</v>
      </c>
      <c r="D23" s="281">
        <f>HLOOKUP($H$1,$AH$6:$AL$258,B21+B21,0)</f>
        <v>0</v>
      </c>
      <c r="E23" s="285">
        <f t="shared" si="51"/>
        <v>10</v>
      </c>
      <c r="F23" s="286" t="str">
        <f>IF(OR(ISERROR(HLOOKUP($H$1,$AR$4:$AV$132,B23+1,0))=TRUE,HLOOKUP($H$1,$AR$4:$AV$132,B23+1,0)=0)," ",HLOOKUP($H$1,$AR$4:$AV$132,B23+1,0))</f>
        <v xml:space="preserve"> </v>
      </c>
      <c r="G23" s="241" t="str">
        <f>IF(ISERROR(VLOOKUP(E23,vylosovanie!$D$10:$Q$162,11,0))=TRUE,"",IF($K$1="n","",VLOOKUP(E23,vylosovanie!$D$10:$Q$162,11,0)))</f>
        <v/>
      </c>
      <c r="H23" s="242" t="str">
        <f>IF(ISERROR(VLOOKUP(E23,vylosovanie!$D$10:$Q$162,12,0))=TRUE,"",IF($K$1="n","",VLOOKUP(E23,vylosovanie!$D$10:$Q$162,12,0)))</f>
        <v/>
      </c>
      <c r="I23" s="243" t="str">
        <f>IF(ISERROR(VLOOKUP(H22,'zapisy k stolom'!$A$4:$AD$2403,30,0)),"",VLOOKUP(H22,'zapisy k stolom'!$A$4:$AD$2403,30,0))</f>
        <v/>
      </c>
      <c r="J23" s="239" t="str">
        <f>IF(ISERROR(VLOOKUP(I24,'zapisy k stolom'!$A$4:$AD$2544,28,0)),"",VLOOKUP(I24,'zapisy k stolom'!$A$4:$AD$2544,28,0))</f>
        <v/>
      </c>
      <c r="K23" s="245"/>
      <c r="L23" s="239"/>
      <c r="M23" s="225"/>
      <c r="Q23" s="180" t="str">
        <f t="shared" si="6"/>
        <v/>
      </c>
      <c r="R23" s="180" t="str">
        <f t="shared" si="5"/>
        <v/>
      </c>
      <c r="U23" s="180" t="str">
        <f t="shared" si="37"/>
        <v/>
      </c>
      <c r="V23" s="180" t="str">
        <f t="shared" si="32"/>
        <v/>
      </c>
      <c r="Y23" s="180" t="str">
        <f t="shared" si="38"/>
        <v/>
      </c>
      <c r="Z23" s="180" t="str">
        <f>J97</f>
        <v/>
      </c>
      <c r="AC23" s="180" t="str">
        <f t="shared" si="39"/>
        <v/>
      </c>
      <c r="AD23" s="180" t="str">
        <f>K189</f>
        <v/>
      </c>
      <c r="AF23" s="284" t="str">
        <f>IF(F23=$H$1,"B1",IF(F23&gt;$H$1,"--",IF($H$1=8,HLOOKUP($H$2,$HZ$2:$IC$10,F23+1,0),IF($H$1=16,HLOOKUP($H$2,$BL$2:$BS$18,F23+1,0),IF($H$1=32,HLOOKUP($H$2,$BY$2:$CN$34,F23+1,0),IF($H$1=64,HLOOKUP($H$2,$CT$2:$DY$66,F23+1,0),IF($H$1=128,HLOOKUP($H$2,$EE$2:$GP$130,F23+1,0),"")))))))</f>
        <v>--</v>
      </c>
      <c r="AH23" s="283">
        <v>6</v>
      </c>
      <c r="AI23" s="283">
        <v>5</v>
      </c>
      <c r="AJ23" s="283">
        <v>4</v>
      </c>
      <c r="AK23" s="287">
        <v>3</v>
      </c>
      <c r="AL23" s="287"/>
      <c r="AM23" s="279">
        <v>10</v>
      </c>
      <c r="AN23" s="279">
        <v>10</v>
      </c>
      <c r="AO23" s="279">
        <v>10</v>
      </c>
      <c r="AP23" s="279">
        <v>10</v>
      </c>
      <c r="AR23" s="162">
        <v>19</v>
      </c>
      <c r="AS23" s="162">
        <v>19</v>
      </c>
      <c r="AT23" s="162">
        <v>19</v>
      </c>
      <c r="AY23" s="162" t="str">
        <f>CONCATENATE("2",BB22)</f>
        <v>2Z45</v>
      </c>
      <c r="AZ23" s="162" t="str">
        <f>G23</f>
        <v/>
      </c>
      <c r="BA23" s="162">
        <f>BA15+1</f>
        <v>67</v>
      </c>
      <c r="BB23" s="200"/>
      <c r="BC23" s="199"/>
      <c r="BE23" s="203"/>
      <c r="BU23" s="171"/>
      <c r="BV23" s="171"/>
      <c r="BW23" s="171"/>
      <c r="BX23" s="171">
        <f t="shared" si="11"/>
        <v>21</v>
      </c>
      <c r="BY23" s="172" t="s">
        <v>43</v>
      </c>
      <c r="BZ23" s="172" t="s">
        <v>43</v>
      </c>
      <c r="CA23" s="172" t="s">
        <v>43</v>
      </c>
      <c r="CB23" s="172" t="s">
        <v>43</v>
      </c>
      <c r="CC23" s="172" t="s">
        <v>43</v>
      </c>
      <c r="CD23" s="172" t="s">
        <v>43</v>
      </c>
      <c r="CE23" s="172" t="s">
        <v>43</v>
      </c>
      <c r="CF23" s="172" t="s">
        <v>43</v>
      </c>
      <c r="CG23" s="172" t="s">
        <v>43</v>
      </c>
      <c r="CH23" s="172" t="s">
        <v>43</v>
      </c>
      <c r="CI23" s="172" t="s">
        <v>43</v>
      </c>
      <c r="CJ23" s="172" t="s">
        <v>43</v>
      </c>
      <c r="CK23" s="172" t="s">
        <v>43</v>
      </c>
      <c r="CL23" s="172" t="s">
        <v>43</v>
      </c>
      <c r="CM23" s="172" t="s">
        <v>43</v>
      </c>
      <c r="CN23" s="172" t="s">
        <v>43</v>
      </c>
      <c r="CQ23" s="192">
        <v>53</v>
      </c>
      <c r="CR23" s="193">
        <v>42</v>
      </c>
      <c r="CS23" s="174">
        <f t="shared" si="12"/>
        <v>21</v>
      </c>
      <c r="CT23" s="183" t="s">
        <v>43</v>
      </c>
      <c r="CU23" s="183" t="s">
        <v>43</v>
      </c>
      <c r="CV23" s="183" t="s">
        <v>43</v>
      </c>
      <c r="CW23" s="183" t="s">
        <v>43</v>
      </c>
      <c r="CX23" s="183" t="s">
        <v>43</v>
      </c>
      <c r="CY23" s="183" t="s">
        <v>43</v>
      </c>
      <c r="CZ23" s="183" t="s">
        <v>43</v>
      </c>
      <c r="DA23" s="183" t="s">
        <v>43</v>
      </c>
      <c r="DB23" s="183" t="s">
        <v>43</v>
      </c>
      <c r="DC23" s="183" t="s">
        <v>43</v>
      </c>
      <c r="DD23" s="183" t="s">
        <v>43</v>
      </c>
      <c r="DE23" s="183" t="s">
        <v>43</v>
      </c>
      <c r="DF23" s="183" t="s">
        <v>43</v>
      </c>
      <c r="DG23" s="183" t="s">
        <v>43</v>
      </c>
      <c r="DH23" s="183" t="s">
        <v>43</v>
      </c>
      <c r="DI23" s="183" t="s">
        <v>43</v>
      </c>
      <c r="DJ23" s="183" t="s">
        <v>43</v>
      </c>
      <c r="DK23" s="183" t="s">
        <v>43</v>
      </c>
      <c r="DL23" s="183" t="s">
        <v>43</v>
      </c>
      <c r="DM23" s="183" t="s">
        <v>43</v>
      </c>
      <c r="DN23" s="183" t="s">
        <v>43</v>
      </c>
      <c r="DO23" s="183" t="s">
        <v>43</v>
      </c>
      <c r="DP23" s="183" t="s">
        <v>43</v>
      </c>
      <c r="DQ23" s="183" t="s">
        <v>43</v>
      </c>
      <c r="DR23" s="183" t="s">
        <v>43</v>
      </c>
      <c r="DS23" s="183" t="s">
        <v>43</v>
      </c>
      <c r="DT23" s="183" t="s">
        <v>43</v>
      </c>
      <c r="DU23" s="183" t="s">
        <v>43</v>
      </c>
      <c r="DV23" s="183" t="s">
        <v>43</v>
      </c>
      <c r="DW23" s="183" t="s">
        <v>43</v>
      </c>
      <c r="DX23" s="183" t="s">
        <v>43</v>
      </c>
      <c r="DY23" s="183" t="s">
        <v>43</v>
      </c>
      <c r="EB23" s="194">
        <v>85</v>
      </c>
      <c r="EC23" s="195">
        <v>86</v>
      </c>
      <c r="ED23" s="176">
        <f t="shared" si="13"/>
        <v>21</v>
      </c>
      <c r="EE23" s="186" t="s">
        <v>43</v>
      </c>
      <c r="EF23" s="186" t="s">
        <v>43</v>
      </c>
      <c r="EG23" s="186" t="s">
        <v>43</v>
      </c>
      <c r="EH23" s="186" t="s">
        <v>43</v>
      </c>
      <c r="EI23" s="186" t="s">
        <v>43</v>
      </c>
      <c r="EJ23" s="186" t="s">
        <v>43</v>
      </c>
      <c r="EK23" s="186" t="s">
        <v>43</v>
      </c>
      <c r="EL23" s="186" t="s">
        <v>43</v>
      </c>
      <c r="EM23" s="186" t="s">
        <v>43</v>
      </c>
      <c r="EN23" s="186" t="s">
        <v>43</v>
      </c>
      <c r="EO23" s="186" t="s">
        <v>43</v>
      </c>
      <c r="EP23" s="186" t="s">
        <v>43</v>
      </c>
      <c r="EQ23" s="186" t="s">
        <v>43</v>
      </c>
      <c r="ER23" s="186" t="s">
        <v>43</v>
      </c>
      <c r="ES23" s="186" t="s">
        <v>43</v>
      </c>
      <c r="ET23" s="186" t="s">
        <v>43</v>
      </c>
      <c r="EU23" s="186" t="s">
        <v>43</v>
      </c>
      <c r="EV23" s="186" t="s">
        <v>43</v>
      </c>
      <c r="EW23" s="186" t="s">
        <v>43</v>
      </c>
      <c r="EX23" s="186" t="s">
        <v>43</v>
      </c>
      <c r="EY23" s="186" t="s">
        <v>43</v>
      </c>
      <c r="EZ23" s="186" t="s">
        <v>43</v>
      </c>
      <c r="FA23" s="186" t="s">
        <v>43</v>
      </c>
      <c r="FB23" s="186" t="s">
        <v>43</v>
      </c>
      <c r="FC23" s="186" t="s">
        <v>43</v>
      </c>
      <c r="FD23" s="186" t="s">
        <v>43</v>
      </c>
      <c r="FE23" s="186" t="s">
        <v>43</v>
      </c>
      <c r="FF23" s="186" t="s">
        <v>43</v>
      </c>
      <c r="FG23" s="186" t="s">
        <v>43</v>
      </c>
      <c r="FH23" s="186" t="s">
        <v>43</v>
      </c>
      <c r="FI23" s="186" t="s">
        <v>43</v>
      </c>
      <c r="FJ23" s="186" t="s">
        <v>43</v>
      </c>
      <c r="FK23" s="186" t="s">
        <v>43</v>
      </c>
      <c r="FL23" s="186" t="s">
        <v>43</v>
      </c>
      <c r="FM23" s="186" t="s">
        <v>43</v>
      </c>
      <c r="FN23" s="186" t="s">
        <v>43</v>
      </c>
      <c r="FO23" s="186" t="s">
        <v>43</v>
      </c>
      <c r="FP23" s="186" t="s">
        <v>43</v>
      </c>
      <c r="FQ23" s="186" t="s">
        <v>43</v>
      </c>
      <c r="FR23" s="186" t="s">
        <v>43</v>
      </c>
      <c r="FS23" s="186" t="s">
        <v>43</v>
      </c>
      <c r="FT23" s="186" t="s">
        <v>43</v>
      </c>
      <c r="FU23" s="186" t="s">
        <v>43</v>
      </c>
      <c r="FV23" s="186" t="s">
        <v>43</v>
      </c>
      <c r="FW23" s="186" t="s">
        <v>43</v>
      </c>
      <c r="FX23" s="186" t="s">
        <v>43</v>
      </c>
      <c r="FY23" s="186" t="s">
        <v>43</v>
      </c>
      <c r="FZ23" s="186" t="s">
        <v>43</v>
      </c>
      <c r="GA23" s="186" t="s">
        <v>43</v>
      </c>
      <c r="GB23" s="186" t="s">
        <v>43</v>
      </c>
      <c r="GC23" s="186" t="s">
        <v>43</v>
      </c>
      <c r="GD23" s="186" t="s">
        <v>43</v>
      </c>
      <c r="GE23" s="186" t="s">
        <v>43</v>
      </c>
      <c r="GF23" s="186" t="s">
        <v>43</v>
      </c>
      <c r="GG23" s="186" t="s">
        <v>43</v>
      </c>
      <c r="GH23" s="186" t="s">
        <v>43</v>
      </c>
      <c r="GI23" s="186" t="s">
        <v>43</v>
      </c>
      <c r="GJ23" s="186" t="s">
        <v>43</v>
      </c>
      <c r="GK23" s="186" t="s">
        <v>43</v>
      </c>
      <c r="GL23" s="186" t="s">
        <v>43</v>
      </c>
      <c r="GM23" s="186" t="s">
        <v>43</v>
      </c>
      <c r="GN23" s="186" t="s">
        <v>43</v>
      </c>
      <c r="GO23" s="186" t="s">
        <v>43</v>
      </c>
      <c r="GP23" s="186" t="s">
        <v>43</v>
      </c>
      <c r="GT23" s="162">
        <v>22</v>
      </c>
      <c r="GU23" s="162" t="s">
        <v>380</v>
      </c>
      <c r="GX23" s="162">
        <v>22</v>
      </c>
      <c r="GY23" s="162" t="s">
        <v>380</v>
      </c>
      <c r="HB23" s="162">
        <v>22</v>
      </c>
      <c r="HC23" s="162" t="s">
        <v>426</v>
      </c>
      <c r="HH23" s="162">
        <f t="shared" si="21"/>
        <v>11</v>
      </c>
      <c r="HI23" s="162" t="str">
        <f t="shared" si="3"/>
        <v>Z411</v>
      </c>
      <c r="HJ23" s="162" t="str">
        <f t="shared" ref="HJ23" si="60">CONCATENATE(2,HI23)</f>
        <v>2Z411</v>
      </c>
      <c r="HK23" s="162" t="str">
        <f t="shared" si="4"/>
        <v/>
      </c>
      <c r="IG23" s="278"/>
      <c r="II23" s="278"/>
      <c r="IJ23" s="278"/>
      <c r="IK23" s="278"/>
      <c r="IL23" s="288"/>
      <c r="IM23" s="278"/>
      <c r="IN23" s="278"/>
      <c r="IO23" s="278"/>
      <c r="IP23" s="278"/>
      <c r="IQ23" s="278"/>
      <c r="IR23" s="278"/>
      <c r="IS23" s="278"/>
      <c r="IT23" s="278"/>
      <c r="IU23" s="278"/>
      <c r="IW23" s="278"/>
      <c r="IX23" s="278"/>
      <c r="IY23" s="278"/>
      <c r="IZ23" s="278"/>
      <c r="JA23" s="278"/>
    </row>
    <row r="24" spans="1:261" ht="80.099999999999994" customHeight="1" thickBot="1" x14ac:dyDescent="0.8">
      <c r="B24" s="280"/>
      <c r="C24" s="162" t="str">
        <f t="shared" si="15"/>
        <v>1Z498</v>
      </c>
      <c r="D24" s="281"/>
      <c r="E24" s="285"/>
      <c r="F24" s="286"/>
      <c r="G24" s="239"/>
      <c r="H24" s="239"/>
      <c r="I24" s="244" t="str">
        <f>BC24</f>
        <v>Z467</v>
      </c>
      <c r="J24" s="239" t="str">
        <f>IF(ISERROR(VLOOKUP(I24,'zapisy k stolom'!$A$4:$AD$2403,27,0)),"",VLOOKUP(I24,'zapisy k stolom'!$A$4:$AD$2403,27,0))</f>
        <v/>
      </c>
      <c r="K24" s="245"/>
      <c r="L24" s="239"/>
      <c r="M24" s="225"/>
      <c r="Q24" s="180" t="str">
        <f t="shared" si="6"/>
        <v/>
      </c>
      <c r="R24" s="180" t="str">
        <f t="shared" si="5"/>
        <v/>
      </c>
      <c r="U24" s="180" t="str">
        <f t="shared" si="37"/>
        <v/>
      </c>
      <c r="V24" s="180" t="str">
        <f t="shared" si="32"/>
        <v/>
      </c>
      <c r="Y24" s="180" t="str">
        <f t="shared" si="38"/>
        <v/>
      </c>
      <c r="Z24" s="180" t="str">
        <f>J105</f>
        <v/>
      </c>
      <c r="AC24" s="180" t="str">
        <f t="shared" si="39"/>
        <v/>
      </c>
      <c r="AD24" s="180" t="str">
        <f>K205</f>
        <v/>
      </c>
      <c r="AF24" s="284"/>
      <c r="AH24" s="283"/>
      <c r="AI24" s="283"/>
      <c r="AJ24" s="283"/>
      <c r="AK24" s="287"/>
      <c r="AL24" s="287"/>
      <c r="AM24" s="279"/>
      <c r="AN24" s="279"/>
      <c r="AO24" s="279"/>
      <c r="AP24" s="279"/>
      <c r="AR24" s="162">
        <v>20</v>
      </c>
      <c r="AS24" s="162">
        <v>20</v>
      </c>
      <c r="AT24" s="162">
        <v>20</v>
      </c>
      <c r="AY24" s="162" t="str">
        <f>CONCATENATE("1",BD28)</f>
        <v>1Z498</v>
      </c>
      <c r="AZ24" s="162" t="str">
        <f>J24</f>
        <v/>
      </c>
      <c r="BC24" s="203" t="str">
        <f>CONCATENATE("Z4",BA23)</f>
        <v>Z467</v>
      </c>
      <c r="BE24" s="203"/>
      <c r="BU24" s="171"/>
      <c r="BV24" s="171"/>
      <c r="BW24" s="171"/>
      <c r="BX24" s="171">
        <f t="shared" si="11"/>
        <v>22</v>
      </c>
      <c r="BY24" s="172" t="s">
        <v>43</v>
      </c>
      <c r="BZ24" s="172" t="s">
        <v>43</v>
      </c>
      <c r="CA24" s="172" t="s">
        <v>43</v>
      </c>
      <c r="CB24" s="172" t="s">
        <v>43</v>
      </c>
      <c r="CC24" s="172" t="s">
        <v>43</v>
      </c>
      <c r="CD24" s="172" t="s">
        <v>43</v>
      </c>
      <c r="CE24" s="172" t="s">
        <v>43</v>
      </c>
      <c r="CF24" s="172" t="s">
        <v>43</v>
      </c>
      <c r="CG24" s="172" t="s">
        <v>43</v>
      </c>
      <c r="CH24" s="172" t="s">
        <v>43</v>
      </c>
      <c r="CI24" s="172" t="s">
        <v>43</v>
      </c>
      <c r="CJ24" s="172" t="s">
        <v>44</v>
      </c>
      <c r="CK24" s="172" t="s">
        <v>44</v>
      </c>
      <c r="CL24" s="172" t="s">
        <v>44</v>
      </c>
      <c r="CM24" s="172" t="s">
        <v>44</v>
      </c>
      <c r="CN24" s="172" t="s">
        <v>44</v>
      </c>
      <c r="CQ24" s="192">
        <v>54</v>
      </c>
      <c r="CR24" s="193">
        <v>55</v>
      </c>
      <c r="CS24" s="174">
        <f t="shared" si="12"/>
        <v>22</v>
      </c>
      <c r="CT24" s="183" t="s">
        <v>43</v>
      </c>
      <c r="CU24" s="183" t="s">
        <v>43</v>
      </c>
      <c r="CV24" s="183" t="s">
        <v>43</v>
      </c>
      <c r="CW24" s="183" t="s">
        <v>43</v>
      </c>
      <c r="CX24" s="183" t="s">
        <v>43</v>
      </c>
      <c r="CY24" s="183" t="s">
        <v>43</v>
      </c>
      <c r="CZ24" s="183" t="s">
        <v>43</v>
      </c>
      <c r="DA24" s="183" t="s">
        <v>43</v>
      </c>
      <c r="DB24" s="183" t="s">
        <v>43</v>
      </c>
      <c r="DC24" s="183" t="s">
        <v>43</v>
      </c>
      <c r="DD24" s="183" t="s">
        <v>43</v>
      </c>
      <c r="DE24" s="183" t="s">
        <v>43</v>
      </c>
      <c r="DF24" s="183" t="s">
        <v>43</v>
      </c>
      <c r="DG24" s="183" t="s">
        <v>43</v>
      </c>
      <c r="DH24" s="183" t="s">
        <v>43</v>
      </c>
      <c r="DI24" s="183" t="s">
        <v>43</v>
      </c>
      <c r="DJ24" s="183" t="s">
        <v>43</v>
      </c>
      <c r="DK24" s="183" t="s">
        <v>43</v>
      </c>
      <c r="DL24" s="183" t="s">
        <v>43</v>
      </c>
      <c r="DM24" s="183" t="s">
        <v>43</v>
      </c>
      <c r="DN24" s="183" t="s">
        <v>43</v>
      </c>
      <c r="DO24" s="183" t="s">
        <v>44</v>
      </c>
      <c r="DP24" s="183" t="s">
        <v>44</v>
      </c>
      <c r="DQ24" s="183" t="s">
        <v>44</v>
      </c>
      <c r="DR24" s="183" t="s">
        <v>44</v>
      </c>
      <c r="DS24" s="183" t="s">
        <v>44</v>
      </c>
      <c r="DT24" s="183" t="s">
        <v>44</v>
      </c>
      <c r="DU24" s="183" t="s">
        <v>44</v>
      </c>
      <c r="DV24" s="183" t="s">
        <v>44</v>
      </c>
      <c r="DW24" s="183" t="s">
        <v>44</v>
      </c>
      <c r="DX24" s="183" t="s">
        <v>44</v>
      </c>
      <c r="DY24" s="183" t="s">
        <v>44</v>
      </c>
      <c r="EB24" s="194">
        <v>86</v>
      </c>
      <c r="EC24" s="195">
        <v>107</v>
      </c>
      <c r="ED24" s="176">
        <f t="shared" si="13"/>
        <v>22</v>
      </c>
      <c r="EE24" s="186" t="s">
        <v>43</v>
      </c>
      <c r="EF24" s="186" t="s">
        <v>43</v>
      </c>
      <c r="EG24" s="186" t="s">
        <v>43</v>
      </c>
      <c r="EH24" s="186" t="s">
        <v>43</v>
      </c>
      <c r="EI24" s="186" t="s">
        <v>43</v>
      </c>
      <c r="EJ24" s="186" t="s">
        <v>43</v>
      </c>
      <c r="EK24" s="186" t="s">
        <v>43</v>
      </c>
      <c r="EL24" s="186" t="s">
        <v>43</v>
      </c>
      <c r="EM24" s="186" t="s">
        <v>43</v>
      </c>
      <c r="EN24" s="186" t="s">
        <v>43</v>
      </c>
      <c r="EO24" s="186" t="s">
        <v>43</v>
      </c>
      <c r="EP24" s="186" t="s">
        <v>43</v>
      </c>
      <c r="EQ24" s="186" t="s">
        <v>43</v>
      </c>
      <c r="ER24" s="186" t="s">
        <v>43</v>
      </c>
      <c r="ES24" s="186" t="s">
        <v>43</v>
      </c>
      <c r="ET24" s="186" t="s">
        <v>43</v>
      </c>
      <c r="EU24" s="186" t="s">
        <v>43</v>
      </c>
      <c r="EV24" s="186" t="s">
        <v>43</v>
      </c>
      <c r="EW24" s="186" t="s">
        <v>43</v>
      </c>
      <c r="EX24" s="186" t="s">
        <v>43</v>
      </c>
      <c r="EY24" s="186" t="s">
        <v>43</v>
      </c>
      <c r="EZ24" s="186" t="s">
        <v>43</v>
      </c>
      <c r="FA24" s="186" t="s">
        <v>43</v>
      </c>
      <c r="FB24" s="186" t="s">
        <v>43</v>
      </c>
      <c r="FC24" s="186" t="s">
        <v>43</v>
      </c>
      <c r="FD24" s="186" t="s">
        <v>43</v>
      </c>
      <c r="FE24" s="186" t="s">
        <v>43</v>
      </c>
      <c r="FF24" s="186" t="s">
        <v>43</v>
      </c>
      <c r="FG24" s="186" t="s">
        <v>43</v>
      </c>
      <c r="FH24" s="186" t="s">
        <v>43</v>
      </c>
      <c r="FI24" s="186" t="s">
        <v>43</v>
      </c>
      <c r="FJ24" s="186" t="s">
        <v>43</v>
      </c>
      <c r="FK24" s="186" t="s">
        <v>43</v>
      </c>
      <c r="FL24" s="186" t="s">
        <v>43</v>
      </c>
      <c r="FM24" s="186" t="s">
        <v>43</v>
      </c>
      <c r="FN24" s="186" t="s">
        <v>43</v>
      </c>
      <c r="FO24" s="186" t="s">
        <v>43</v>
      </c>
      <c r="FP24" s="186" t="s">
        <v>43</v>
      </c>
      <c r="FQ24" s="186" t="s">
        <v>43</v>
      </c>
      <c r="FR24" s="186" t="s">
        <v>43</v>
      </c>
      <c r="FS24" s="186" t="s">
        <v>43</v>
      </c>
      <c r="FT24" s="186" t="s">
        <v>44</v>
      </c>
      <c r="FU24" s="186" t="s">
        <v>44</v>
      </c>
      <c r="FV24" s="186" t="s">
        <v>44</v>
      </c>
      <c r="FW24" s="186" t="s">
        <v>44</v>
      </c>
      <c r="FX24" s="186" t="s">
        <v>44</v>
      </c>
      <c r="FY24" s="186" t="s">
        <v>44</v>
      </c>
      <c r="FZ24" s="186" t="s">
        <v>44</v>
      </c>
      <c r="GA24" s="186" t="s">
        <v>44</v>
      </c>
      <c r="GB24" s="186" t="s">
        <v>44</v>
      </c>
      <c r="GC24" s="186" t="s">
        <v>44</v>
      </c>
      <c r="GD24" s="186" t="s">
        <v>44</v>
      </c>
      <c r="GE24" s="186" t="s">
        <v>44</v>
      </c>
      <c r="GF24" s="186" t="s">
        <v>44</v>
      </c>
      <c r="GG24" s="186" t="s">
        <v>44</v>
      </c>
      <c r="GH24" s="186" t="s">
        <v>44</v>
      </c>
      <c r="GI24" s="186" t="s">
        <v>44</v>
      </c>
      <c r="GJ24" s="186" t="s">
        <v>44</v>
      </c>
      <c r="GK24" s="186" t="s">
        <v>44</v>
      </c>
      <c r="GL24" s="186" t="s">
        <v>44</v>
      </c>
      <c r="GM24" s="186" t="s">
        <v>44</v>
      </c>
      <c r="GN24" s="186" t="s">
        <v>44</v>
      </c>
      <c r="GO24" s="186" t="s">
        <v>44</v>
      </c>
      <c r="GP24" s="186" t="s">
        <v>44</v>
      </c>
      <c r="GT24" s="162">
        <v>23</v>
      </c>
      <c r="GU24" s="162" t="s">
        <v>381</v>
      </c>
      <c r="GX24" s="162">
        <v>23</v>
      </c>
      <c r="GY24" s="162" t="s">
        <v>381</v>
      </c>
      <c r="HB24" s="162">
        <v>23</v>
      </c>
      <c r="HC24" s="162" t="s">
        <v>427</v>
      </c>
      <c r="HH24" s="162">
        <f t="shared" si="21"/>
        <v>12</v>
      </c>
      <c r="HI24" s="162" t="str">
        <f t="shared" si="3"/>
        <v>Z412</v>
      </c>
      <c r="HJ24" s="162" t="str">
        <f t="shared" ref="HJ24" si="61">CONCATENATE(1,HI24)</f>
        <v>1Z412</v>
      </c>
      <c r="HK24" s="162" t="str">
        <f t="shared" si="4"/>
        <v/>
      </c>
      <c r="IG24" s="277">
        <v>11</v>
      </c>
      <c r="II24" s="277" t="str">
        <f t="shared" ref="II24" si="62">IF($H$1=8,IW24,IF($H$1=16,IX24,IF($H$1=32,IY24,IF($H$1=64,IZ24,IF($H$1=128,JA24,"")))))</f>
        <v/>
      </c>
      <c r="IJ24" s="277" t="str">
        <f t="shared" ref="IJ24" si="63">IF($H$1=8,IL24,IF($H$1=16,IN24,IF($H$1=32,IP24,IF($H$1=64,IR24,IF($H$1=128,IT24,"")))))</f>
        <v xml:space="preserve"> </v>
      </c>
      <c r="IK24" s="277">
        <f t="shared" si="30"/>
        <v>0</v>
      </c>
      <c r="IL24" s="277" t="s">
        <v>43</v>
      </c>
      <c r="IM24" s="277"/>
      <c r="IN24" s="277" t="s">
        <v>43</v>
      </c>
      <c r="IO24" s="277" t="str">
        <f>I15</f>
        <v/>
      </c>
      <c r="IP24" s="277" t="s">
        <v>43</v>
      </c>
      <c r="IQ24" s="277" t="str">
        <f>J25</f>
        <v/>
      </c>
      <c r="IR24" s="277" t="s">
        <v>43</v>
      </c>
      <c r="IS24" s="277" t="str">
        <f>K45</f>
        <v/>
      </c>
      <c r="IT24" s="277" t="s">
        <v>43</v>
      </c>
      <c r="IU24" s="277"/>
      <c r="IW24" s="277" t="str">
        <f>IF(IM24="","",MAX($IW$4:IW23)+1)</f>
        <v/>
      </c>
      <c r="IX24" s="277" t="str">
        <f>IF(IO24="","",MAX($IW$4:IX23)+1)</f>
        <v/>
      </c>
      <c r="IY24" s="277" t="str">
        <f>IF(IQ24="","",MAX($IW$4:IY23)+1)</f>
        <v/>
      </c>
      <c r="IZ24" s="277" t="str">
        <f>IF(IS24="","",MAX($IW$4:IZ23)+1)</f>
        <v/>
      </c>
      <c r="JA24" s="277" t="str">
        <f>IF(IU24="","",MAX($IW$4:JA23)+1)</f>
        <v/>
      </c>
    </row>
    <row r="25" spans="1:261" ht="80.099999999999994" customHeight="1" thickBot="1" x14ac:dyDescent="0.8">
      <c r="B25" s="280">
        <v>11</v>
      </c>
      <c r="C25" s="162" t="str">
        <f t="shared" si="15"/>
        <v>1Z46</v>
      </c>
      <c r="D25" s="281">
        <f>HLOOKUP($H$1,$AH$6:$AL$258,B23+B23,0)</f>
        <v>0</v>
      </c>
      <c r="E25" s="285">
        <f t="shared" si="51"/>
        <v>11</v>
      </c>
      <c r="F25" s="286" t="str">
        <f>IF(OR(ISERROR(HLOOKUP($H$1,$AR$4:$AV$132,B25+1,0))=TRUE,HLOOKUP($H$1,$AR$4:$AV$132,B25+1,0)=0)," ",HLOOKUP($H$1,$AR$4:$AV$132,B25+1,0))</f>
        <v xml:space="preserve"> </v>
      </c>
      <c r="G25" s="239" t="str">
        <f>IF(ISERROR(VLOOKUP(E25,vylosovanie!$D$10:$Q$162,11,0))=TRUE,"",IF($K$1="n","",VLOOKUP(E25,vylosovanie!$D$10:$Q$162,11,0)))</f>
        <v/>
      </c>
      <c r="H25" s="239" t="str">
        <f>IF(ISERROR(VLOOKUP(E25,vylosovanie!$D$10:$Q$162,12,0))=TRUE,"",IF($K$1="n","",VLOOKUP(E25,vylosovanie!$D$10:$Q$162,12,0)))</f>
        <v/>
      </c>
      <c r="I25" s="222" t="e">
        <f>IF(VLOOKUP(H26,'zapisy k stolom'!$A$4:$AD$2403,26,0)="(:)",VLOOKUP(I24,'zapisy k stolom'!$A$4:$AD$2403,29,0),CONCATENATE(VLOOKUP(H26,'zapisy k stolom'!$A$4:$AD$2403,28,0),"// ",VLOOKUP(I24,'zapisy k stolom'!$A$4:$AD$2403,29,0)))</f>
        <v>#N/A</v>
      </c>
      <c r="J25" s="243" t="str">
        <f>IF(ISERROR(VLOOKUP(I24,'zapisy k stolom'!$A$4:$AD$2403,30,0)),"",VLOOKUP(I24,'zapisy k stolom'!$A$4:$AD$2403,30,0))</f>
        <v/>
      </c>
      <c r="K25" s="245"/>
      <c r="L25" s="239"/>
      <c r="M25" s="225"/>
      <c r="Q25" s="180" t="str">
        <f t="shared" si="6"/>
        <v/>
      </c>
      <c r="R25" s="180" t="str">
        <f t="shared" si="5"/>
        <v/>
      </c>
      <c r="U25" s="180" t="str">
        <f t="shared" si="37"/>
        <v/>
      </c>
      <c r="V25" s="180" t="str">
        <f t="shared" si="32"/>
        <v/>
      </c>
      <c r="Y25" s="180" t="str">
        <f>IF($H$1=64,Y24+1,"")</f>
        <v/>
      </c>
      <c r="Z25" s="180" t="str">
        <f>J113</f>
        <v/>
      </c>
      <c r="AC25" s="180" t="str">
        <f>IF($H$1=128,AC24+1,"")</f>
        <v/>
      </c>
      <c r="AD25" s="180" t="str">
        <f>K221</f>
        <v/>
      </c>
      <c r="AF25" s="284" t="str">
        <f>IF(F25=$H$1,"B1",IF(F25&gt;$H$1,"--",IF($H$1=8,HLOOKUP($H$2,$HZ$2:$IC$10,F25+1,0),IF($H$1=16,HLOOKUP($H$2,$BL$2:$BS$18,F25+1,0),IF($H$1=32,HLOOKUP($H$2,$BY$2:$CN$34,F25+1,0),IF($H$1=64,HLOOKUP($H$2,$CT$2:$DY$66,F25+1,0),IF($H$1=128,HLOOKUP($H$2,$EE$2:$GP$130,F25+1,0),"")))))))</f>
        <v>--</v>
      </c>
      <c r="AH25" s="283">
        <v>6</v>
      </c>
      <c r="AI25" s="283">
        <v>5</v>
      </c>
      <c r="AJ25" s="283">
        <v>4</v>
      </c>
      <c r="AK25" s="287">
        <v>3</v>
      </c>
      <c r="AL25" s="287"/>
      <c r="AM25" s="279">
        <v>11</v>
      </c>
      <c r="AN25" s="279">
        <v>11</v>
      </c>
      <c r="AO25" s="279">
        <v>11</v>
      </c>
      <c r="AP25" s="279">
        <v>11</v>
      </c>
      <c r="AR25" s="162">
        <v>21</v>
      </c>
      <c r="AS25" s="162">
        <v>21</v>
      </c>
      <c r="AT25" s="162">
        <v>21</v>
      </c>
      <c r="AY25" s="162" t="str">
        <f>CONCATENATE("1",BB26)</f>
        <v>1Z46</v>
      </c>
      <c r="AZ25" s="162" t="str">
        <f>G25</f>
        <v/>
      </c>
      <c r="BA25" s="162">
        <f>BA9+1</f>
        <v>98</v>
      </c>
      <c r="BC25" s="203"/>
      <c r="BD25" s="199"/>
      <c r="BE25" s="203"/>
      <c r="BU25" s="171"/>
      <c r="BV25" s="171"/>
      <c r="BW25" s="171"/>
      <c r="BX25" s="171">
        <f>BX24+1</f>
        <v>23</v>
      </c>
      <c r="BY25" s="172" t="s">
        <v>43</v>
      </c>
      <c r="BZ25" s="172" t="s">
        <v>43</v>
      </c>
      <c r="CA25" s="172" t="s">
        <v>43</v>
      </c>
      <c r="CB25" s="172" t="s">
        <v>43</v>
      </c>
      <c r="CC25" s="172" t="s">
        <v>43</v>
      </c>
      <c r="CD25" s="172" t="s">
        <v>43</v>
      </c>
      <c r="CE25" s="172" t="s">
        <v>44</v>
      </c>
      <c r="CF25" s="172" t="s">
        <v>44</v>
      </c>
      <c r="CG25" s="172" t="s">
        <v>44</v>
      </c>
      <c r="CH25" s="172" t="s">
        <v>44</v>
      </c>
      <c r="CI25" s="172" t="s">
        <v>44</v>
      </c>
      <c r="CJ25" s="172" t="s">
        <v>44</v>
      </c>
      <c r="CK25" s="172" t="s">
        <v>44</v>
      </c>
      <c r="CL25" s="172" t="s">
        <v>44</v>
      </c>
      <c r="CM25" s="172" t="s">
        <v>44</v>
      </c>
      <c r="CN25" s="172" t="s">
        <v>44</v>
      </c>
      <c r="CQ25" s="192">
        <v>55</v>
      </c>
      <c r="CR25" s="193">
        <v>10</v>
      </c>
      <c r="CS25" s="174">
        <f>CS24+1</f>
        <v>23</v>
      </c>
      <c r="CT25" s="183" t="s">
        <v>43</v>
      </c>
      <c r="CU25" s="183" t="s">
        <v>43</v>
      </c>
      <c r="CV25" s="183" t="s">
        <v>43</v>
      </c>
      <c r="CW25" s="183" t="s">
        <v>43</v>
      </c>
      <c r="CX25" s="183" t="s">
        <v>43</v>
      </c>
      <c r="CY25" s="183" t="s">
        <v>43</v>
      </c>
      <c r="CZ25" s="183" t="s">
        <v>43</v>
      </c>
      <c r="DA25" s="183" t="s">
        <v>43</v>
      </c>
      <c r="DB25" s="183" t="s">
        <v>43</v>
      </c>
      <c r="DC25" s="183" t="s">
        <v>43</v>
      </c>
      <c r="DD25" s="183" t="s">
        <v>43</v>
      </c>
      <c r="DE25" s="183" t="s">
        <v>43</v>
      </c>
      <c r="DF25" s="183" t="s">
        <v>44</v>
      </c>
      <c r="DG25" s="183" t="s">
        <v>44</v>
      </c>
      <c r="DH25" s="183" t="s">
        <v>44</v>
      </c>
      <c r="DI25" s="183" t="s">
        <v>44</v>
      </c>
      <c r="DJ25" s="183" t="s">
        <v>44</v>
      </c>
      <c r="DK25" s="183" t="s">
        <v>44</v>
      </c>
      <c r="DL25" s="183" t="s">
        <v>44</v>
      </c>
      <c r="DM25" s="183" t="s">
        <v>44</v>
      </c>
      <c r="DN25" s="183" t="s">
        <v>44</v>
      </c>
      <c r="DO25" s="183" t="s">
        <v>44</v>
      </c>
      <c r="DP25" s="183" t="s">
        <v>44</v>
      </c>
      <c r="DQ25" s="183" t="s">
        <v>44</v>
      </c>
      <c r="DR25" s="183" t="s">
        <v>44</v>
      </c>
      <c r="DS25" s="183" t="s">
        <v>44</v>
      </c>
      <c r="DT25" s="183" t="s">
        <v>44</v>
      </c>
      <c r="DU25" s="183" t="s">
        <v>44</v>
      </c>
      <c r="DV25" s="183" t="s">
        <v>44</v>
      </c>
      <c r="DW25" s="183" t="s">
        <v>44</v>
      </c>
      <c r="DX25" s="183" t="s">
        <v>44</v>
      </c>
      <c r="DY25" s="183" t="s">
        <v>44</v>
      </c>
      <c r="EB25" s="194">
        <v>87</v>
      </c>
      <c r="EC25" s="195">
        <v>22</v>
      </c>
      <c r="ED25" s="176">
        <f>ED24+1</f>
        <v>23</v>
      </c>
      <c r="EE25" s="186" t="s">
        <v>43</v>
      </c>
      <c r="EF25" s="186" t="s">
        <v>43</v>
      </c>
      <c r="EG25" s="186" t="s">
        <v>43</v>
      </c>
      <c r="EH25" s="186" t="s">
        <v>43</v>
      </c>
      <c r="EI25" s="186" t="s">
        <v>43</v>
      </c>
      <c r="EJ25" s="186" t="s">
        <v>43</v>
      </c>
      <c r="EK25" s="186" t="s">
        <v>43</v>
      </c>
      <c r="EL25" s="186" t="s">
        <v>43</v>
      </c>
      <c r="EM25" s="186" t="s">
        <v>43</v>
      </c>
      <c r="EN25" s="186" t="s">
        <v>43</v>
      </c>
      <c r="EO25" s="186" t="s">
        <v>43</v>
      </c>
      <c r="EP25" s="186" t="s">
        <v>43</v>
      </c>
      <c r="EQ25" s="186" t="s">
        <v>43</v>
      </c>
      <c r="ER25" s="186" t="s">
        <v>43</v>
      </c>
      <c r="ES25" s="186" t="s">
        <v>43</v>
      </c>
      <c r="ET25" s="186" t="s">
        <v>43</v>
      </c>
      <c r="EU25" s="186" t="s">
        <v>43</v>
      </c>
      <c r="EV25" s="186" t="s">
        <v>43</v>
      </c>
      <c r="EW25" s="186" t="s">
        <v>43</v>
      </c>
      <c r="EX25" s="186" t="s">
        <v>43</v>
      </c>
      <c r="EY25" s="186" t="s">
        <v>43</v>
      </c>
      <c r="EZ25" s="186" t="s">
        <v>43</v>
      </c>
      <c r="FA25" s="186" t="s">
        <v>43</v>
      </c>
      <c r="FB25" s="186" t="s">
        <v>43</v>
      </c>
      <c r="FC25" s="186" t="s">
        <v>44</v>
      </c>
      <c r="FD25" s="186" t="s">
        <v>44</v>
      </c>
      <c r="FE25" s="186" t="s">
        <v>44</v>
      </c>
      <c r="FF25" s="186" t="s">
        <v>44</v>
      </c>
      <c r="FG25" s="186" t="s">
        <v>44</v>
      </c>
      <c r="FH25" s="186" t="s">
        <v>44</v>
      </c>
      <c r="FI25" s="186" t="s">
        <v>44</v>
      </c>
      <c r="FJ25" s="186" t="s">
        <v>44</v>
      </c>
      <c r="FK25" s="186" t="s">
        <v>44</v>
      </c>
      <c r="FL25" s="186" t="s">
        <v>44</v>
      </c>
      <c r="FM25" s="186" t="s">
        <v>44</v>
      </c>
      <c r="FN25" s="186" t="s">
        <v>44</v>
      </c>
      <c r="FO25" s="186" t="s">
        <v>44</v>
      </c>
      <c r="FP25" s="186" t="s">
        <v>44</v>
      </c>
      <c r="FQ25" s="186" t="s">
        <v>44</v>
      </c>
      <c r="FR25" s="186" t="s">
        <v>44</v>
      </c>
      <c r="FS25" s="186" t="s">
        <v>44</v>
      </c>
      <c r="FT25" s="186" t="s">
        <v>44</v>
      </c>
      <c r="FU25" s="186" t="s">
        <v>44</v>
      </c>
      <c r="FV25" s="186" t="s">
        <v>44</v>
      </c>
      <c r="FW25" s="186" t="s">
        <v>44</v>
      </c>
      <c r="FX25" s="186" t="s">
        <v>44</v>
      </c>
      <c r="FY25" s="186" t="s">
        <v>44</v>
      </c>
      <c r="FZ25" s="186" t="s">
        <v>44</v>
      </c>
      <c r="GA25" s="186" t="s">
        <v>44</v>
      </c>
      <c r="GB25" s="186" t="s">
        <v>44</v>
      </c>
      <c r="GC25" s="186" t="s">
        <v>44</v>
      </c>
      <c r="GD25" s="186" t="s">
        <v>44</v>
      </c>
      <c r="GE25" s="186" t="s">
        <v>44</v>
      </c>
      <c r="GF25" s="186" t="s">
        <v>44</v>
      </c>
      <c r="GG25" s="186" t="s">
        <v>44</v>
      </c>
      <c r="GH25" s="186" t="s">
        <v>44</v>
      </c>
      <c r="GI25" s="186" t="s">
        <v>44</v>
      </c>
      <c r="GJ25" s="186" t="s">
        <v>44</v>
      </c>
      <c r="GK25" s="186" t="s">
        <v>44</v>
      </c>
      <c r="GL25" s="186" t="s">
        <v>44</v>
      </c>
      <c r="GM25" s="186" t="s">
        <v>44</v>
      </c>
      <c r="GN25" s="186" t="s">
        <v>44</v>
      </c>
      <c r="GO25" s="186" t="s">
        <v>44</v>
      </c>
      <c r="GP25" s="186" t="s">
        <v>44</v>
      </c>
      <c r="GT25" s="162">
        <v>24</v>
      </c>
      <c r="GU25" s="162" t="s">
        <v>382</v>
      </c>
      <c r="GX25" s="162">
        <v>24</v>
      </c>
      <c r="GY25" s="162" t="s">
        <v>382</v>
      </c>
      <c r="HB25" s="162">
        <v>24</v>
      </c>
      <c r="HC25" s="162" t="s">
        <v>428</v>
      </c>
      <c r="HH25" s="162">
        <f>HH23+1</f>
        <v>12</v>
      </c>
      <c r="HI25" s="162" t="str">
        <f t="shared" si="3"/>
        <v>Z412</v>
      </c>
      <c r="HJ25" s="162" t="str">
        <f t="shared" ref="HJ25" si="64">CONCATENATE(2,HI25)</f>
        <v>2Z412</v>
      </c>
      <c r="HK25" s="162" t="str">
        <f t="shared" si="4"/>
        <v/>
      </c>
      <c r="IG25" s="278"/>
      <c r="II25" s="278"/>
      <c r="IJ25" s="278"/>
      <c r="IK25" s="278"/>
      <c r="IL25" s="288"/>
      <c r="IM25" s="278"/>
      <c r="IN25" s="278"/>
      <c r="IO25" s="278"/>
      <c r="IP25" s="278"/>
      <c r="IQ25" s="278"/>
      <c r="IR25" s="278"/>
      <c r="IS25" s="278"/>
      <c r="IT25" s="278"/>
      <c r="IU25" s="278"/>
      <c r="IW25" s="278"/>
      <c r="IX25" s="278"/>
      <c r="IY25" s="278"/>
      <c r="IZ25" s="278"/>
      <c r="JA25" s="278"/>
    </row>
    <row r="26" spans="1:261" ht="80.099999999999994" customHeight="1" thickBot="1" x14ac:dyDescent="0.8">
      <c r="B26" s="280"/>
      <c r="C26" s="162" t="str">
        <f t="shared" si="15"/>
        <v>2Z467</v>
      </c>
      <c r="D26" s="281"/>
      <c r="E26" s="285"/>
      <c r="F26" s="286"/>
      <c r="G26" s="217" t="e">
        <f>VLOOKUP(H26,'zapisy k stolom'!$A$4:$AL$1389,29,0)</f>
        <v>#N/A</v>
      </c>
      <c r="H26" s="240" t="str">
        <f>BB26</f>
        <v>Z46</v>
      </c>
      <c r="I26" s="242" t="str">
        <f>IF(ISERROR(VLOOKUP(H26,'zapisy k stolom'!$A$4:$AD$2403,27,0)),"",VLOOKUP(H26,'zapisy k stolom'!$A$4:$AD$2403,27,0))</f>
        <v/>
      </c>
      <c r="J26" s="245"/>
      <c r="K26" s="245"/>
      <c r="L26" s="239"/>
      <c r="M26" s="225"/>
      <c r="Q26" s="180" t="str">
        <f t="shared" si="6"/>
        <v/>
      </c>
      <c r="R26" s="180" t="str">
        <f t="shared" si="5"/>
        <v/>
      </c>
      <c r="U26" s="180" t="str">
        <f t="shared" si="37"/>
        <v/>
      </c>
      <c r="V26" s="180" t="str">
        <f t="shared" si="32"/>
        <v/>
      </c>
      <c r="Y26" s="180" t="str">
        <f t="shared" si="38"/>
        <v/>
      </c>
      <c r="Z26" s="180" t="str">
        <f>J121</f>
        <v/>
      </c>
      <c r="AC26" s="180" t="str">
        <f t="shared" si="39"/>
        <v/>
      </c>
      <c r="AD26" s="180" t="str">
        <f>K237</f>
        <v/>
      </c>
      <c r="AF26" s="284"/>
      <c r="AH26" s="283"/>
      <c r="AI26" s="283"/>
      <c r="AJ26" s="283"/>
      <c r="AK26" s="287"/>
      <c r="AL26" s="287"/>
      <c r="AM26" s="279"/>
      <c r="AN26" s="279"/>
      <c r="AO26" s="279"/>
      <c r="AP26" s="279"/>
      <c r="AR26" s="162">
        <v>22</v>
      </c>
      <c r="AS26" s="162">
        <v>22</v>
      </c>
      <c r="AT26" s="162">
        <v>22</v>
      </c>
      <c r="AY26" s="162" t="str">
        <f>CONCATENATE("2",BC24)</f>
        <v>2Z467</v>
      </c>
      <c r="AZ26" s="162" t="str">
        <f>I26</f>
        <v/>
      </c>
      <c r="BA26" s="162">
        <f>BA22+1</f>
        <v>6</v>
      </c>
      <c r="BB26" s="199" t="str">
        <f>CONCATENATE("Z4",BA26)</f>
        <v>Z46</v>
      </c>
      <c r="BC26" s="200"/>
      <c r="BD26" s="203"/>
      <c r="BE26" s="203"/>
      <c r="BU26" s="171"/>
      <c r="BV26" s="171"/>
      <c r="BW26" s="171"/>
      <c r="BX26" s="171">
        <f t="shared" si="11"/>
        <v>24</v>
      </c>
      <c r="BY26" s="172" t="s">
        <v>43</v>
      </c>
      <c r="BZ26" s="172" t="s">
        <v>43</v>
      </c>
      <c r="CA26" s="172" t="s">
        <v>43</v>
      </c>
      <c r="CB26" s="172" t="s">
        <v>43</v>
      </c>
      <c r="CC26" s="172" t="s">
        <v>43</v>
      </c>
      <c r="CD26" s="172" t="s">
        <v>43</v>
      </c>
      <c r="CE26" s="172" t="s">
        <v>43</v>
      </c>
      <c r="CF26" s="172" t="s">
        <v>43</v>
      </c>
      <c r="CG26" s="172" t="s">
        <v>43</v>
      </c>
      <c r="CH26" s="172" t="s">
        <v>43</v>
      </c>
      <c r="CI26" s="172" t="s">
        <v>43</v>
      </c>
      <c r="CJ26" s="172" t="s">
        <v>43</v>
      </c>
      <c r="CK26" s="172" t="s">
        <v>43</v>
      </c>
      <c r="CL26" s="172" t="s">
        <v>43</v>
      </c>
      <c r="CM26" s="172" t="s">
        <v>43</v>
      </c>
      <c r="CN26" s="172" t="s">
        <v>43</v>
      </c>
      <c r="CQ26" s="192">
        <v>56</v>
      </c>
      <c r="CR26" s="193">
        <v>15</v>
      </c>
      <c r="CS26" s="174">
        <f t="shared" si="12"/>
        <v>24</v>
      </c>
      <c r="CT26" s="183" t="s">
        <v>43</v>
      </c>
      <c r="CU26" s="183" t="s">
        <v>43</v>
      </c>
      <c r="CV26" s="183" t="s">
        <v>43</v>
      </c>
      <c r="CW26" s="183" t="s">
        <v>43</v>
      </c>
      <c r="CX26" s="183" t="s">
        <v>43</v>
      </c>
      <c r="CY26" s="183" t="s">
        <v>43</v>
      </c>
      <c r="CZ26" s="183" t="s">
        <v>43</v>
      </c>
      <c r="DA26" s="183" t="s">
        <v>43</v>
      </c>
      <c r="DB26" s="183" t="s">
        <v>43</v>
      </c>
      <c r="DC26" s="183" t="s">
        <v>43</v>
      </c>
      <c r="DD26" s="183" t="s">
        <v>43</v>
      </c>
      <c r="DE26" s="183" t="s">
        <v>43</v>
      </c>
      <c r="DF26" s="183" t="s">
        <v>43</v>
      </c>
      <c r="DG26" s="183" t="s">
        <v>43</v>
      </c>
      <c r="DH26" s="183" t="s">
        <v>43</v>
      </c>
      <c r="DI26" s="183" t="s">
        <v>43</v>
      </c>
      <c r="DJ26" s="183" t="s">
        <v>43</v>
      </c>
      <c r="DK26" s="183" t="s">
        <v>43</v>
      </c>
      <c r="DL26" s="183" t="s">
        <v>43</v>
      </c>
      <c r="DM26" s="183" t="s">
        <v>43</v>
      </c>
      <c r="DN26" s="183" t="s">
        <v>43</v>
      </c>
      <c r="DO26" s="183" t="s">
        <v>43</v>
      </c>
      <c r="DP26" s="183" t="s">
        <v>43</v>
      </c>
      <c r="DQ26" s="183" t="s">
        <v>43</v>
      </c>
      <c r="DR26" s="183" t="s">
        <v>43</v>
      </c>
      <c r="DS26" s="183" t="s">
        <v>43</v>
      </c>
      <c r="DT26" s="183" t="s">
        <v>43</v>
      </c>
      <c r="DU26" s="183" t="s">
        <v>43</v>
      </c>
      <c r="DV26" s="183" t="s">
        <v>43</v>
      </c>
      <c r="DW26" s="183" t="s">
        <v>43</v>
      </c>
      <c r="DX26" s="183" t="s">
        <v>43</v>
      </c>
      <c r="DY26" s="183" t="s">
        <v>43</v>
      </c>
      <c r="EB26" s="194">
        <v>88</v>
      </c>
      <c r="EC26" s="195">
        <v>27</v>
      </c>
      <c r="ED26" s="176">
        <f t="shared" si="13"/>
        <v>24</v>
      </c>
      <c r="EE26" s="186" t="s">
        <v>43</v>
      </c>
      <c r="EF26" s="186" t="s">
        <v>43</v>
      </c>
      <c r="EG26" s="186" t="s">
        <v>43</v>
      </c>
      <c r="EH26" s="186" t="s">
        <v>43</v>
      </c>
      <c r="EI26" s="186" t="s">
        <v>43</v>
      </c>
      <c r="EJ26" s="186" t="s">
        <v>43</v>
      </c>
      <c r="EK26" s="186" t="s">
        <v>43</v>
      </c>
      <c r="EL26" s="186" t="s">
        <v>43</v>
      </c>
      <c r="EM26" s="186" t="s">
        <v>43</v>
      </c>
      <c r="EN26" s="186" t="s">
        <v>43</v>
      </c>
      <c r="EO26" s="186" t="s">
        <v>43</v>
      </c>
      <c r="EP26" s="186" t="s">
        <v>43</v>
      </c>
      <c r="EQ26" s="186" t="s">
        <v>43</v>
      </c>
      <c r="ER26" s="186" t="s">
        <v>43</v>
      </c>
      <c r="ES26" s="186" t="s">
        <v>43</v>
      </c>
      <c r="ET26" s="186" t="s">
        <v>43</v>
      </c>
      <c r="EU26" s="186" t="s">
        <v>43</v>
      </c>
      <c r="EV26" s="186" t="s">
        <v>43</v>
      </c>
      <c r="EW26" s="186" t="s">
        <v>43</v>
      </c>
      <c r="EX26" s="186" t="s">
        <v>43</v>
      </c>
      <c r="EY26" s="186" t="s">
        <v>43</v>
      </c>
      <c r="EZ26" s="186" t="s">
        <v>43</v>
      </c>
      <c r="FA26" s="186" t="s">
        <v>43</v>
      </c>
      <c r="FB26" s="186" t="s">
        <v>43</v>
      </c>
      <c r="FC26" s="186" t="s">
        <v>43</v>
      </c>
      <c r="FD26" s="186" t="s">
        <v>43</v>
      </c>
      <c r="FE26" s="186" t="s">
        <v>43</v>
      </c>
      <c r="FF26" s="186" t="s">
        <v>43</v>
      </c>
      <c r="FG26" s="186" t="s">
        <v>43</v>
      </c>
      <c r="FH26" s="186" t="s">
        <v>43</v>
      </c>
      <c r="FI26" s="186" t="s">
        <v>43</v>
      </c>
      <c r="FJ26" s="186" t="s">
        <v>43</v>
      </c>
      <c r="FK26" s="186" t="s">
        <v>43</v>
      </c>
      <c r="FL26" s="186" t="s">
        <v>43</v>
      </c>
      <c r="FM26" s="186" t="s">
        <v>43</v>
      </c>
      <c r="FN26" s="186" t="s">
        <v>43</v>
      </c>
      <c r="FO26" s="186" t="s">
        <v>43</v>
      </c>
      <c r="FP26" s="186" t="s">
        <v>43</v>
      </c>
      <c r="FQ26" s="186" t="s">
        <v>43</v>
      </c>
      <c r="FR26" s="186" t="s">
        <v>43</v>
      </c>
      <c r="FS26" s="186" t="s">
        <v>43</v>
      </c>
      <c r="FT26" s="186" t="s">
        <v>43</v>
      </c>
      <c r="FU26" s="186" t="s">
        <v>43</v>
      </c>
      <c r="FV26" s="186" t="s">
        <v>43</v>
      </c>
      <c r="FW26" s="186" t="s">
        <v>43</v>
      </c>
      <c r="FX26" s="186" t="s">
        <v>43</v>
      </c>
      <c r="FY26" s="186" t="s">
        <v>43</v>
      </c>
      <c r="FZ26" s="186" t="s">
        <v>43</v>
      </c>
      <c r="GA26" s="186" t="s">
        <v>43</v>
      </c>
      <c r="GB26" s="186" t="s">
        <v>43</v>
      </c>
      <c r="GC26" s="186" t="s">
        <v>43</v>
      </c>
      <c r="GD26" s="186" t="s">
        <v>43</v>
      </c>
      <c r="GE26" s="186" t="s">
        <v>43</v>
      </c>
      <c r="GF26" s="186" t="s">
        <v>43</v>
      </c>
      <c r="GG26" s="186" t="s">
        <v>43</v>
      </c>
      <c r="GH26" s="186" t="s">
        <v>43</v>
      </c>
      <c r="GI26" s="186" t="s">
        <v>43</v>
      </c>
      <c r="GJ26" s="186" t="s">
        <v>43</v>
      </c>
      <c r="GK26" s="186" t="s">
        <v>43</v>
      </c>
      <c r="GL26" s="186" t="s">
        <v>43</v>
      </c>
      <c r="GM26" s="186" t="s">
        <v>43</v>
      </c>
      <c r="GN26" s="186" t="s">
        <v>43</v>
      </c>
      <c r="GO26" s="186" t="s">
        <v>43</v>
      </c>
      <c r="GP26" s="186" t="s">
        <v>43</v>
      </c>
      <c r="GT26" s="162">
        <v>25</v>
      </c>
      <c r="GU26" s="162" t="s">
        <v>383</v>
      </c>
      <c r="GX26" s="162">
        <v>25</v>
      </c>
      <c r="GY26" s="162" t="s">
        <v>383</v>
      </c>
      <c r="HB26" s="162">
        <v>25</v>
      </c>
      <c r="HC26" s="162" t="s">
        <v>362</v>
      </c>
      <c r="HH26" s="162">
        <f>HH24+1</f>
        <v>13</v>
      </c>
      <c r="HI26" s="162" t="str">
        <f t="shared" si="3"/>
        <v>Z413</v>
      </c>
      <c r="HJ26" s="162" t="str">
        <f t="shared" ref="HJ26" si="65">CONCATENATE(1,HI26)</f>
        <v>1Z413</v>
      </c>
      <c r="HK26" s="162" t="str">
        <f t="shared" si="4"/>
        <v/>
      </c>
      <c r="IG26" s="277">
        <v>12</v>
      </c>
      <c r="II26" s="277" t="str">
        <f t="shared" ref="II26" si="66">IF($H$1=8,IW26,IF($H$1=16,IX26,IF($H$1=32,IY26,IF($H$1=64,IZ26,IF($H$1=128,JA26,"")))))</f>
        <v/>
      </c>
      <c r="IJ26" s="277" t="str">
        <f t="shared" ref="IJ26" si="67">IF($H$1=8,IL26,IF($H$1=16,IN26,IF($H$1=32,IP26,IF($H$1=64,IR26,IF($H$1=128,IT26,"")))))</f>
        <v xml:space="preserve"> </v>
      </c>
      <c r="IK26" s="277">
        <f t="shared" si="30"/>
        <v>0</v>
      </c>
      <c r="IL26" s="277" t="s">
        <v>43</v>
      </c>
      <c r="IM26" s="277"/>
      <c r="IN26" s="277" t="s">
        <v>43</v>
      </c>
      <c r="IO26" s="277" t="str">
        <f>I19</f>
        <v/>
      </c>
      <c r="IP26" s="277" t="s">
        <v>43</v>
      </c>
      <c r="IQ26" s="277" t="str">
        <f>J33</f>
        <v/>
      </c>
      <c r="IR26" s="277" t="s">
        <v>43</v>
      </c>
      <c r="IS26" s="277" t="str">
        <f>K61</f>
        <v/>
      </c>
      <c r="IT26" s="277" t="s">
        <v>43</v>
      </c>
      <c r="IU26" s="277"/>
      <c r="IW26" s="277" t="str">
        <f>IF(IM26="","",MAX($IW$4:IW25)+1)</f>
        <v/>
      </c>
      <c r="IX26" s="277" t="str">
        <f>IF(IO26="","",MAX($IW$4:IX25)+1)</f>
        <v/>
      </c>
      <c r="IY26" s="277" t="str">
        <f>IF(IQ26="","",MAX($IW$4:IY25)+1)</f>
        <v/>
      </c>
      <c r="IZ26" s="277" t="str">
        <f>IF(IS26="","",MAX($IW$4:IZ25)+1)</f>
        <v/>
      </c>
      <c r="JA26" s="277" t="str">
        <f>IF(IU26="","",MAX($IW$4:JA25)+1)</f>
        <v/>
      </c>
    </row>
    <row r="27" spans="1:261" ht="80.099999999999994" customHeight="1" thickBot="1" x14ac:dyDescent="0.8">
      <c r="A27" s="232" t="str">
        <f>IF(I27="","",MAX($A$5:A26)+1)</f>
        <v/>
      </c>
      <c r="B27" s="280">
        <v>12</v>
      </c>
      <c r="C27" s="162" t="str">
        <f t="shared" si="15"/>
        <v>2Z46</v>
      </c>
      <c r="D27" s="281">
        <f>HLOOKUP($H$1,$AH$6:$AL$258,B25+B25,0)</f>
        <v>0</v>
      </c>
      <c r="E27" s="285">
        <f t="shared" si="51"/>
        <v>12</v>
      </c>
      <c r="F27" s="286" t="str">
        <f>IF(OR(ISERROR(HLOOKUP($H$1,$AR$4:$AV$132,B27+1,0))=TRUE,HLOOKUP($H$1,$AR$4:$AV$132,B27+1,0)=0)," ",HLOOKUP($H$1,$AR$4:$AV$132,B27+1,0))</f>
        <v xml:space="preserve"> </v>
      </c>
      <c r="G27" s="241" t="str">
        <f>IF(ISERROR(VLOOKUP(E27,vylosovanie!$D$10:$Q$162,11,0))=TRUE,"",IF($K$1="n","",VLOOKUP(E27,vylosovanie!$D$10:$Q$162,11,0)))</f>
        <v/>
      </c>
      <c r="H27" s="242" t="str">
        <f>IF(ISERROR(VLOOKUP(E27,vylosovanie!$D$10:$Q$162,12,0))=TRUE,"",IF($K$1="n","",VLOOKUP(E27,vylosovanie!$D$10:$Q$162,12,0)))</f>
        <v/>
      </c>
      <c r="I27" s="246" t="str">
        <f>IF(ISERROR(VLOOKUP(H26,'zapisy k stolom'!$A$4:$AD$2403,30,0)),"",VLOOKUP(H26,'zapisy k stolom'!$A$4:$AD$2403,30,0))</f>
        <v/>
      </c>
      <c r="J27" s="245"/>
      <c r="K27" s="223" t="str">
        <f>IF(ISERROR(VLOOKUP(J28,'zapisy k stolom'!$A$4:$AD$2544,28,0)),"",VLOOKUP(J28,'zapisy k stolom'!$A$4:$AD$2544,28,0))</f>
        <v/>
      </c>
      <c r="L27" s="239"/>
      <c r="M27" s="225"/>
      <c r="Q27" s="180" t="str">
        <f t="shared" si="6"/>
        <v/>
      </c>
      <c r="R27" s="180" t="str">
        <f t="shared" si="5"/>
        <v/>
      </c>
      <c r="U27" s="180" t="str">
        <f t="shared" si="37"/>
        <v/>
      </c>
      <c r="V27" s="180" t="str">
        <f t="shared" si="32"/>
        <v/>
      </c>
      <c r="Y27" s="180" t="str">
        <f t="shared" si="38"/>
        <v/>
      </c>
      <c r="Z27" s="180" t="str">
        <f>J129</f>
        <v/>
      </c>
      <c r="AC27" s="180" t="str">
        <f t="shared" si="39"/>
        <v/>
      </c>
      <c r="AD27" s="180" t="str">
        <f>K253</f>
        <v/>
      </c>
      <c r="AF27" s="284" t="str">
        <f>IF(F27=$H$1,"B1",IF(F27&gt;$H$1,"--",IF($H$1=8,HLOOKUP($H$2,$HZ$2:$IC$10,F27+1,0),IF($H$1=16,HLOOKUP($H$2,$BL$2:$BS$18,F27+1,0),IF($H$1=32,HLOOKUP($H$2,$BY$2:$CN$34,F27+1,0),IF($H$1=64,HLOOKUP($H$2,$CT$2:$DY$66,F27+1,0),IF($H$1=128,HLOOKUP($H$2,$EE$2:$GP$130,F27+1,0),"")))))))</f>
        <v>--</v>
      </c>
      <c r="AH27" s="283">
        <v>5</v>
      </c>
      <c r="AI27" s="283">
        <v>4</v>
      </c>
      <c r="AJ27" s="283">
        <v>3</v>
      </c>
      <c r="AK27" s="287">
        <v>2</v>
      </c>
      <c r="AL27" s="287"/>
      <c r="AM27" s="279">
        <v>12</v>
      </c>
      <c r="AN27" s="279">
        <v>12</v>
      </c>
      <c r="AO27" s="279">
        <v>12</v>
      </c>
      <c r="AP27" s="279">
        <v>12</v>
      </c>
      <c r="AR27" s="162">
        <v>23</v>
      </c>
      <c r="AS27" s="162">
        <v>23</v>
      </c>
      <c r="AT27" s="162">
        <v>23</v>
      </c>
      <c r="AY27" s="162" t="str">
        <f>CONCATENATE("2",BB26)</f>
        <v>2Z46</v>
      </c>
      <c r="AZ27" s="162" t="str">
        <f>G27</f>
        <v/>
      </c>
      <c r="BB27" s="200"/>
      <c r="BD27" s="203"/>
      <c r="BE27" s="203"/>
      <c r="BU27" s="171"/>
      <c r="BV27" s="171"/>
      <c r="BW27" s="171"/>
      <c r="BX27" s="171">
        <f t="shared" si="11"/>
        <v>25</v>
      </c>
      <c r="BY27" s="172" t="s">
        <v>43</v>
      </c>
      <c r="BZ27" s="172" t="s">
        <v>43</v>
      </c>
      <c r="CA27" s="172" t="s">
        <v>43</v>
      </c>
      <c r="CB27" s="172" t="s">
        <v>43</v>
      </c>
      <c r="CC27" s="172" t="s">
        <v>43</v>
      </c>
      <c r="CD27" s="172" t="s">
        <v>43</v>
      </c>
      <c r="CE27" s="172" t="s">
        <v>43</v>
      </c>
      <c r="CF27" s="172" t="s">
        <v>43</v>
      </c>
      <c r="CG27" s="172" t="s">
        <v>43</v>
      </c>
      <c r="CH27" s="172" t="s">
        <v>43</v>
      </c>
      <c r="CI27" s="172" t="s">
        <v>43</v>
      </c>
      <c r="CJ27" s="172" t="s">
        <v>43</v>
      </c>
      <c r="CK27" s="172" t="s">
        <v>43</v>
      </c>
      <c r="CL27" s="172" t="s">
        <v>43</v>
      </c>
      <c r="CM27" s="172" t="s">
        <v>43</v>
      </c>
      <c r="CN27" s="172" t="s">
        <v>43</v>
      </c>
      <c r="CQ27" s="192">
        <v>57</v>
      </c>
      <c r="CR27" s="193">
        <v>50</v>
      </c>
      <c r="CS27" s="174">
        <f t="shared" si="12"/>
        <v>25</v>
      </c>
      <c r="CT27" s="183" t="s">
        <v>43</v>
      </c>
      <c r="CU27" s="183" t="s">
        <v>43</v>
      </c>
      <c r="CV27" s="183" t="s">
        <v>43</v>
      </c>
      <c r="CW27" s="183" t="s">
        <v>43</v>
      </c>
      <c r="CX27" s="183" t="s">
        <v>43</v>
      </c>
      <c r="CY27" s="183" t="s">
        <v>43</v>
      </c>
      <c r="CZ27" s="183" t="s">
        <v>43</v>
      </c>
      <c r="DA27" s="183" t="s">
        <v>43</v>
      </c>
      <c r="DB27" s="183" t="s">
        <v>43</v>
      </c>
      <c r="DC27" s="183" t="s">
        <v>43</v>
      </c>
      <c r="DD27" s="183" t="s">
        <v>43</v>
      </c>
      <c r="DE27" s="183" t="s">
        <v>43</v>
      </c>
      <c r="DF27" s="183" t="s">
        <v>43</v>
      </c>
      <c r="DG27" s="183" t="s">
        <v>43</v>
      </c>
      <c r="DH27" s="183" t="s">
        <v>43</v>
      </c>
      <c r="DI27" s="183" t="s">
        <v>43</v>
      </c>
      <c r="DJ27" s="183" t="s">
        <v>43</v>
      </c>
      <c r="DK27" s="183" t="s">
        <v>43</v>
      </c>
      <c r="DL27" s="183" t="s">
        <v>43</v>
      </c>
      <c r="DM27" s="183" t="s">
        <v>43</v>
      </c>
      <c r="DN27" s="183" t="s">
        <v>43</v>
      </c>
      <c r="DO27" s="183" t="s">
        <v>43</v>
      </c>
      <c r="DP27" s="183" t="s">
        <v>43</v>
      </c>
      <c r="DQ27" s="183" t="s">
        <v>43</v>
      </c>
      <c r="DR27" s="183" t="s">
        <v>43</v>
      </c>
      <c r="DS27" s="183" t="s">
        <v>43</v>
      </c>
      <c r="DT27" s="183" t="s">
        <v>43</v>
      </c>
      <c r="DU27" s="183" t="s">
        <v>43</v>
      </c>
      <c r="DV27" s="183" t="s">
        <v>43</v>
      </c>
      <c r="DW27" s="183" t="s">
        <v>43</v>
      </c>
      <c r="DX27" s="183" t="s">
        <v>43</v>
      </c>
      <c r="DY27" s="183" t="s">
        <v>43</v>
      </c>
      <c r="EB27" s="194">
        <v>89</v>
      </c>
      <c r="EC27" s="195">
        <v>102</v>
      </c>
      <c r="ED27" s="176">
        <f t="shared" si="13"/>
        <v>25</v>
      </c>
      <c r="EE27" s="186" t="s">
        <v>43</v>
      </c>
      <c r="EF27" s="186" t="s">
        <v>43</v>
      </c>
      <c r="EG27" s="186" t="s">
        <v>43</v>
      </c>
      <c r="EH27" s="186" t="s">
        <v>43</v>
      </c>
      <c r="EI27" s="186" t="s">
        <v>43</v>
      </c>
      <c r="EJ27" s="186" t="s">
        <v>43</v>
      </c>
      <c r="EK27" s="186" t="s">
        <v>43</v>
      </c>
      <c r="EL27" s="186" t="s">
        <v>43</v>
      </c>
      <c r="EM27" s="186" t="s">
        <v>43</v>
      </c>
      <c r="EN27" s="186" t="s">
        <v>43</v>
      </c>
      <c r="EO27" s="186" t="s">
        <v>43</v>
      </c>
      <c r="EP27" s="186" t="s">
        <v>43</v>
      </c>
      <c r="EQ27" s="186" t="s">
        <v>43</v>
      </c>
      <c r="ER27" s="186" t="s">
        <v>43</v>
      </c>
      <c r="ES27" s="186" t="s">
        <v>43</v>
      </c>
      <c r="ET27" s="186" t="s">
        <v>43</v>
      </c>
      <c r="EU27" s="186" t="s">
        <v>43</v>
      </c>
      <c r="EV27" s="186" t="s">
        <v>43</v>
      </c>
      <c r="EW27" s="186" t="s">
        <v>43</v>
      </c>
      <c r="EX27" s="186" t="s">
        <v>43</v>
      </c>
      <c r="EY27" s="186" t="s">
        <v>43</v>
      </c>
      <c r="EZ27" s="186" t="s">
        <v>43</v>
      </c>
      <c r="FA27" s="186" t="s">
        <v>43</v>
      </c>
      <c r="FB27" s="186" t="s">
        <v>43</v>
      </c>
      <c r="FC27" s="186" t="s">
        <v>43</v>
      </c>
      <c r="FD27" s="186" t="s">
        <v>43</v>
      </c>
      <c r="FE27" s="186" t="s">
        <v>43</v>
      </c>
      <c r="FF27" s="186" t="s">
        <v>43</v>
      </c>
      <c r="FG27" s="186" t="s">
        <v>43</v>
      </c>
      <c r="FH27" s="186" t="s">
        <v>43</v>
      </c>
      <c r="FI27" s="186" t="s">
        <v>43</v>
      </c>
      <c r="FJ27" s="186" t="s">
        <v>43</v>
      </c>
      <c r="FK27" s="186" t="s">
        <v>43</v>
      </c>
      <c r="FL27" s="186" t="s">
        <v>43</v>
      </c>
      <c r="FM27" s="186" t="s">
        <v>43</v>
      </c>
      <c r="FN27" s="186" t="s">
        <v>43</v>
      </c>
      <c r="FO27" s="186" t="s">
        <v>43</v>
      </c>
      <c r="FP27" s="186" t="s">
        <v>43</v>
      </c>
      <c r="FQ27" s="186" t="s">
        <v>43</v>
      </c>
      <c r="FR27" s="186" t="s">
        <v>43</v>
      </c>
      <c r="FS27" s="186" t="s">
        <v>43</v>
      </c>
      <c r="FT27" s="186" t="s">
        <v>43</v>
      </c>
      <c r="FU27" s="186" t="s">
        <v>43</v>
      </c>
      <c r="FV27" s="186" t="s">
        <v>43</v>
      </c>
      <c r="FW27" s="186" t="s">
        <v>43</v>
      </c>
      <c r="FX27" s="186" t="s">
        <v>43</v>
      </c>
      <c r="FY27" s="186" t="s">
        <v>43</v>
      </c>
      <c r="FZ27" s="186" t="s">
        <v>43</v>
      </c>
      <c r="GA27" s="186" t="s">
        <v>43</v>
      </c>
      <c r="GB27" s="186" t="s">
        <v>43</v>
      </c>
      <c r="GC27" s="186" t="s">
        <v>43</v>
      </c>
      <c r="GD27" s="186" t="s">
        <v>43</v>
      </c>
      <c r="GE27" s="186" t="s">
        <v>43</v>
      </c>
      <c r="GF27" s="186" t="s">
        <v>43</v>
      </c>
      <c r="GG27" s="186" t="s">
        <v>43</v>
      </c>
      <c r="GH27" s="186" t="s">
        <v>43</v>
      </c>
      <c r="GI27" s="186" t="s">
        <v>43</v>
      </c>
      <c r="GJ27" s="186" t="s">
        <v>43</v>
      </c>
      <c r="GK27" s="186" t="s">
        <v>43</v>
      </c>
      <c r="GL27" s="186" t="s">
        <v>43</v>
      </c>
      <c r="GM27" s="186" t="s">
        <v>43</v>
      </c>
      <c r="GN27" s="186" t="s">
        <v>43</v>
      </c>
      <c r="GO27" s="186" t="s">
        <v>43</v>
      </c>
      <c r="GP27" s="186" t="s">
        <v>43</v>
      </c>
      <c r="GT27" s="162">
        <v>26</v>
      </c>
      <c r="GU27" s="162" t="s">
        <v>384</v>
      </c>
      <c r="GX27" s="162">
        <v>26</v>
      </c>
      <c r="GY27" s="162" t="s">
        <v>384</v>
      </c>
      <c r="HB27" s="162">
        <v>26</v>
      </c>
      <c r="HC27" s="162" t="s">
        <v>453</v>
      </c>
      <c r="HH27" s="162">
        <f t="shared" si="21"/>
        <v>13</v>
      </c>
      <c r="HI27" s="162" t="str">
        <f t="shared" si="3"/>
        <v>Z413</v>
      </c>
      <c r="HJ27" s="162" t="str">
        <f t="shared" ref="HJ27" si="68">CONCATENATE(2,HI27)</f>
        <v>2Z413</v>
      </c>
      <c r="HK27" s="162" t="str">
        <f t="shared" si="4"/>
        <v/>
      </c>
      <c r="IG27" s="278"/>
      <c r="II27" s="278"/>
      <c r="IJ27" s="278"/>
      <c r="IK27" s="278"/>
      <c r="IL27" s="288"/>
      <c r="IM27" s="278"/>
      <c r="IN27" s="278"/>
      <c r="IO27" s="278"/>
      <c r="IP27" s="278"/>
      <c r="IQ27" s="278"/>
      <c r="IR27" s="278"/>
      <c r="IS27" s="278"/>
      <c r="IT27" s="278"/>
      <c r="IU27" s="278"/>
      <c r="IW27" s="278"/>
      <c r="IX27" s="278"/>
      <c r="IY27" s="278"/>
      <c r="IZ27" s="278"/>
      <c r="JA27" s="278"/>
    </row>
    <row r="28" spans="1:261" ht="80.099999999999994" customHeight="1" thickBot="1" x14ac:dyDescent="0.8">
      <c r="B28" s="280"/>
      <c r="C28" s="162" t="str">
        <f t="shared" si="15"/>
        <v>2Z4113</v>
      </c>
      <c r="D28" s="281"/>
      <c r="E28" s="285"/>
      <c r="F28" s="286"/>
      <c r="G28" s="239"/>
      <c r="H28" s="239"/>
      <c r="I28" s="239"/>
      <c r="J28" s="244" t="str">
        <f>BD28</f>
        <v>Z498</v>
      </c>
      <c r="K28" s="242" t="str">
        <f>IF(ISERROR(VLOOKUP(J28,'zapisy k stolom'!$A$4:$AD$2403,27,0)),"",VLOOKUP(J28,'zapisy k stolom'!$A$4:$AD$2403,27,0))</f>
        <v/>
      </c>
      <c r="L28" s="239"/>
      <c r="M28" s="225"/>
      <c r="Q28" s="180" t="str">
        <f t="shared" si="6"/>
        <v/>
      </c>
      <c r="R28" s="180" t="str">
        <f t="shared" si="5"/>
        <v/>
      </c>
      <c r="U28" s="180" t="str">
        <f t="shared" si="37"/>
        <v/>
      </c>
      <c r="V28" s="180" t="str">
        <f t="shared" si="32"/>
        <v/>
      </c>
      <c r="AC28" s="180"/>
      <c r="AD28" s="180"/>
      <c r="AF28" s="284"/>
      <c r="AH28" s="283"/>
      <c r="AI28" s="283"/>
      <c r="AJ28" s="283"/>
      <c r="AK28" s="287"/>
      <c r="AL28" s="287"/>
      <c r="AM28" s="279"/>
      <c r="AN28" s="279"/>
      <c r="AO28" s="279"/>
      <c r="AP28" s="279"/>
      <c r="AR28" s="162">
        <v>24</v>
      </c>
      <c r="AS28" s="162">
        <v>24</v>
      </c>
      <c r="AT28" s="162">
        <v>24</v>
      </c>
      <c r="AY28" s="162" t="str">
        <f>CONCATENATE("2",BE20)</f>
        <v>2Z4113</v>
      </c>
      <c r="AZ28" s="162" t="str">
        <f>K28</f>
        <v/>
      </c>
      <c r="BD28" s="203" t="str">
        <f>CONCATENATE("Z4",BA25)</f>
        <v>Z498</v>
      </c>
      <c r="BE28" s="200"/>
      <c r="BU28" s="171"/>
      <c r="BV28" s="171"/>
      <c r="BW28" s="171"/>
      <c r="BX28" s="171">
        <f t="shared" si="11"/>
        <v>26</v>
      </c>
      <c r="BY28" s="172" t="s">
        <v>43</v>
      </c>
      <c r="BZ28" s="172" t="s">
        <v>43</v>
      </c>
      <c r="CA28" s="172" t="s">
        <v>43</v>
      </c>
      <c r="CB28" s="172" t="s">
        <v>43</v>
      </c>
      <c r="CC28" s="172" t="s">
        <v>43</v>
      </c>
      <c r="CD28" s="172" t="s">
        <v>43</v>
      </c>
      <c r="CE28" s="172" t="s">
        <v>43</v>
      </c>
      <c r="CF28" s="172" t="s">
        <v>44</v>
      </c>
      <c r="CG28" s="172" t="s">
        <v>44</v>
      </c>
      <c r="CH28" s="172" t="s">
        <v>44</v>
      </c>
      <c r="CI28" s="172" t="s">
        <v>44</v>
      </c>
      <c r="CJ28" s="172" t="s">
        <v>44</v>
      </c>
      <c r="CK28" s="172" t="s">
        <v>44</v>
      </c>
      <c r="CL28" s="172" t="s">
        <v>44</v>
      </c>
      <c r="CM28" s="172" t="s">
        <v>44</v>
      </c>
      <c r="CN28" s="172" t="s">
        <v>44</v>
      </c>
      <c r="CQ28" s="192">
        <v>58</v>
      </c>
      <c r="CR28" s="193">
        <v>47</v>
      </c>
      <c r="CS28" s="174">
        <f t="shared" si="12"/>
        <v>26</v>
      </c>
      <c r="CT28" s="183" t="s">
        <v>43</v>
      </c>
      <c r="CU28" s="183" t="s">
        <v>43</v>
      </c>
      <c r="CV28" s="183" t="s">
        <v>43</v>
      </c>
      <c r="CW28" s="183" t="s">
        <v>43</v>
      </c>
      <c r="CX28" s="183" t="s">
        <v>43</v>
      </c>
      <c r="CY28" s="183" t="s">
        <v>43</v>
      </c>
      <c r="CZ28" s="183" t="s">
        <v>43</v>
      </c>
      <c r="DA28" s="183" t="s">
        <v>43</v>
      </c>
      <c r="DB28" s="183" t="s">
        <v>43</v>
      </c>
      <c r="DC28" s="183" t="s">
        <v>43</v>
      </c>
      <c r="DD28" s="183" t="s">
        <v>43</v>
      </c>
      <c r="DE28" s="183" t="s">
        <v>43</v>
      </c>
      <c r="DF28" s="183" t="s">
        <v>43</v>
      </c>
      <c r="DG28" s="183" t="s">
        <v>44</v>
      </c>
      <c r="DH28" s="183" t="s">
        <v>44</v>
      </c>
      <c r="DI28" s="183" t="s">
        <v>44</v>
      </c>
      <c r="DJ28" s="183" t="s">
        <v>44</v>
      </c>
      <c r="DK28" s="183" t="s">
        <v>44</v>
      </c>
      <c r="DL28" s="183" t="s">
        <v>44</v>
      </c>
      <c r="DM28" s="183" t="s">
        <v>44</v>
      </c>
      <c r="DN28" s="183" t="s">
        <v>44</v>
      </c>
      <c r="DO28" s="183" t="s">
        <v>44</v>
      </c>
      <c r="DP28" s="183" t="s">
        <v>44</v>
      </c>
      <c r="DQ28" s="183" t="s">
        <v>44</v>
      </c>
      <c r="DR28" s="183" t="s">
        <v>44</v>
      </c>
      <c r="DS28" s="183" t="s">
        <v>44</v>
      </c>
      <c r="DT28" s="183" t="s">
        <v>44</v>
      </c>
      <c r="DU28" s="183" t="s">
        <v>44</v>
      </c>
      <c r="DV28" s="183" t="s">
        <v>44</v>
      </c>
      <c r="DW28" s="183" t="s">
        <v>44</v>
      </c>
      <c r="DX28" s="183" t="s">
        <v>44</v>
      </c>
      <c r="DY28" s="183" t="s">
        <v>44</v>
      </c>
      <c r="EB28" s="194">
        <v>90</v>
      </c>
      <c r="EC28" s="195">
        <v>91</v>
      </c>
      <c r="ED28" s="176">
        <f t="shared" si="13"/>
        <v>26</v>
      </c>
      <c r="EE28" s="186" t="s">
        <v>43</v>
      </c>
      <c r="EF28" s="186" t="s">
        <v>43</v>
      </c>
      <c r="EG28" s="186" t="s">
        <v>43</v>
      </c>
      <c r="EH28" s="186" t="s">
        <v>43</v>
      </c>
      <c r="EI28" s="186" t="s">
        <v>43</v>
      </c>
      <c r="EJ28" s="186" t="s">
        <v>43</v>
      </c>
      <c r="EK28" s="186" t="s">
        <v>43</v>
      </c>
      <c r="EL28" s="186" t="s">
        <v>43</v>
      </c>
      <c r="EM28" s="186" t="s">
        <v>43</v>
      </c>
      <c r="EN28" s="186" t="s">
        <v>43</v>
      </c>
      <c r="EO28" s="186" t="s">
        <v>43</v>
      </c>
      <c r="EP28" s="186" t="s">
        <v>43</v>
      </c>
      <c r="EQ28" s="186" t="s">
        <v>43</v>
      </c>
      <c r="ER28" s="186" t="s">
        <v>43</v>
      </c>
      <c r="ES28" s="186" t="s">
        <v>43</v>
      </c>
      <c r="ET28" s="186" t="s">
        <v>43</v>
      </c>
      <c r="EU28" s="186" t="s">
        <v>43</v>
      </c>
      <c r="EV28" s="186" t="s">
        <v>43</v>
      </c>
      <c r="EW28" s="186" t="s">
        <v>43</v>
      </c>
      <c r="EX28" s="186" t="s">
        <v>43</v>
      </c>
      <c r="EY28" s="186" t="s">
        <v>43</v>
      </c>
      <c r="EZ28" s="186" t="s">
        <v>43</v>
      </c>
      <c r="FA28" s="186" t="s">
        <v>43</v>
      </c>
      <c r="FB28" s="186" t="s">
        <v>43</v>
      </c>
      <c r="FC28" s="186" t="s">
        <v>43</v>
      </c>
      <c r="FD28" s="186" t="s">
        <v>44</v>
      </c>
      <c r="FE28" s="186" t="s">
        <v>44</v>
      </c>
      <c r="FF28" s="186" t="s">
        <v>44</v>
      </c>
      <c r="FG28" s="186" t="s">
        <v>44</v>
      </c>
      <c r="FH28" s="186" t="s">
        <v>44</v>
      </c>
      <c r="FI28" s="186" t="s">
        <v>44</v>
      </c>
      <c r="FJ28" s="186" t="s">
        <v>44</v>
      </c>
      <c r="FK28" s="186" t="s">
        <v>44</v>
      </c>
      <c r="FL28" s="186" t="s">
        <v>44</v>
      </c>
      <c r="FM28" s="186" t="s">
        <v>44</v>
      </c>
      <c r="FN28" s="186" t="s">
        <v>44</v>
      </c>
      <c r="FO28" s="186" t="s">
        <v>44</v>
      </c>
      <c r="FP28" s="186" t="s">
        <v>44</v>
      </c>
      <c r="FQ28" s="186" t="s">
        <v>44</v>
      </c>
      <c r="FR28" s="186" t="s">
        <v>44</v>
      </c>
      <c r="FS28" s="186" t="s">
        <v>44</v>
      </c>
      <c r="FT28" s="186" t="s">
        <v>44</v>
      </c>
      <c r="FU28" s="186" t="s">
        <v>44</v>
      </c>
      <c r="FV28" s="186" t="s">
        <v>44</v>
      </c>
      <c r="FW28" s="186" t="s">
        <v>44</v>
      </c>
      <c r="FX28" s="186" t="s">
        <v>44</v>
      </c>
      <c r="FY28" s="186" t="s">
        <v>44</v>
      </c>
      <c r="FZ28" s="186" t="s">
        <v>44</v>
      </c>
      <c r="GA28" s="186" t="s">
        <v>44</v>
      </c>
      <c r="GB28" s="186" t="s">
        <v>44</v>
      </c>
      <c r="GC28" s="186" t="s">
        <v>44</v>
      </c>
      <c r="GD28" s="186" t="s">
        <v>44</v>
      </c>
      <c r="GE28" s="186" t="s">
        <v>44</v>
      </c>
      <c r="GF28" s="186" t="s">
        <v>44</v>
      </c>
      <c r="GG28" s="186" t="s">
        <v>44</v>
      </c>
      <c r="GH28" s="186" t="s">
        <v>44</v>
      </c>
      <c r="GI28" s="186" t="s">
        <v>44</v>
      </c>
      <c r="GJ28" s="186" t="s">
        <v>44</v>
      </c>
      <c r="GK28" s="186" t="s">
        <v>44</v>
      </c>
      <c r="GL28" s="186" t="s">
        <v>44</v>
      </c>
      <c r="GM28" s="186" t="s">
        <v>44</v>
      </c>
      <c r="GN28" s="186" t="s">
        <v>44</v>
      </c>
      <c r="GO28" s="186" t="s">
        <v>44</v>
      </c>
      <c r="GP28" s="186" t="s">
        <v>44</v>
      </c>
      <c r="GT28" s="162">
        <v>27</v>
      </c>
      <c r="GU28" s="162" t="s">
        <v>385</v>
      </c>
      <c r="GX28" s="162">
        <v>27</v>
      </c>
      <c r="GY28" s="162" t="s">
        <v>385</v>
      </c>
      <c r="HB28" s="162">
        <v>27</v>
      </c>
      <c r="HC28" s="162" t="s">
        <v>454</v>
      </c>
      <c r="HH28" s="162">
        <f t="shared" si="21"/>
        <v>14</v>
      </c>
      <c r="HI28" s="162" t="str">
        <f t="shared" si="3"/>
        <v>Z414</v>
      </c>
      <c r="HJ28" s="162" t="str">
        <f t="shared" ref="HJ28" si="69">CONCATENATE(1,HI28)</f>
        <v>1Z414</v>
      </c>
      <c r="HK28" s="162" t="str">
        <f t="shared" si="4"/>
        <v/>
      </c>
      <c r="IG28" s="277">
        <v>13</v>
      </c>
      <c r="II28" s="277" t="str">
        <f t="shared" ref="II28" si="70">IF($H$1=8,IW28,IF($H$1=16,IX28,IF($H$1=32,IY28,IF($H$1=64,IZ28,IF($H$1=128,JA28,"")))))</f>
        <v/>
      </c>
      <c r="IJ28" s="277" t="str">
        <f t="shared" ref="IJ28" si="71">IF($H$1=8,IL28,IF($H$1=16,IN28,IF($H$1=32,IP28,IF($H$1=64,IR28,IF($H$1=128,IT28,"")))))</f>
        <v xml:space="preserve"> </v>
      </c>
      <c r="IK28" s="277">
        <f t="shared" si="30"/>
        <v>0</v>
      </c>
      <c r="IL28" s="277" t="s">
        <v>43</v>
      </c>
      <c r="IM28" s="277"/>
      <c r="IN28" s="277" t="s">
        <v>43</v>
      </c>
      <c r="IO28" s="277" t="str">
        <f>I23</f>
        <v/>
      </c>
      <c r="IP28" s="277" t="s">
        <v>43</v>
      </c>
      <c r="IQ28" s="277" t="str">
        <f>J41</f>
        <v/>
      </c>
      <c r="IR28" s="277" t="s">
        <v>43</v>
      </c>
      <c r="IS28" s="277" t="str">
        <f>K77</f>
        <v/>
      </c>
      <c r="IT28" s="277" t="s">
        <v>43</v>
      </c>
      <c r="IU28" s="277"/>
      <c r="IW28" s="277" t="str">
        <f>IF(IM28="","",MAX($IW$4:IW27)+1)</f>
        <v/>
      </c>
      <c r="IX28" s="277" t="str">
        <f>IF(IO28="","",MAX($IW$4:IX27)+1)</f>
        <v/>
      </c>
      <c r="IY28" s="277" t="str">
        <f>IF(IQ28="","",MAX($IW$4:IY27)+1)</f>
        <v/>
      </c>
      <c r="IZ28" s="277" t="str">
        <f>IF(IS28="","",MAX($IW$4:IZ27)+1)</f>
        <v/>
      </c>
      <c r="JA28" s="277" t="str">
        <f>IF(IU28="","",MAX($IW$4:JA27)+1)</f>
        <v/>
      </c>
    </row>
    <row r="29" spans="1:261" ht="80.099999999999994" customHeight="1" thickBot="1" x14ac:dyDescent="0.8">
      <c r="B29" s="280">
        <v>13</v>
      </c>
      <c r="C29" s="162" t="str">
        <f t="shared" si="15"/>
        <v>1Z47</v>
      </c>
      <c r="D29" s="281">
        <f>HLOOKUP($H$1,$AH$6:$AL$258,B27+B27,0)</f>
        <v>0</v>
      </c>
      <c r="E29" s="285">
        <f t="shared" si="51"/>
        <v>13</v>
      </c>
      <c r="F29" s="286" t="str">
        <f>IF(OR(ISERROR(HLOOKUP($H$1,$AR$4:$AV$132,B29+1,0))=TRUE,HLOOKUP($H$1,$AR$4:$AV$132,B29+1,0)=0)," ",HLOOKUP($H$1,$AR$4:$AV$132,B29+1,0))</f>
        <v xml:space="preserve"> </v>
      </c>
      <c r="G29" s="239" t="str">
        <f>IF(ISERROR(VLOOKUP(E29,vylosovanie!$D$10:$Q$162,11,0))=TRUE,"",IF($K$1="n","",VLOOKUP(E29,vylosovanie!$D$10:$Q$162,11,0)))</f>
        <v/>
      </c>
      <c r="H29" s="239" t="str">
        <f>IF(ISERROR(VLOOKUP(E29,vylosovanie!$D$10:$Q$162,12,0))=TRUE,"",IF($K$1="n","",VLOOKUP(E29,vylosovanie!$D$10:$Q$162,12,0)))</f>
        <v/>
      </c>
      <c r="I29" s="239" t="str">
        <f>IF(ISERROR(VLOOKUP(H30,'zapisy k stolom'!$A$4:$AD$2544,28,0)),"",VLOOKUP(H30,'zapisy k stolom'!$A$4:$AD$2544,28,0))</f>
        <v/>
      </c>
      <c r="J29" s="222" t="e">
        <f>VLOOKUP(J28,'zapisy k stolom'!$A$4:$AL$1389,29,0)</f>
        <v>#N/A</v>
      </c>
      <c r="K29" s="246" t="str">
        <f>IF(ISERROR(VLOOKUP(J28,'zapisy k stolom'!$A$4:$AD$2403,30,0)),"",VLOOKUP(J28,'zapisy k stolom'!$A$4:$AD$2403,30,0))</f>
        <v/>
      </c>
      <c r="L29" s="239"/>
      <c r="M29" s="225"/>
      <c r="Q29" s="180" t="str">
        <f t="shared" si="6"/>
        <v/>
      </c>
      <c r="R29" s="180" t="str">
        <f t="shared" si="5"/>
        <v/>
      </c>
      <c r="U29" s="180" t="str">
        <f t="shared" si="37"/>
        <v/>
      </c>
      <c r="V29" s="180" t="str">
        <f t="shared" si="32"/>
        <v/>
      </c>
      <c r="Y29" s="180">
        <f>MIN(Q3:Q259)</f>
        <v>25</v>
      </c>
      <c r="Z29" s="180" t="str">
        <f t="shared" ref="Z29:Z92" si="72">IF(ISERROR(VLOOKUP(Q3,$A$5:$I$260,9,0))=TRUE,"",VLOOKUP(Q3,$A$5:$I$260,9,0))</f>
        <v/>
      </c>
      <c r="AC29" s="180" t="str">
        <f>IF($H$1=128,49-'[2]harok poradia v skupinach'!P17,"")</f>
        <v/>
      </c>
      <c r="AD29" s="180" t="str">
        <f>J9</f>
        <v>Zentková / Lipčáková</v>
      </c>
      <c r="AF29" s="284" t="str">
        <f>IF(F29=$H$1,"B1",IF(F29&gt;$H$1,"--",IF($H$1=8,HLOOKUP($H$2,$HZ$2:$IC$10,F29+1,0),IF($H$1=16,HLOOKUP($H$2,$BL$2:$BS$18,F29+1,0),IF($H$1=32,HLOOKUP($H$2,$BY$2:$CN$34,F29+1,0),IF($H$1=64,HLOOKUP($H$2,$CT$2:$DY$66,F29+1,0),IF($H$1=128,HLOOKUP($H$2,$EE$2:$GP$130,F29+1,0),"")))))))</f>
        <v>--</v>
      </c>
      <c r="AH29" s="283">
        <v>5</v>
      </c>
      <c r="AI29" s="283">
        <v>4</v>
      </c>
      <c r="AJ29" s="283">
        <v>3</v>
      </c>
      <c r="AK29" s="287">
        <v>2</v>
      </c>
      <c r="AL29" s="287"/>
      <c r="AM29" s="279">
        <v>13</v>
      </c>
      <c r="AN29" s="279">
        <v>13</v>
      </c>
      <c r="AO29" s="279">
        <v>13</v>
      </c>
      <c r="AP29" s="279">
        <v>13</v>
      </c>
      <c r="AR29" s="162">
        <v>25</v>
      </c>
      <c r="AS29" s="162">
        <v>25</v>
      </c>
      <c r="AT29" s="162">
        <v>25</v>
      </c>
      <c r="AY29" s="162" t="str">
        <f>CONCATENATE("1",BB30)</f>
        <v>1Z47</v>
      </c>
      <c r="AZ29" s="162" t="str">
        <f>G29</f>
        <v/>
      </c>
      <c r="BD29" s="203"/>
      <c r="BU29" s="171"/>
      <c r="BV29" s="171"/>
      <c r="BW29" s="171"/>
      <c r="BX29" s="171">
        <f t="shared" si="11"/>
        <v>27</v>
      </c>
      <c r="BY29" s="172" t="s">
        <v>43</v>
      </c>
      <c r="BZ29" s="172" t="s">
        <v>43</v>
      </c>
      <c r="CA29" s="172" t="s">
        <v>43</v>
      </c>
      <c r="CB29" s="172" t="s">
        <v>43</v>
      </c>
      <c r="CC29" s="172" t="s">
        <v>43</v>
      </c>
      <c r="CD29" s="172" t="s">
        <v>43</v>
      </c>
      <c r="CE29" s="172" t="s">
        <v>43</v>
      </c>
      <c r="CF29" s="172" t="s">
        <v>43</v>
      </c>
      <c r="CG29" s="172" t="s">
        <v>43</v>
      </c>
      <c r="CH29" s="172" t="s">
        <v>43</v>
      </c>
      <c r="CI29" s="172" t="s">
        <v>44</v>
      </c>
      <c r="CJ29" s="172" t="s">
        <v>44</v>
      </c>
      <c r="CK29" s="172" t="s">
        <v>44</v>
      </c>
      <c r="CL29" s="172" t="s">
        <v>44</v>
      </c>
      <c r="CM29" s="172" t="s">
        <v>44</v>
      </c>
      <c r="CN29" s="172" t="s">
        <v>44</v>
      </c>
      <c r="CQ29" s="192">
        <v>59</v>
      </c>
      <c r="CR29" s="193">
        <v>18</v>
      </c>
      <c r="CS29" s="174">
        <f t="shared" si="12"/>
        <v>27</v>
      </c>
      <c r="CT29" s="183" t="s">
        <v>43</v>
      </c>
      <c r="CU29" s="183" t="s">
        <v>43</v>
      </c>
      <c r="CV29" s="183" t="s">
        <v>43</v>
      </c>
      <c r="CW29" s="183" t="s">
        <v>43</v>
      </c>
      <c r="CX29" s="183" t="s">
        <v>43</v>
      </c>
      <c r="CY29" s="183" t="s">
        <v>43</v>
      </c>
      <c r="CZ29" s="183" t="s">
        <v>43</v>
      </c>
      <c r="DA29" s="183" t="s">
        <v>43</v>
      </c>
      <c r="DB29" s="183" t="s">
        <v>43</v>
      </c>
      <c r="DC29" s="183" t="s">
        <v>43</v>
      </c>
      <c r="DD29" s="183" t="s">
        <v>43</v>
      </c>
      <c r="DE29" s="183" t="s">
        <v>43</v>
      </c>
      <c r="DF29" s="183" t="s">
        <v>43</v>
      </c>
      <c r="DG29" s="183" t="s">
        <v>43</v>
      </c>
      <c r="DH29" s="183" t="s">
        <v>43</v>
      </c>
      <c r="DI29" s="183" t="s">
        <v>43</v>
      </c>
      <c r="DJ29" s="183" t="s">
        <v>43</v>
      </c>
      <c r="DK29" s="183" t="s">
        <v>43</v>
      </c>
      <c r="DL29" s="183" t="s">
        <v>43</v>
      </c>
      <c r="DM29" s="183" t="s">
        <v>43</v>
      </c>
      <c r="DN29" s="183" t="s">
        <v>44</v>
      </c>
      <c r="DO29" s="183" t="s">
        <v>44</v>
      </c>
      <c r="DP29" s="183" t="s">
        <v>44</v>
      </c>
      <c r="DQ29" s="183" t="s">
        <v>44</v>
      </c>
      <c r="DR29" s="183" t="s">
        <v>44</v>
      </c>
      <c r="DS29" s="183" t="s">
        <v>44</v>
      </c>
      <c r="DT29" s="183" t="s">
        <v>44</v>
      </c>
      <c r="DU29" s="183" t="s">
        <v>44</v>
      </c>
      <c r="DV29" s="183" t="s">
        <v>44</v>
      </c>
      <c r="DW29" s="183" t="s">
        <v>44</v>
      </c>
      <c r="DX29" s="183" t="s">
        <v>44</v>
      </c>
      <c r="DY29" s="183" t="s">
        <v>44</v>
      </c>
      <c r="EB29" s="194">
        <v>91</v>
      </c>
      <c r="EC29" s="195">
        <v>38</v>
      </c>
      <c r="ED29" s="176">
        <f t="shared" si="13"/>
        <v>27</v>
      </c>
      <c r="EE29" s="186" t="s">
        <v>43</v>
      </c>
      <c r="EF29" s="186" t="s">
        <v>43</v>
      </c>
      <c r="EG29" s="186" t="s">
        <v>43</v>
      </c>
      <c r="EH29" s="186" t="s">
        <v>43</v>
      </c>
      <c r="EI29" s="186" t="s">
        <v>43</v>
      </c>
      <c r="EJ29" s="186" t="s">
        <v>43</v>
      </c>
      <c r="EK29" s="186" t="s">
        <v>43</v>
      </c>
      <c r="EL29" s="186" t="s">
        <v>43</v>
      </c>
      <c r="EM29" s="186" t="s">
        <v>43</v>
      </c>
      <c r="EN29" s="186" t="s">
        <v>43</v>
      </c>
      <c r="EO29" s="186" t="s">
        <v>43</v>
      </c>
      <c r="EP29" s="186" t="s">
        <v>43</v>
      </c>
      <c r="EQ29" s="186" t="s">
        <v>43</v>
      </c>
      <c r="ER29" s="186" t="s">
        <v>43</v>
      </c>
      <c r="ES29" s="186" t="s">
        <v>43</v>
      </c>
      <c r="ET29" s="186" t="s">
        <v>43</v>
      </c>
      <c r="EU29" s="186" t="s">
        <v>43</v>
      </c>
      <c r="EV29" s="186" t="s">
        <v>43</v>
      </c>
      <c r="EW29" s="186" t="s">
        <v>43</v>
      </c>
      <c r="EX29" s="186" t="s">
        <v>43</v>
      </c>
      <c r="EY29" s="186" t="s">
        <v>43</v>
      </c>
      <c r="EZ29" s="186" t="s">
        <v>43</v>
      </c>
      <c r="FA29" s="186" t="s">
        <v>43</v>
      </c>
      <c r="FB29" s="186" t="s">
        <v>43</v>
      </c>
      <c r="FC29" s="186" t="s">
        <v>43</v>
      </c>
      <c r="FD29" s="186" t="s">
        <v>43</v>
      </c>
      <c r="FE29" s="186" t="s">
        <v>43</v>
      </c>
      <c r="FF29" s="186" t="s">
        <v>43</v>
      </c>
      <c r="FG29" s="186" t="s">
        <v>43</v>
      </c>
      <c r="FH29" s="186" t="s">
        <v>43</v>
      </c>
      <c r="FI29" s="186" t="s">
        <v>43</v>
      </c>
      <c r="FJ29" s="186" t="s">
        <v>43</v>
      </c>
      <c r="FK29" s="186" t="s">
        <v>43</v>
      </c>
      <c r="FL29" s="186" t="s">
        <v>43</v>
      </c>
      <c r="FM29" s="186" t="s">
        <v>43</v>
      </c>
      <c r="FN29" s="186" t="s">
        <v>43</v>
      </c>
      <c r="FO29" s="186" t="s">
        <v>43</v>
      </c>
      <c r="FP29" s="186" t="s">
        <v>43</v>
      </c>
      <c r="FQ29" s="186" t="s">
        <v>43</v>
      </c>
      <c r="FR29" s="186" t="s">
        <v>43</v>
      </c>
      <c r="FS29" s="186" t="s">
        <v>44</v>
      </c>
      <c r="FT29" s="186" t="s">
        <v>44</v>
      </c>
      <c r="FU29" s="186" t="s">
        <v>44</v>
      </c>
      <c r="FV29" s="186" t="s">
        <v>44</v>
      </c>
      <c r="FW29" s="186" t="s">
        <v>44</v>
      </c>
      <c r="FX29" s="186" t="s">
        <v>44</v>
      </c>
      <c r="FY29" s="186" t="s">
        <v>44</v>
      </c>
      <c r="FZ29" s="186" t="s">
        <v>44</v>
      </c>
      <c r="GA29" s="186" t="s">
        <v>44</v>
      </c>
      <c r="GB29" s="186" t="s">
        <v>44</v>
      </c>
      <c r="GC29" s="186" t="s">
        <v>44</v>
      </c>
      <c r="GD29" s="186" t="s">
        <v>44</v>
      </c>
      <c r="GE29" s="186" t="s">
        <v>44</v>
      </c>
      <c r="GF29" s="186" t="s">
        <v>44</v>
      </c>
      <c r="GG29" s="186" t="s">
        <v>44</v>
      </c>
      <c r="GH29" s="186" t="s">
        <v>44</v>
      </c>
      <c r="GI29" s="186" t="s">
        <v>44</v>
      </c>
      <c r="GJ29" s="186" t="s">
        <v>44</v>
      </c>
      <c r="GK29" s="186" t="s">
        <v>44</v>
      </c>
      <c r="GL29" s="186" t="s">
        <v>44</v>
      </c>
      <c r="GM29" s="186" t="s">
        <v>44</v>
      </c>
      <c r="GN29" s="186" t="s">
        <v>44</v>
      </c>
      <c r="GO29" s="186" t="s">
        <v>44</v>
      </c>
      <c r="GP29" s="186" t="s">
        <v>44</v>
      </c>
      <c r="GT29" s="162">
        <v>28</v>
      </c>
      <c r="GU29" s="162" t="s">
        <v>386</v>
      </c>
      <c r="GX29" s="162">
        <v>28</v>
      </c>
      <c r="GY29" s="162" t="s">
        <v>386</v>
      </c>
      <c r="HB29" s="162">
        <v>28</v>
      </c>
      <c r="HC29" s="162" t="s">
        <v>455</v>
      </c>
      <c r="HH29" s="162">
        <f t="shared" si="21"/>
        <v>14</v>
      </c>
      <c r="HI29" s="162" t="str">
        <f t="shared" si="3"/>
        <v>Z414</v>
      </c>
      <c r="HJ29" s="162" t="str">
        <f t="shared" ref="HJ29" si="73">CONCATENATE(2,HI29)</f>
        <v>2Z414</v>
      </c>
      <c r="HK29" s="162" t="str">
        <f t="shared" si="4"/>
        <v/>
      </c>
      <c r="IG29" s="278"/>
      <c r="II29" s="278"/>
      <c r="IJ29" s="278"/>
      <c r="IK29" s="278"/>
      <c r="IL29" s="288"/>
      <c r="IM29" s="278"/>
      <c r="IN29" s="278"/>
      <c r="IO29" s="278"/>
      <c r="IP29" s="278"/>
      <c r="IQ29" s="278"/>
      <c r="IR29" s="278"/>
      <c r="IS29" s="278"/>
      <c r="IT29" s="278"/>
      <c r="IU29" s="278"/>
      <c r="IW29" s="278"/>
      <c r="IX29" s="278"/>
      <c r="IY29" s="278"/>
      <c r="IZ29" s="278"/>
      <c r="JA29" s="278"/>
    </row>
    <row r="30" spans="1:261" ht="80.099999999999994" customHeight="1" thickBot="1" x14ac:dyDescent="0.8">
      <c r="B30" s="280"/>
      <c r="C30" s="162" t="str">
        <f t="shared" si="15"/>
        <v>1Z468</v>
      </c>
      <c r="D30" s="281"/>
      <c r="E30" s="285"/>
      <c r="F30" s="286"/>
      <c r="G30" s="217" t="e">
        <f>VLOOKUP(H30,'zapisy k stolom'!$A$4:$AL$1389,29,0)</f>
        <v>#N/A</v>
      </c>
      <c r="H30" s="240" t="str">
        <f>BB30</f>
        <v>Z47</v>
      </c>
      <c r="I30" s="239" t="str">
        <f>IF(ISERROR(VLOOKUP(H30,'zapisy k stolom'!$A$4:$AD$2403,27,0)),"",VLOOKUP(H30,'zapisy k stolom'!$A$4:$AD$2403,27,0))</f>
        <v/>
      </c>
      <c r="J30" s="245"/>
      <c r="K30" s="239"/>
      <c r="L30" s="239"/>
      <c r="M30" s="225"/>
      <c r="Q30" s="180" t="str">
        <f t="shared" si="6"/>
        <v/>
      </c>
      <c r="R30" s="180" t="str">
        <f t="shared" si="5"/>
        <v/>
      </c>
      <c r="U30" s="180" t="str">
        <f t="shared" si="37"/>
        <v/>
      </c>
      <c r="V30" s="180" t="str">
        <f t="shared" si="32"/>
        <v/>
      </c>
      <c r="Y30" s="180" t="str">
        <f>IF(Y29+1&gt;MAX($Q$3:$Q$259),"",Y29+1)</f>
        <v/>
      </c>
      <c r="Z30" s="180" t="str">
        <f t="shared" si="72"/>
        <v/>
      </c>
      <c r="AC30" s="180" t="str">
        <f>IF($H$1=128,AC29+1,"")</f>
        <v/>
      </c>
      <c r="AD30" s="180" t="str">
        <f>J17</f>
        <v>Guassardo / Koňárová</v>
      </c>
      <c r="AF30" s="284"/>
      <c r="AH30" s="283"/>
      <c r="AI30" s="283"/>
      <c r="AJ30" s="283"/>
      <c r="AK30" s="287"/>
      <c r="AL30" s="287"/>
      <c r="AM30" s="279"/>
      <c r="AN30" s="279"/>
      <c r="AO30" s="279"/>
      <c r="AP30" s="279"/>
      <c r="AR30" s="162">
        <v>26</v>
      </c>
      <c r="AS30" s="162">
        <v>26</v>
      </c>
      <c r="AT30" s="162">
        <v>26</v>
      </c>
      <c r="AY30" s="162" t="str">
        <f>CONCATENATE("1",BC32)</f>
        <v>1Z468</v>
      </c>
      <c r="AZ30" s="162" t="str">
        <f>I30</f>
        <v/>
      </c>
      <c r="BA30" s="162">
        <f>BA26+1</f>
        <v>7</v>
      </c>
      <c r="BB30" s="199" t="str">
        <f>CONCATENATE("Z4",BA30)</f>
        <v>Z47</v>
      </c>
      <c r="BD30" s="203"/>
      <c r="BU30" s="171"/>
      <c r="BV30" s="171"/>
      <c r="BW30" s="171"/>
      <c r="BX30" s="171">
        <f>BX29+1</f>
        <v>28</v>
      </c>
      <c r="BY30" s="172" t="s">
        <v>43</v>
      </c>
      <c r="BZ30" s="172" t="s">
        <v>43</v>
      </c>
      <c r="CA30" s="172" t="s">
        <v>43</v>
      </c>
      <c r="CB30" s="172" t="s">
        <v>43</v>
      </c>
      <c r="CC30" s="172" t="s">
        <v>43</v>
      </c>
      <c r="CD30" s="172" t="s">
        <v>43</v>
      </c>
      <c r="CE30" s="172" t="s">
        <v>43</v>
      </c>
      <c r="CF30" s="172" t="s">
        <v>43</v>
      </c>
      <c r="CG30" s="172" t="s">
        <v>43</v>
      </c>
      <c r="CH30" s="172" t="s">
        <v>43</v>
      </c>
      <c r="CI30" s="172" t="s">
        <v>43</v>
      </c>
      <c r="CJ30" s="172" t="s">
        <v>43</v>
      </c>
      <c r="CK30" s="172" t="s">
        <v>43</v>
      </c>
      <c r="CL30" s="172" t="s">
        <v>43</v>
      </c>
      <c r="CM30" s="172" t="s">
        <v>43</v>
      </c>
      <c r="CN30" s="172" t="s">
        <v>43</v>
      </c>
      <c r="CQ30" s="192">
        <v>60</v>
      </c>
      <c r="CR30" s="193">
        <v>31</v>
      </c>
      <c r="CS30" s="174">
        <f t="shared" si="12"/>
        <v>28</v>
      </c>
      <c r="CT30" s="183" t="s">
        <v>43</v>
      </c>
      <c r="CU30" s="183" t="s">
        <v>43</v>
      </c>
      <c r="CV30" s="183" t="s">
        <v>43</v>
      </c>
      <c r="CW30" s="183" t="s">
        <v>43</v>
      </c>
      <c r="CX30" s="183" t="s">
        <v>43</v>
      </c>
      <c r="CY30" s="183" t="s">
        <v>43</v>
      </c>
      <c r="CZ30" s="183" t="s">
        <v>43</v>
      </c>
      <c r="DA30" s="183" t="s">
        <v>43</v>
      </c>
      <c r="DB30" s="183" t="s">
        <v>43</v>
      </c>
      <c r="DC30" s="183" t="s">
        <v>43</v>
      </c>
      <c r="DD30" s="183" t="s">
        <v>43</v>
      </c>
      <c r="DE30" s="183" t="s">
        <v>43</v>
      </c>
      <c r="DF30" s="183" t="s">
        <v>43</v>
      </c>
      <c r="DG30" s="183" t="s">
        <v>43</v>
      </c>
      <c r="DH30" s="183" t="s">
        <v>43</v>
      </c>
      <c r="DI30" s="183" t="s">
        <v>43</v>
      </c>
      <c r="DJ30" s="183" t="s">
        <v>43</v>
      </c>
      <c r="DK30" s="183" t="s">
        <v>43</v>
      </c>
      <c r="DL30" s="183" t="s">
        <v>43</v>
      </c>
      <c r="DM30" s="183" t="s">
        <v>43</v>
      </c>
      <c r="DN30" s="183" t="s">
        <v>43</v>
      </c>
      <c r="DO30" s="183" t="s">
        <v>43</v>
      </c>
      <c r="DP30" s="183" t="s">
        <v>43</v>
      </c>
      <c r="DQ30" s="183" t="s">
        <v>43</v>
      </c>
      <c r="DR30" s="183" t="s">
        <v>43</v>
      </c>
      <c r="DS30" s="183" t="s">
        <v>43</v>
      </c>
      <c r="DT30" s="183" t="s">
        <v>43</v>
      </c>
      <c r="DU30" s="183" t="s">
        <v>43</v>
      </c>
      <c r="DV30" s="183" t="s">
        <v>43</v>
      </c>
      <c r="DW30" s="183" t="s">
        <v>43</v>
      </c>
      <c r="DX30" s="183" t="s">
        <v>43</v>
      </c>
      <c r="DY30" s="183" t="s">
        <v>43</v>
      </c>
      <c r="EB30" s="194">
        <v>92</v>
      </c>
      <c r="EC30" s="195">
        <v>59</v>
      </c>
      <c r="ED30" s="176">
        <f t="shared" si="13"/>
        <v>28</v>
      </c>
      <c r="EE30" s="186" t="s">
        <v>43</v>
      </c>
      <c r="EF30" s="186" t="s">
        <v>43</v>
      </c>
      <c r="EG30" s="186" t="s">
        <v>43</v>
      </c>
      <c r="EH30" s="186" t="s">
        <v>43</v>
      </c>
      <c r="EI30" s="186" t="s">
        <v>43</v>
      </c>
      <c r="EJ30" s="186" t="s">
        <v>43</v>
      </c>
      <c r="EK30" s="186" t="s">
        <v>43</v>
      </c>
      <c r="EL30" s="186" t="s">
        <v>43</v>
      </c>
      <c r="EM30" s="186" t="s">
        <v>43</v>
      </c>
      <c r="EN30" s="186" t="s">
        <v>43</v>
      </c>
      <c r="EO30" s="186" t="s">
        <v>43</v>
      </c>
      <c r="EP30" s="186" t="s">
        <v>43</v>
      </c>
      <c r="EQ30" s="186" t="s">
        <v>43</v>
      </c>
      <c r="ER30" s="186" t="s">
        <v>43</v>
      </c>
      <c r="ES30" s="186" t="s">
        <v>43</v>
      </c>
      <c r="ET30" s="186" t="s">
        <v>43</v>
      </c>
      <c r="EU30" s="186" t="s">
        <v>43</v>
      </c>
      <c r="EV30" s="186" t="s">
        <v>43</v>
      </c>
      <c r="EW30" s="186" t="s">
        <v>43</v>
      </c>
      <c r="EX30" s="186" t="s">
        <v>43</v>
      </c>
      <c r="EY30" s="186" t="s">
        <v>43</v>
      </c>
      <c r="EZ30" s="186" t="s">
        <v>43</v>
      </c>
      <c r="FA30" s="186" t="s">
        <v>43</v>
      </c>
      <c r="FB30" s="186" t="s">
        <v>43</v>
      </c>
      <c r="FC30" s="186" t="s">
        <v>43</v>
      </c>
      <c r="FD30" s="186" t="s">
        <v>43</v>
      </c>
      <c r="FE30" s="186" t="s">
        <v>43</v>
      </c>
      <c r="FF30" s="186" t="s">
        <v>43</v>
      </c>
      <c r="FG30" s="186" t="s">
        <v>43</v>
      </c>
      <c r="FH30" s="186" t="s">
        <v>43</v>
      </c>
      <c r="FI30" s="186" t="s">
        <v>43</v>
      </c>
      <c r="FJ30" s="186" t="s">
        <v>43</v>
      </c>
      <c r="FK30" s="186" t="s">
        <v>43</v>
      </c>
      <c r="FL30" s="186" t="s">
        <v>43</v>
      </c>
      <c r="FM30" s="186" t="s">
        <v>43</v>
      </c>
      <c r="FN30" s="186" t="s">
        <v>43</v>
      </c>
      <c r="FO30" s="186" t="s">
        <v>43</v>
      </c>
      <c r="FP30" s="186" t="s">
        <v>43</v>
      </c>
      <c r="FQ30" s="186" t="s">
        <v>43</v>
      </c>
      <c r="FR30" s="186" t="s">
        <v>43</v>
      </c>
      <c r="FS30" s="186" t="s">
        <v>43</v>
      </c>
      <c r="FT30" s="186" t="s">
        <v>43</v>
      </c>
      <c r="FU30" s="186" t="s">
        <v>43</v>
      </c>
      <c r="FV30" s="186" t="s">
        <v>43</v>
      </c>
      <c r="FW30" s="186" t="s">
        <v>43</v>
      </c>
      <c r="FX30" s="186" t="s">
        <v>43</v>
      </c>
      <c r="FY30" s="186" t="s">
        <v>43</v>
      </c>
      <c r="FZ30" s="186" t="s">
        <v>43</v>
      </c>
      <c r="GA30" s="186" t="s">
        <v>43</v>
      </c>
      <c r="GB30" s="186" t="s">
        <v>43</v>
      </c>
      <c r="GC30" s="186" t="s">
        <v>43</v>
      </c>
      <c r="GD30" s="186" t="s">
        <v>43</v>
      </c>
      <c r="GE30" s="186" t="s">
        <v>43</v>
      </c>
      <c r="GF30" s="186" t="s">
        <v>43</v>
      </c>
      <c r="GG30" s="186" t="s">
        <v>43</v>
      </c>
      <c r="GH30" s="186" t="s">
        <v>43</v>
      </c>
      <c r="GI30" s="186" t="s">
        <v>43</v>
      </c>
      <c r="GJ30" s="186" t="s">
        <v>43</v>
      </c>
      <c r="GK30" s="186" t="s">
        <v>43</v>
      </c>
      <c r="GL30" s="186" t="s">
        <v>43</v>
      </c>
      <c r="GM30" s="186" t="s">
        <v>43</v>
      </c>
      <c r="GN30" s="186" t="s">
        <v>43</v>
      </c>
      <c r="GO30" s="186" t="s">
        <v>43</v>
      </c>
      <c r="GP30" s="186" t="s">
        <v>43</v>
      </c>
      <c r="GT30" s="162">
        <v>29</v>
      </c>
      <c r="GU30" s="162" t="s">
        <v>387</v>
      </c>
      <c r="GX30" s="162">
        <v>29</v>
      </c>
      <c r="GY30" s="162" t="s">
        <v>387</v>
      </c>
      <c r="HB30" s="162">
        <v>29</v>
      </c>
      <c r="HC30" s="162" t="s">
        <v>468</v>
      </c>
      <c r="HH30" s="162">
        <f t="shared" si="21"/>
        <v>15</v>
      </c>
      <c r="HI30" s="162" t="str">
        <f t="shared" si="3"/>
        <v>Z415</v>
      </c>
      <c r="HJ30" s="162" t="str">
        <f t="shared" ref="HJ30" si="74">CONCATENATE(1,HI30)</f>
        <v>1Z415</v>
      </c>
      <c r="HK30" s="162" t="str">
        <f t="shared" si="4"/>
        <v/>
      </c>
      <c r="IG30" s="277">
        <v>14</v>
      </c>
      <c r="II30" s="277" t="str">
        <f t="shared" ref="II30" si="75">IF($H$1=8,IW30,IF($H$1=16,IX30,IF($H$1=32,IY30,IF($H$1=64,IZ30,IF($H$1=128,JA30,"")))))</f>
        <v/>
      </c>
      <c r="IJ30" s="277" t="str">
        <f t="shared" ref="IJ30" si="76">IF($H$1=8,IL30,IF($H$1=16,IN30,IF($H$1=32,IP30,IF($H$1=64,IR30,IF($H$1=128,IT30,"")))))</f>
        <v xml:space="preserve"> </v>
      </c>
      <c r="IK30" s="277">
        <f t="shared" si="30"/>
        <v>0</v>
      </c>
      <c r="IL30" s="277" t="s">
        <v>43</v>
      </c>
      <c r="IM30" s="277"/>
      <c r="IN30" s="277" t="s">
        <v>43</v>
      </c>
      <c r="IO30" s="277" t="str">
        <f>I27</f>
        <v/>
      </c>
      <c r="IP30" s="277" t="s">
        <v>43</v>
      </c>
      <c r="IQ30" s="277" t="str">
        <f>J49</f>
        <v/>
      </c>
      <c r="IR30" s="277" t="s">
        <v>43</v>
      </c>
      <c r="IS30" s="277" t="str">
        <f>K93</f>
        <v/>
      </c>
      <c r="IT30" s="277" t="s">
        <v>43</v>
      </c>
      <c r="IU30" s="277"/>
      <c r="IW30" s="277" t="str">
        <f>IF(IM30="","",MAX($IW$4:IW29)+1)</f>
        <v/>
      </c>
      <c r="IX30" s="277" t="str">
        <f>IF(IO30="","",MAX($IW$4:IX29)+1)</f>
        <v/>
      </c>
      <c r="IY30" s="277" t="str">
        <f>IF(IQ30="","",MAX($IW$4:IY29)+1)</f>
        <v/>
      </c>
      <c r="IZ30" s="277" t="str">
        <f>IF(IS30="","",MAX($IW$4:IZ29)+1)</f>
        <v/>
      </c>
      <c r="JA30" s="277" t="str">
        <f>IF(IU30="","",MAX($IW$4:JA29)+1)</f>
        <v/>
      </c>
    </row>
    <row r="31" spans="1:261" ht="80.099999999999994" customHeight="1" thickBot="1" x14ac:dyDescent="0.8">
      <c r="A31" s="232" t="str">
        <f>IF(I31="","",MAX($A$5:A30)+1)</f>
        <v/>
      </c>
      <c r="B31" s="280">
        <v>14</v>
      </c>
      <c r="C31" s="162" t="str">
        <f t="shared" si="15"/>
        <v>2Z47</v>
      </c>
      <c r="D31" s="281">
        <f>HLOOKUP($H$1,$AH$6:$AL$258,B29+B29,0)</f>
        <v>0</v>
      </c>
      <c r="E31" s="285">
        <f t="shared" si="51"/>
        <v>14</v>
      </c>
      <c r="F31" s="286" t="str">
        <f>IF(OR(ISERROR(HLOOKUP($H$1,$AR$4:$AV$132,B31+1,0))=TRUE,HLOOKUP($H$1,$AR$4:$AV$132,B31+1,0)=0)," ",HLOOKUP($H$1,$AR$4:$AV$132,B31+1,0))</f>
        <v xml:space="preserve"> </v>
      </c>
      <c r="G31" s="241" t="str">
        <f>IF(ISERROR(VLOOKUP(E31,vylosovanie!$D$10:$Q$162,11,0))=TRUE,"",IF($K$1="n","",VLOOKUP(E31,vylosovanie!$D$10:$Q$162,11,0)))</f>
        <v/>
      </c>
      <c r="H31" s="242" t="str">
        <f>IF(ISERROR(VLOOKUP(E31,vylosovanie!$D$10:$Q$162,12,0))=TRUE,"",IF($K$1="n","",VLOOKUP(E31,vylosovanie!$D$10:$Q$162,12,0)))</f>
        <v/>
      </c>
      <c r="I31" s="243" t="str">
        <f>IF(ISERROR(VLOOKUP(H30,'zapisy k stolom'!$A$4:$AD$2403,30,0)),"",VLOOKUP(H30,'zapisy k stolom'!$A$4:$AD$2403,30,0))</f>
        <v/>
      </c>
      <c r="J31" s="245" t="str">
        <f>IF(ISERROR(VLOOKUP(I32,'zapisy k stolom'!$A$4:$AD$2544,28,0)),"",VLOOKUP(I32,'zapisy k stolom'!$A$4:$AD$2544,28,0))</f>
        <v/>
      </c>
      <c r="K31" s="239"/>
      <c r="L31" s="239"/>
      <c r="M31" s="225"/>
      <c r="Q31" s="180" t="str">
        <f t="shared" si="6"/>
        <v/>
      </c>
      <c r="R31" s="180" t="str">
        <f t="shared" si="5"/>
        <v/>
      </c>
      <c r="U31" s="180" t="str">
        <f t="shared" si="37"/>
        <v/>
      </c>
      <c r="V31" s="180" t="str">
        <f t="shared" si="32"/>
        <v/>
      </c>
      <c r="Y31" s="180" t="str">
        <f t="shared" ref="Y31:Y94" si="77">IF(ISERROR(IF(Y30+1&gt;MAX($Q$3:$Q$259),"",Y30+1))=TRUE,"",IF(Y30+1&gt;MAX($Q$3:$Q$259),"",Y30+1))</f>
        <v/>
      </c>
      <c r="Z31" s="180" t="str">
        <f t="shared" si="72"/>
        <v/>
      </c>
      <c r="AC31" s="180" t="str">
        <f t="shared" ref="AC31:AC60" si="78">IF($H$1=128,AC30+1,"")</f>
        <v/>
      </c>
      <c r="AD31" s="180" t="str">
        <f>J25</f>
        <v/>
      </c>
      <c r="AF31" s="284" t="str">
        <f>IF(F31=$H$1,"B1",IF(F31&gt;$H$1,"--",IF($H$1=8,HLOOKUP($H$2,$HZ$2:$IC$10,F31+1,0),IF($H$1=16,HLOOKUP($H$2,$BL$2:$BS$18,F31+1,0),IF($H$1=32,HLOOKUP($H$2,$BY$2:$CN$34,F31+1,0),IF($H$1=64,HLOOKUP($H$2,$CT$2:$DY$66,F31+1,0),IF($H$1=128,HLOOKUP($H$2,$EE$2:$GP$130,F31+1,0),"")))))))</f>
        <v>--</v>
      </c>
      <c r="AH31" s="283">
        <v>6</v>
      </c>
      <c r="AI31" s="283">
        <v>5</v>
      </c>
      <c r="AJ31" s="283">
        <v>4</v>
      </c>
      <c r="AK31" s="287">
        <v>3</v>
      </c>
      <c r="AL31" s="287"/>
      <c r="AM31" s="279">
        <v>14</v>
      </c>
      <c r="AN31" s="279">
        <v>14</v>
      </c>
      <c r="AO31" s="279">
        <v>14</v>
      </c>
      <c r="AP31" s="279">
        <v>14</v>
      </c>
      <c r="AR31" s="162">
        <v>27</v>
      </c>
      <c r="AS31" s="162">
        <v>27</v>
      </c>
      <c r="AT31" s="162">
        <v>27</v>
      </c>
      <c r="AY31" s="162" t="str">
        <f>CONCATENATE("2",BB30)</f>
        <v>2Z47</v>
      </c>
      <c r="AZ31" s="162" t="str">
        <f>G31</f>
        <v/>
      </c>
      <c r="BA31" s="162">
        <f>BA23+1</f>
        <v>68</v>
      </c>
      <c r="BB31" s="200"/>
      <c r="BC31" s="199"/>
      <c r="BD31" s="203"/>
      <c r="BU31" s="171"/>
      <c r="BV31" s="171"/>
      <c r="BW31" s="171"/>
      <c r="BX31" s="171">
        <f t="shared" si="11"/>
        <v>29</v>
      </c>
      <c r="BY31" s="172" t="s">
        <v>43</v>
      </c>
      <c r="BZ31" s="172" t="s">
        <v>43</v>
      </c>
      <c r="CA31" s="172" t="s">
        <v>43</v>
      </c>
      <c r="CB31" s="172" t="s">
        <v>43</v>
      </c>
      <c r="CC31" s="172" t="s">
        <v>43</v>
      </c>
      <c r="CD31" s="172" t="s">
        <v>43</v>
      </c>
      <c r="CE31" s="172" t="s">
        <v>43</v>
      </c>
      <c r="CF31" s="172" t="s">
        <v>43</v>
      </c>
      <c r="CG31" s="172" t="s">
        <v>43</v>
      </c>
      <c r="CH31" s="172" t="s">
        <v>43</v>
      </c>
      <c r="CI31" s="172" t="s">
        <v>43</v>
      </c>
      <c r="CJ31" s="172" t="s">
        <v>43</v>
      </c>
      <c r="CK31" s="172" t="s">
        <v>43</v>
      </c>
      <c r="CL31" s="172" t="s">
        <v>43</v>
      </c>
      <c r="CM31" s="172" t="s">
        <v>43</v>
      </c>
      <c r="CN31" s="172" t="s">
        <v>43</v>
      </c>
      <c r="CQ31" s="192">
        <v>61</v>
      </c>
      <c r="CR31" s="193">
        <v>34</v>
      </c>
      <c r="CS31" s="174">
        <f t="shared" si="12"/>
        <v>29</v>
      </c>
      <c r="CT31" s="183" t="s">
        <v>43</v>
      </c>
      <c r="CU31" s="183" t="s">
        <v>43</v>
      </c>
      <c r="CV31" s="183" t="s">
        <v>43</v>
      </c>
      <c r="CW31" s="183" t="s">
        <v>43</v>
      </c>
      <c r="CX31" s="183" t="s">
        <v>43</v>
      </c>
      <c r="CY31" s="183" t="s">
        <v>43</v>
      </c>
      <c r="CZ31" s="183" t="s">
        <v>43</v>
      </c>
      <c r="DA31" s="183" t="s">
        <v>43</v>
      </c>
      <c r="DB31" s="183" t="s">
        <v>43</v>
      </c>
      <c r="DC31" s="183" t="s">
        <v>43</v>
      </c>
      <c r="DD31" s="183" t="s">
        <v>43</v>
      </c>
      <c r="DE31" s="183" t="s">
        <v>43</v>
      </c>
      <c r="DF31" s="183" t="s">
        <v>43</v>
      </c>
      <c r="DG31" s="183" t="s">
        <v>43</v>
      </c>
      <c r="DH31" s="183" t="s">
        <v>43</v>
      </c>
      <c r="DI31" s="183" t="s">
        <v>43</v>
      </c>
      <c r="DJ31" s="183" t="s">
        <v>43</v>
      </c>
      <c r="DK31" s="183" t="s">
        <v>43</v>
      </c>
      <c r="DL31" s="183" t="s">
        <v>43</v>
      </c>
      <c r="DM31" s="183" t="s">
        <v>43</v>
      </c>
      <c r="DN31" s="183" t="s">
        <v>43</v>
      </c>
      <c r="DO31" s="183" t="s">
        <v>43</v>
      </c>
      <c r="DP31" s="183" t="s">
        <v>43</v>
      </c>
      <c r="DQ31" s="183" t="s">
        <v>43</v>
      </c>
      <c r="DR31" s="183" t="s">
        <v>43</v>
      </c>
      <c r="DS31" s="183" t="s">
        <v>43</v>
      </c>
      <c r="DT31" s="183" t="s">
        <v>43</v>
      </c>
      <c r="DU31" s="183" t="s">
        <v>43</v>
      </c>
      <c r="DV31" s="183" t="s">
        <v>43</v>
      </c>
      <c r="DW31" s="183" t="s">
        <v>43</v>
      </c>
      <c r="DX31" s="183" t="s">
        <v>43</v>
      </c>
      <c r="DY31" s="183" t="s">
        <v>43</v>
      </c>
      <c r="EB31" s="194">
        <v>93</v>
      </c>
      <c r="EC31" s="195">
        <v>70</v>
      </c>
      <c r="ED31" s="176">
        <f t="shared" si="13"/>
        <v>29</v>
      </c>
      <c r="EE31" s="186" t="s">
        <v>43</v>
      </c>
      <c r="EF31" s="186" t="s">
        <v>43</v>
      </c>
      <c r="EG31" s="186" t="s">
        <v>43</v>
      </c>
      <c r="EH31" s="186" t="s">
        <v>43</v>
      </c>
      <c r="EI31" s="186" t="s">
        <v>43</v>
      </c>
      <c r="EJ31" s="186" t="s">
        <v>43</v>
      </c>
      <c r="EK31" s="186" t="s">
        <v>43</v>
      </c>
      <c r="EL31" s="186" t="s">
        <v>43</v>
      </c>
      <c r="EM31" s="186" t="s">
        <v>43</v>
      </c>
      <c r="EN31" s="186" t="s">
        <v>43</v>
      </c>
      <c r="EO31" s="186" t="s">
        <v>43</v>
      </c>
      <c r="EP31" s="186" t="s">
        <v>43</v>
      </c>
      <c r="EQ31" s="186" t="s">
        <v>43</v>
      </c>
      <c r="ER31" s="186" t="s">
        <v>43</v>
      </c>
      <c r="ES31" s="186" t="s">
        <v>43</v>
      </c>
      <c r="ET31" s="186" t="s">
        <v>43</v>
      </c>
      <c r="EU31" s="186" t="s">
        <v>43</v>
      </c>
      <c r="EV31" s="186" t="s">
        <v>43</v>
      </c>
      <c r="EW31" s="186" t="s">
        <v>43</v>
      </c>
      <c r="EX31" s="186" t="s">
        <v>43</v>
      </c>
      <c r="EY31" s="186" t="s">
        <v>43</v>
      </c>
      <c r="EZ31" s="186" t="s">
        <v>43</v>
      </c>
      <c r="FA31" s="186" t="s">
        <v>43</v>
      </c>
      <c r="FB31" s="186" t="s">
        <v>43</v>
      </c>
      <c r="FC31" s="186" t="s">
        <v>43</v>
      </c>
      <c r="FD31" s="186" t="s">
        <v>43</v>
      </c>
      <c r="FE31" s="186" t="s">
        <v>43</v>
      </c>
      <c r="FF31" s="186" t="s">
        <v>43</v>
      </c>
      <c r="FG31" s="186" t="s">
        <v>43</v>
      </c>
      <c r="FH31" s="186" t="s">
        <v>43</v>
      </c>
      <c r="FI31" s="186" t="s">
        <v>43</v>
      </c>
      <c r="FJ31" s="186" t="s">
        <v>43</v>
      </c>
      <c r="FK31" s="186" t="s">
        <v>43</v>
      </c>
      <c r="FL31" s="186" t="s">
        <v>43</v>
      </c>
      <c r="FM31" s="186" t="s">
        <v>43</v>
      </c>
      <c r="FN31" s="186" t="s">
        <v>43</v>
      </c>
      <c r="FO31" s="186" t="s">
        <v>43</v>
      </c>
      <c r="FP31" s="186" t="s">
        <v>43</v>
      </c>
      <c r="FQ31" s="186" t="s">
        <v>43</v>
      </c>
      <c r="FR31" s="186" t="s">
        <v>43</v>
      </c>
      <c r="FS31" s="186" t="s">
        <v>43</v>
      </c>
      <c r="FT31" s="186" t="s">
        <v>43</v>
      </c>
      <c r="FU31" s="186" t="s">
        <v>43</v>
      </c>
      <c r="FV31" s="186" t="s">
        <v>43</v>
      </c>
      <c r="FW31" s="186" t="s">
        <v>43</v>
      </c>
      <c r="FX31" s="186" t="s">
        <v>43</v>
      </c>
      <c r="FY31" s="186" t="s">
        <v>43</v>
      </c>
      <c r="FZ31" s="186" t="s">
        <v>43</v>
      </c>
      <c r="GA31" s="186" t="s">
        <v>43</v>
      </c>
      <c r="GB31" s="186" t="s">
        <v>43</v>
      </c>
      <c r="GC31" s="186" t="s">
        <v>43</v>
      </c>
      <c r="GD31" s="186" t="s">
        <v>43</v>
      </c>
      <c r="GE31" s="186" t="s">
        <v>43</v>
      </c>
      <c r="GF31" s="186" t="s">
        <v>43</v>
      </c>
      <c r="GG31" s="186" t="s">
        <v>43</v>
      </c>
      <c r="GH31" s="186" t="s">
        <v>43</v>
      </c>
      <c r="GI31" s="186" t="s">
        <v>43</v>
      </c>
      <c r="GJ31" s="186" t="s">
        <v>43</v>
      </c>
      <c r="GK31" s="186" t="s">
        <v>43</v>
      </c>
      <c r="GL31" s="186" t="s">
        <v>43</v>
      </c>
      <c r="GM31" s="186" t="s">
        <v>43</v>
      </c>
      <c r="GN31" s="186" t="s">
        <v>43</v>
      </c>
      <c r="GO31" s="186" t="s">
        <v>43</v>
      </c>
      <c r="GP31" s="186" t="s">
        <v>43</v>
      </c>
      <c r="GT31" s="162">
        <v>30</v>
      </c>
      <c r="GU31" s="162" t="s">
        <v>388</v>
      </c>
      <c r="GX31" s="162">
        <v>30</v>
      </c>
      <c r="GY31" s="162" t="s">
        <v>388</v>
      </c>
      <c r="HB31" s="162">
        <v>30</v>
      </c>
      <c r="HC31" s="162" t="s">
        <v>469</v>
      </c>
      <c r="HH31" s="162">
        <f t="shared" si="21"/>
        <v>15</v>
      </c>
      <c r="HI31" s="162" t="str">
        <f t="shared" si="3"/>
        <v>Z415</v>
      </c>
      <c r="HJ31" s="162" t="str">
        <f t="shared" ref="HJ31" si="79">CONCATENATE(2,HI31)</f>
        <v>2Z415</v>
      </c>
      <c r="HK31" s="162" t="str">
        <f t="shared" si="4"/>
        <v/>
      </c>
      <c r="IG31" s="278"/>
      <c r="II31" s="278"/>
      <c r="IJ31" s="278"/>
      <c r="IK31" s="278"/>
      <c r="IL31" s="288"/>
      <c r="IM31" s="278"/>
      <c r="IN31" s="278"/>
      <c r="IO31" s="278"/>
      <c r="IP31" s="278"/>
      <c r="IQ31" s="278"/>
      <c r="IR31" s="278"/>
      <c r="IS31" s="278"/>
      <c r="IT31" s="278"/>
      <c r="IU31" s="278"/>
      <c r="IW31" s="278"/>
      <c r="IX31" s="278"/>
      <c r="IY31" s="278"/>
      <c r="IZ31" s="278"/>
      <c r="JA31" s="278"/>
    </row>
    <row r="32" spans="1:261" ht="80.099999999999994" customHeight="1" thickBot="1" x14ac:dyDescent="0.8">
      <c r="B32" s="280"/>
      <c r="C32" s="162" t="str">
        <f t="shared" si="15"/>
        <v>2Z498</v>
      </c>
      <c r="D32" s="281"/>
      <c r="E32" s="285"/>
      <c r="F32" s="286"/>
      <c r="G32" s="239"/>
      <c r="H32" s="239"/>
      <c r="I32" s="244" t="str">
        <f>BC32</f>
        <v>Z468</v>
      </c>
      <c r="J32" s="242" t="str">
        <f>IF(ISERROR(VLOOKUP(I32,'zapisy k stolom'!$A$4:$AD$2403,27,0)),"",VLOOKUP(I32,'zapisy k stolom'!$A$4:$AD$2403,27,0))</f>
        <v/>
      </c>
      <c r="K32" s="239"/>
      <c r="L32" s="239"/>
      <c r="M32" s="225"/>
      <c r="Q32" s="180" t="str">
        <f t="shared" si="6"/>
        <v/>
      </c>
      <c r="R32" s="180" t="str">
        <f t="shared" si="5"/>
        <v/>
      </c>
      <c r="U32" s="180" t="str">
        <f t="shared" si="37"/>
        <v/>
      </c>
      <c r="V32" s="180" t="str">
        <f t="shared" si="32"/>
        <v/>
      </c>
      <c r="Y32" s="180" t="str">
        <f t="shared" si="77"/>
        <v/>
      </c>
      <c r="Z32" s="180" t="str">
        <f t="shared" si="72"/>
        <v/>
      </c>
      <c r="AC32" s="180" t="str">
        <f t="shared" si="78"/>
        <v/>
      </c>
      <c r="AD32" s="180" t="str">
        <f>J33</f>
        <v/>
      </c>
      <c r="AF32" s="284"/>
      <c r="AH32" s="283"/>
      <c r="AI32" s="283"/>
      <c r="AJ32" s="283"/>
      <c r="AK32" s="287"/>
      <c r="AL32" s="287"/>
      <c r="AM32" s="279"/>
      <c r="AN32" s="279"/>
      <c r="AO32" s="279"/>
      <c r="AP32" s="279"/>
      <c r="AR32" s="162">
        <v>28</v>
      </c>
      <c r="AS32" s="162">
        <v>28</v>
      </c>
      <c r="AT32" s="162">
        <v>28</v>
      </c>
      <c r="AY32" s="162" t="str">
        <f>CONCATENATE("2",BD28)</f>
        <v>2Z498</v>
      </c>
      <c r="AZ32" s="162" t="str">
        <f>J32</f>
        <v/>
      </c>
      <c r="BC32" s="203" t="str">
        <f>CONCATENATE("Z4",BA31)</f>
        <v>Z468</v>
      </c>
      <c r="BD32" s="200"/>
      <c r="BU32" s="171"/>
      <c r="BV32" s="171"/>
      <c r="BW32" s="171"/>
      <c r="BX32" s="171">
        <f t="shared" si="11"/>
        <v>30</v>
      </c>
      <c r="BY32" s="172" t="s">
        <v>43</v>
      </c>
      <c r="BZ32" s="172" t="s">
        <v>43</v>
      </c>
      <c r="CA32" s="172" t="s">
        <v>43</v>
      </c>
      <c r="CB32" s="172" t="s">
        <v>43</v>
      </c>
      <c r="CC32" s="172" t="s">
        <v>43</v>
      </c>
      <c r="CD32" s="172" t="s">
        <v>43</v>
      </c>
      <c r="CE32" s="172" t="s">
        <v>43</v>
      </c>
      <c r="CF32" s="172" t="s">
        <v>43</v>
      </c>
      <c r="CG32" s="172" t="s">
        <v>43</v>
      </c>
      <c r="CH32" s="172" t="s">
        <v>43</v>
      </c>
      <c r="CI32" s="172" t="s">
        <v>43</v>
      </c>
      <c r="CJ32" s="172" t="s">
        <v>43</v>
      </c>
      <c r="CK32" s="172" t="s">
        <v>43</v>
      </c>
      <c r="CL32" s="172" t="s">
        <v>43</v>
      </c>
      <c r="CM32" s="172" t="s">
        <v>43</v>
      </c>
      <c r="CN32" s="172" t="s">
        <v>44</v>
      </c>
      <c r="CQ32" s="192">
        <v>62</v>
      </c>
      <c r="CR32" s="193">
        <v>63</v>
      </c>
      <c r="CS32" s="174">
        <f t="shared" si="12"/>
        <v>30</v>
      </c>
      <c r="CT32" s="183" t="s">
        <v>43</v>
      </c>
      <c r="CU32" s="183" t="s">
        <v>43</v>
      </c>
      <c r="CV32" s="183" t="s">
        <v>43</v>
      </c>
      <c r="CW32" s="183" t="s">
        <v>43</v>
      </c>
      <c r="CX32" s="183" t="s">
        <v>43</v>
      </c>
      <c r="CY32" s="183" t="s">
        <v>43</v>
      </c>
      <c r="CZ32" s="183" t="s">
        <v>43</v>
      </c>
      <c r="DA32" s="183" t="s">
        <v>43</v>
      </c>
      <c r="DB32" s="183" t="s">
        <v>43</v>
      </c>
      <c r="DC32" s="183" t="s">
        <v>43</v>
      </c>
      <c r="DD32" s="183" t="s">
        <v>43</v>
      </c>
      <c r="DE32" s="183" t="s">
        <v>43</v>
      </c>
      <c r="DF32" s="183" t="s">
        <v>43</v>
      </c>
      <c r="DG32" s="183" t="s">
        <v>43</v>
      </c>
      <c r="DH32" s="183" t="s">
        <v>43</v>
      </c>
      <c r="DI32" s="183" t="s">
        <v>43</v>
      </c>
      <c r="DJ32" s="183" t="s">
        <v>43</v>
      </c>
      <c r="DK32" s="183" t="s">
        <v>43</v>
      </c>
      <c r="DL32" s="183" t="s">
        <v>43</v>
      </c>
      <c r="DM32" s="183" t="s">
        <v>43</v>
      </c>
      <c r="DN32" s="183" t="s">
        <v>43</v>
      </c>
      <c r="DO32" s="183" t="s">
        <v>43</v>
      </c>
      <c r="DP32" s="183" t="s">
        <v>43</v>
      </c>
      <c r="DQ32" s="183" t="s">
        <v>43</v>
      </c>
      <c r="DR32" s="183" t="s">
        <v>43</v>
      </c>
      <c r="DS32" s="183" t="s">
        <v>43</v>
      </c>
      <c r="DT32" s="183" t="s">
        <v>43</v>
      </c>
      <c r="DU32" s="183" t="s">
        <v>43</v>
      </c>
      <c r="DV32" s="183" t="s">
        <v>43</v>
      </c>
      <c r="DW32" s="183" t="s">
        <v>44</v>
      </c>
      <c r="DX32" s="183" t="s">
        <v>44</v>
      </c>
      <c r="DY32" s="183" t="s">
        <v>44</v>
      </c>
      <c r="EB32" s="194">
        <v>94</v>
      </c>
      <c r="EC32" s="195">
        <v>123</v>
      </c>
      <c r="ED32" s="176">
        <f t="shared" si="13"/>
        <v>30</v>
      </c>
      <c r="EE32" s="186" t="s">
        <v>43</v>
      </c>
      <c r="EF32" s="186" t="s">
        <v>43</v>
      </c>
      <c r="EG32" s="186" t="s">
        <v>43</v>
      </c>
      <c r="EH32" s="186" t="s">
        <v>43</v>
      </c>
      <c r="EI32" s="186" t="s">
        <v>43</v>
      </c>
      <c r="EJ32" s="186" t="s">
        <v>43</v>
      </c>
      <c r="EK32" s="186" t="s">
        <v>43</v>
      </c>
      <c r="EL32" s="186" t="s">
        <v>43</v>
      </c>
      <c r="EM32" s="186" t="s">
        <v>43</v>
      </c>
      <c r="EN32" s="186" t="s">
        <v>43</v>
      </c>
      <c r="EO32" s="186" t="s">
        <v>43</v>
      </c>
      <c r="EP32" s="186" t="s">
        <v>43</v>
      </c>
      <c r="EQ32" s="186" t="s">
        <v>43</v>
      </c>
      <c r="ER32" s="186" t="s">
        <v>43</v>
      </c>
      <c r="ES32" s="186" t="s">
        <v>43</v>
      </c>
      <c r="ET32" s="186" t="s">
        <v>43</v>
      </c>
      <c r="EU32" s="186" t="s">
        <v>43</v>
      </c>
      <c r="EV32" s="186" t="s">
        <v>43</v>
      </c>
      <c r="EW32" s="186" t="s">
        <v>43</v>
      </c>
      <c r="EX32" s="186" t="s">
        <v>43</v>
      </c>
      <c r="EY32" s="186" t="s">
        <v>43</v>
      </c>
      <c r="EZ32" s="186" t="s">
        <v>43</v>
      </c>
      <c r="FA32" s="186" t="s">
        <v>43</v>
      </c>
      <c r="FB32" s="186" t="s">
        <v>43</v>
      </c>
      <c r="FC32" s="186" t="s">
        <v>43</v>
      </c>
      <c r="FD32" s="186" t="s">
        <v>43</v>
      </c>
      <c r="FE32" s="186" t="s">
        <v>43</v>
      </c>
      <c r="FF32" s="186" t="s">
        <v>43</v>
      </c>
      <c r="FG32" s="186" t="s">
        <v>43</v>
      </c>
      <c r="FH32" s="186" t="s">
        <v>43</v>
      </c>
      <c r="FI32" s="186" t="s">
        <v>43</v>
      </c>
      <c r="FJ32" s="186" t="s">
        <v>43</v>
      </c>
      <c r="FK32" s="186" t="s">
        <v>43</v>
      </c>
      <c r="FL32" s="186" t="s">
        <v>43</v>
      </c>
      <c r="FM32" s="186" t="s">
        <v>43</v>
      </c>
      <c r="FN32" s="186" t="s">
        <v>43</v>
      </c>
      <c r="FO32" s="186" t="s">
        <v>43</v>
      </c>
      <c r="FP32" s="186" t="s">
        <v>43</v>
      </c>
      <c r="FQ32" s="186" t="s">
        <v>43</v>
      </c>
      <c r="FR32" s="186" t="s">
        <v>43</v>
      </c>
      <c r="FS32" s="186" t="s">
        <v>43</v>
      </c>
      <c r="FT32" s="186" t="s">
        <v>43</v>
      </c>
      <c r="FU32" s="186" t="s">
        <v>43</v>
      </c>
      <c r="FV32" s="186" t="s">
        <v>43</v>
      </c>
      <c r="FW32" s="186" t="s">
        <v>43</v>
      </c>
      <c r="FX32" s="186" t="s">
        <v>43</v>
      </c>
      <c r="FY32" s="186" t="s">
        <v>43</v>
      </c>
      <c r="FZ32" s="186" t="s">
        <v>43</v>
      </c>
      <c r="GA32" s="186" t="s">
        <v>43</v>
      </c>
      <c r="GB32" s="186" t="s">
        <v>43</v>
      </c>
      <c r="GC32" s="186" t="s">
        <v>43</v>
      </c>
      <c r="GD32" s="186" t="s">
        <v>43</v>
      </c>
      <c r="GE32" s="186" t="s">
        <v>43</v>
      </c>
      <c r="GF32" s="186" t="s">
        <v>43</v>
      </c>
      <c r="GG32" s="186" t="s">
        <v>43</v>
      </c>
      <c r="GH32" s="186" t="s">
        <v>43</v>
      </c>
      <c r="GI32" s="186" t="s">
        <v>43</v>
      </c>
      <c r="GJ32" s="186" t="s">
        <v>44</v>
      </c>
      <c r="GK32" s="186" t="s">
        <v>44</v>
      </c>
      <c r="GL32" s="186" t="s">
        <v>44</v>
      </c>
      <c r="GM32" s="186" t="s">
        <v>44</v>
      </c>
      <c r="GN32" s="186" t="s">
        <v>44</v>
      </c>
      <c r="GO32" s="186" t="s">
        <v>44</v>
      </c>
      <c r="GP32" s="186" t="s">
        <v>44</v>
      </c>
      <c r="GT32" s="162">
        <v>31</v>
      </c>
      <c r="GU32" s="162" t="s">
        <v>389</v>
      </c>
      <c r="GX32" s="162">
        <v>31</v>
      </c>
      <c r="GY32" s="162" t="s">
        <v>389</v>
      </c>
      <c r="HB32" s="162">
        <v>31</v>
      </c>
      <c r="HC32" s="162" t="s">
        <v>346</v>
      </c>
      <c r="HH32" s="162">
        <f t="shared" si="21"/>
        <v>16</v>
      </c>
      <c r="HI32" s="162" t="str">
        <f t="shared" si="3"/>
        <v>Z416</v>
      </c>
      <c r="HJ32" s="162" t="str">
        <f t="shared" ref="HJ32" si="80">CONCATENATE(1,HI32)</f>
        <v>1Z416</v>
      </c>
      <c r="HK32" s="162" t="str">
        <f t="shared" si="4"/>
        <v/>
      </c>
      <c r="IG32" s="277">
        <v>15</v>
      </c>
      <c r="II32" s="277" t="str">
        <f t="shared" ref="II32" si="81">IF($H$1=8,IW32,IF($H$1=16,IX32,IF($H$1=32,IY32,IF($H$1=64,IZ32,IF($H$1=128,JA32,"")))))</f>
        <v/>
      </c>
      <c r="IJ32" s="277" t="str">
        <f t="shared" ref="IJ32" si="82">IF($H$1=8,IL32,IF($H$1=16,IN32,IF($H$1=32,IP32,IF($H$1=64,IR32,IF($H$1=128,IT32,"")))))</f>
        <v xml:space="preserve"> </v>
      </c>
      <c r="IK32" s="277">
        <f t="shared" si="30"/>
        <v>0</v>
      </c>
      <c r="IL32" s="277" t="s">
        <v>43</v>
      </c>
      <c r="IM32" s="277"/>
      <c r="IN32" s="277" t="s">
        <v>43</v>
      </c>
      <c r="IO32" s="277" t="str">
        <f>I31</f>
        <v/>
      </c>
      <c r="IP32" s="277" t="s">
        <v>43</v>
      </c>
      <c r="IQ32" s="277" t="str">
        <f>J57</f>
        <v/>
      </c>
      <c r="IR32" s="277" t="s">
        <v>43</v>
      </c>
      <c r="IS32" s="277" t="str">
        <f>K109</f>
        <v/>
      </c>
      <c r="IT32" s="277" t="s">
        <v>43</v>
      </c>
      <c r="IU32" s="277"/>
      <c r="IW32" s="277" t="str">
        <f>IF(IM32="","",MAX($IW$4:IW31)+1)</f>
        <v/>
      </c>
      <c r="IX32" s="277" t="str">
        <f>IF(IO32="","",MAX($IW$4:IX31)+1)</f>
        <v/>
      </c>
      <c r="IY32" s="277" t="str">
        <f>IF(IQ32="","",MAX($IW$4:IY31)+1)</f>
        <v/>
      </c>
      <c r="IZ32" s="277" t="str">
        <f>IF(IS32="","",MAX($IW$4:IZ31)+1)</f>
        <v/>
      </c>
      <c r="JA32" s="277" t="str">
        <f>IF(IU32="","",MAX($IW$4:JA31)+1)</f>
        <v/>
      </c>
    </row>
    <row r="33" spans="1:261" ht="80.099999999999994" customHeight="1" thickBot="1" x14ac:dyDescent="0.8">
      <c r="B33" s="280">
        <v>15</v>
      </c>
      <c r="C33" s="162" t="str">
        <f t="shared" si="15"/>
        <v>1Z48</v>
      </c>
      <c r="D33" s="281">
        <f>HLOOKUP($H$1,$AH$6:$AL$258,B31+B31,0)</f>
        <v>0</v>
      </c>
      <c r="E33" s="285">
        <f t="shared" si="51"/>
        <v>15</v>
      </c>
      <c r="F33" s="286" t="str">
        <f>IF(OR(ISERROR(HLOOKUP($H$1,$AR$4:$AV$132,B33+1,0))=TRUE,HLOOKUP($H$1,$AR$4:$AV$132,B33+1,0)=0)," ",HLOOKUP($H$1,$AR$4:$AV$132,B33+1,0))</f>
        <v xml:space="preserve"> </v>
      </c>
      <c r="G33" s="239" t="str">
        <f>IF(ISERROR(VLOOKUP(E33,vylosovanie!$D$10:$Q$162,11,0))=TRUE,"",IF($K$1="n","",VLOOKUP(E33,vylosovanie!$D$10:$Q$162,11,0)))</f>
        <v/>
      </c>
      <c r="H33" s="239" t="str">
        <f>IF(ISERROR(VLOOKUP(E33,vylosovanie!$D$10:$Q$162,12,0))=TRUE,"",IF($K$1="n","",VLOOKUP(E33,vylosovanie!$D$10:$Q$162,12,0)))</f>
        <v/>
      </c>
      <c r="I33" s="222" t="e">
        <f>IF(VLOOKUP(H34,'zapisy k stolom'!$A$4:$AD$2403,26,0)="(:)",VLOOKUP(I32,'zapisy k stolom'!$A$4:$AD$2403,29,0),CONCATENATE(VLOOKUP(H34,'zapisy k stolom'!$A$4:$AD$2403,28,0),"// ",VLOOKUP(I32,'zapisy k stolom'!$A$4:$AD$2403,29,0)))</f>
        <v>#N/A</v>
      </c>
      <c r="J33" s="246" t="str">
        <f>IF(ISERROR(VLOOKUP(I32,'zapisy k stolom'!$A$4:$AD$2403,30,0)),"",VLOOKUP(I32,'zapisy k stolom'!$A$4:$AD$2403,30,0))</f>
        <v/>
      </c>
      <c r="K33" s="239"/>
      <c r="L33" s="239"/>
      <c r="M33" s="225"/>
      <c r="Q33" s="180" t="str">
        <f t="shared" si="6"/>
        <v/>
      </c>
      <c r="R33" s="180" t="str">
        <f t="shared" si="5"/>
        <v/>
      </c>
      <c r="U33" s="180" t="str">
        <f t="shared" si="37"/>
        <v/>
      </c>
      <c r="V33" s="180" t="str">
        <f t="shared" si="32"/>
        <v/>
      </c>
      <c r="Y33" s="180" t="str">
        <f t="shared" si="77"/>
        <v/>
      </c>
      <c r="Z33" s="180" t="str">
        <f t="shared" si="72"/>
        <v/>
      </c>
      <c r="AC33" s="180" t="str">
        <f>IF($H$1=128,AC32+1,"")</f>
        <v/>
      </c>
      <c r="AD33" s="180" t="str">
        <f>J41</f>
        <v/>
      </c>
      <c r="AF33" s="284" t="str">
        <f>IF(F33=$H$1,"B1",IF(F33&gt;$H$1,"--",IF($H$1=8,HLOOKUP($H$2,$HZ$2:$IC$10,F33+1,0),IF($H$1=16,HLOOKUP($H$2,$BL$2:$BS$18,F33+1,0),IF($H$1=32,HLOOKUP($H$2,$BY$2:$CN$34,F33+1,0),IF($H$1=64,HLOOKUP($H$2,$CT$2:$DY$66,F33+1,0),IF($H$1=128,HLOOKUP($H$2,$EE$2:$GP$130,F33+1,0),"")))))))</f>
        <v>--</v>
      </c>
      <c r="AH33" s="283">
        <v>6</v>
      </c>
      <c r="AI33" s="283">
        <v>5</v>
      </c>
      <c r="AJ33" s="283">
        <v>4</v>
      </c>
      <c r="AK33" s="287">
        <v>3</v>
      </c>
      <c r="AL33" s="287"/>
      <c r="AM33" s="279">
        <v>15</v>
      </c>
      <c r="AN33" s="279">
        <v>15</v>
      </c>
      <c r="AO33" s="279">
        <v>15</v>
      </c>
      <c r="AP33" s="279">
        <v>15</v>
      </c>
      <c r="AR33" s="162">
        <v>29</v>
      </c>
      <c r="AS33" s="162">
        <v>29</v>
      </c>
      <c r="AT33" s="162">
        <v>29</v>
      </c>
      <c r="AY33" s="162" t="str">
        <f>CONCATENATE("1",BB34)</f>
        <v>1Z48</v>
      </c>
      <c r="AZ33" s="162" t="str">
        <f>G33</f>
        <v/>
      </c>
      <c r="BA33" s="162">
        <f>BA30+96</f>
        <v>103</v>
      </c>
      <c r="BC33" s="203"/>
      <c r="BU33" s="171"/>
      <c r="BV33" s="171"/>
      <c r="BW33" s="171"/>
      <c r="BX33" s="171">
        <f>BX32+1</f>
        <v>31</v>
      </c>
      <c r="BY33" s="172" t="s">
        <v>43</v>
      </c>
      <c r="BZ33" s="172" t="s">
        <v>43</v>
      </c>
      <c r="CA33" s="172" t="s">
        <v>44</v>
      </c>
      <c r="CB33" s="172" t="s">
        <v>44</v>
      </c>
      <c r="CC33" s="172" t="s">
        <v>44</v>
      </c>
      <c r="CD33" s="172" t="s">
        <v>44</v>
      </c>
      <c r="CE33" s="172" t="s">
        <v>44</v>
      </c>
      <c r="CF33" s="172" t="s">
        <v>44</v>
      </c>
      <c r="CG33" s="172" t="s">
        <v>44</v>
      </c>
      <c r="CH33" s="172" t="s">
        <v>44</v>
      </c>
      <c r="CI33" s="172" t="s">
        <v>44</v>
      </c>
      <c r="CJ33" s="172" t="s">
        <v>44</v>
      </c>
      <c r="CK33" s="172" t="s">
        <v>44</v>
      </c>
      <c r="CL33" s="172" t="s">
        <v>44</v>
      </c>
      <c r="CM33" s="172" t="s">
        <v>44</v>
      </c>
      <c r="CN33" s="172" t="s">
        <v>44</v>
      </c>
      <c r="CQ33" s="192">
        <v>63</v>
      </c>
      <c r="CR33" s="193">
        <v>2</v>
      </c>
      <c r="CS33" s="174">
        <f>CS32+1</f>
        <v>31</v>
      </c>
      <c r="CT33" s="183" t="s">
        <v>43</v>
      </c>
      <c r="CU33" s="183" t="s">
        <v>43</v>
      </c>
      <c r="CV33" s="183" t="s">
        <v>43</v>
      </c>
      <c r="CW33" s="183" t="s">
        <v>43</v>
      </c>
      <c r="CX33" s="183" t="s">
        <v>44</v>
      </c>
      <c r="CY33" s="183" t="s">
        <v>44</v>
      </c>
      <c r="CZ33" s="183" t="s">
        <v>44</v>
      </c>
      <c r="DA33" s="183" t="s">
        <v>44</v>
      </c>
      <c r="DB33" s="183" t="s">
        <v>44</v>
      </c>
      <c r="DC33" s="183" t="s">
        <v>44</v>
      </c>
      <c r="DD33" s="183" t="s">
        <v>44</v>
      </c>
      <c r="DE33" s="183" t="s">
        <v>44</v>
      </c>
      <c r="DF33" s="183" t="s">
        <v>44</v>
      </c>
      <c r="DG33" s="183" t="s">
        <v>44</v>
      </c>
      <c r="DH33" s="183" t="s">
        <v>44</v>
      </c>
      <c r="DI33" s="183" t="s">
        <v>44</v>
      </c>
      <c r="DJ33" s="183" t="s">
        <v>44</v>
      </c>
      <c r="DK33" s="183" t="s">
        <v>44</v>
      </c>
      <c r="DL33" s="183" t="s">
        <v>44</v>
      </c>
      <c r="DM33" s="183" t="s">
        <v>44</v>
      </c>
      <c r="DN33" s="183" t="s">
        <v>44</v>
      </c>
      <c r="DO33" s="183" t="s">
        <v>44</v>
      </c>
      <c r="DP33" s="183" t="s">
        <v>44</v>
      </c>
      <c r="DQ33" s="183" t="s">
        <v>44</v>
      </c>
      <c r="DR33" s="183" t="s">
        <v>44</v>
      </c>
      <c r="DS33" s="183" t="s">
        <v>44</v>
      </c>
      <c r="DT33" s="183" t="s">
        <v>44</v>
      </c>
      <c r="DU33" s="183" t="s">
        <v>44</v>
      </c>
      <c r="DV33" s="183" t="s">
        <v>44</v>
      </c>
      <c r="DW33" s="183" t="s">
        <v>44</v>
      </c>
      <c r="DX33" s="183" t="s">
        <v>44</v>
      </c>
      <c r="DY33" s="183" t="s">
        <v>44</v>
      </c>
      <c r="EB33" s="194">
        <v>95</v>
      </c>
      <c r="EC33" s="195">
        <v>6</v>
      </c>
      <c r="ED33" s="176">
        <f>ED32+1</f>
        <v>31</v>
      </c>
      <c r="EE33" s="186" t="s">
        <v>43</v>
      </c>
      <c r="EF33" s="186" t="s">
        <v>43</v>
      </c>
      <c r="EG33" s="186" t="s">
        <v>43</v>
      </c>
      <c r="EH33" s="186" t="s">
        <v>43</v>
      </c>
      <c r="EI33" s="186" t="s">
        <v>43</v>
      </c>
      <c r="EJ33" s="186" t="s">
        <v>43</v>
      </c>
      <c r="EK33" s="186" t="s">
        <v>43</v>
      </c>
      <c r="EL33" s="186" t="s">
        <v>43</v>
      </c>
      <c r="EM33" s="186" t="s">
        <v>44</v>
      </c>
      <c r="EN33" s="186" t="s">
        <v>44</v>
      </c>
      <c r="EO33" s="186" t="s">
        <v>44</v>
      </c>
      <c r="EP33" s="186" t="s">
        <v>44</v>
      </c>
      <c r="EQ33" s="186" t="s">
        <v>44</v>
      </c>
      <c r="ER33" s="186" t="s">
        <v>44</v>
      </c>
      <c r="ES33" s="186" t="s">
        <v>44</v>
      </c>
      <c r="ET33" s="186" t="s">
        <v>44</v>
      </c>
      <c r="EU33" s="186" t="s">
        <v>44</v>
      </c>
      <c r="EV33" s="186" t="s">
        <v>44</v>
      </c>
      <c r="EW33" s="186" t="s">
        <v>44</v>
      </c>
      <c r="EX33" s="186" t="s">
        <v>44</v>
      </c>
      <c r="EY33" s="186" t="s">
        <v>44</v>
      </c>
      <c r="EZ33" s="186" t="s">
        <v>44</v>
      </c>
      <c r="FA33" s="186" t="s">
        <v>44</v>
      </c>
      <c r="FB33" s="186" t="s">
        <v>44</v>
      </c>
      <c r="FC33" s="186" t="s">
        <v>44</v>
      </c>
      <c r="FD33" s="186" t="s">
        <v>44</v>
      </c>
      <c r="FE33" s="186" t="s">
        <v>44</v>
      </c>
      <c r="FF33" s="186" t="s">
        <v>44</v>
      </c>
      <c r="FG33" s="186" t="s">
        <v>44</v>
      </c>
      <c r="FH33" s="186" t="s">
        <v>44</v>
      </c>
      <c r="FI33" s="186" t="s">
        <v>44</v>
      </c>
      <c r="FJ33" s="186" t="s">
        <v>44</v>
      </c>
      <c r="FK33" s="186" t="s">
        <v>44</v>
      </c>
      <c r="FL33" s="186" t="s">
        <v>44</v>
      </c>
      <c r="FM33" s="186" t="s">
        <v>44</v>
      </c>
      <c r="FN33" s="186" t="s">
        <v>44</v>
      </c>
      <c r="FO33" s="186" t="s">
        <v>44</v>
      </c>
      <c r="FP33" s="186" t="s">
        <v>44</v>
      </c>
      <c r="FQ33" s="186" t="s">
        <v>44</v>
      </c>
      <c r="FR33" s="186" t="s">
        <v>44</v>
      </c>
      <c r="FS33" s="186" t="s">
        <v>44</v>
      </c>
      <c r="FT33" s="186" t="s">
        <v>44</v>
      </c>
      <c r="FU33" s="186" t="s">
        <v>44</v>
      </c>
      <c r="FV33" s="186" t="s">
        <v>44</v>
      </c>
      <c r="FW33" s="186" t="s">
        <v>44</v>
      </c>
      <c r="FX33" s="186" t="s">
        <v>44</v>
      </c>
      <c r="FY33" s="186" t="s">
        <v>44</v>
      </c>
      <c r="FZ33" s="186" t="s">
        <v>44</v>
      </c>
      <c r="GA33" s="186" t="s">
        <v>44</v>
      </c>
      <c r="GB33" s="186" t="s">
        <v>44</v>
      </c>
      <c r="GC33" s="186" t="s">
        <v>44</v>
      </c>
      <c r="GD33" s="186" t="s">
        <v>44</v>
      </c>
      <c r="GE33" s="186" t="s">
        <v>44</v>
      </c>
      <c r="GF33" s="186" t="s">
        <v>44</v>
      </c>
      <c r="GG33" s="186" t="s">
        <v>44</v>
      </c>
      <c r="GH33" s="186" t="s">
        <v>44</v>
      </c>
      <c r="GI33" s="186" t="s">
        <v>44</v>
      </c>
      <c r="GJ33" s="186" t="s">
        <v>44</v>
      </c>
      <c r="GK33" s="186" t="s">
        <v>44</v>
      </c>
      <c r="GL33" s="186" t="s">
        <v>44</v>
      </c>
      <c r="GM33" s="186" t="s">
        <v>44</v>
      </c>
      <c r="GN33" s="186" t="s">
        <v>44</v>
      </c>
      <c r="GO33" s="186" t="s">
        <v>44</v>
      </c>
      <c r="GP33" s="186" t="s">
        <v>44</v>
      </c>
      <c r="GT33" s="162">
        <v>32</v>
      </c>
      <c r="GU33" s="162" t="s">
        <v>390</v>
      </c>
      <c r="GX33" s="162">
        <v>32</v>
      </c>
      <c r="GY33" s="162" t="s">
        <v>390</v>
      </c>
      <c r="HH33" s="162">
        <f>HH31+1</f>
        <v>16</v>
      </c>
      <c r="HI33" s="162" t="str">
        <f t="shared" si="3"/>
        <v>Z416</v>
      </c>
      <c r="HJ33" s="162" t="str">
        <f t="shared" ref="HJ33" si="83">CONCATENATE(2,HI33)</f>
        <v>2Z416</v>
      </c>
      <c r="HK33" s="162" t="str">
        <f t="shared" si="4"/>
        <v/>
      </c>
      <c r="IG33" s="278"/>
      <c r="II33" s="278"/>
      <c r="IJ33" s="278"/>
      <c r="IK33" s="278"/>
      <c r="IL33" s="288"/>
      <c r="IM33" s="278"/>
      <c r="IN33" s="278"/>
      <c r="IO33" s="278"/>
      <c r="IP33" s="278"/>
      <c r="IQ33" s="278"/>
      <c r="IR33" s="278"/>
      <c r="IS33" s="278"/>
      <c r="IT33" s="278"/>
      <c r="IU33" s="278"/>
      <c r="IW33" s="278"/>
      <c r="IX33" s="278"/>
      <c r="IY33" s="278"/>
      <c r="IZ33" s="278"/>
      <c r="JA33" s="278"/>
    </row>
    <row r="34" spans="1:261" ht="80.099999999999994" customHeight="1" thickBot="1" x14ac:dyDescent="0.8">
      <c r="B34" s="280"/>
      <c r="C34" s="162" t="str">
        <f t="shared" si="15"/>
        <v>2Z468</v>
      </c>
      <c r="D34" s="281"/>
      <c r="E34" s="285"/>
      <c r="F34" s="286"/>
      <c r="G34" s="217" t="e">
        <f>VLOOKUP(H34,'zapisy k stolom'!$A$4:$AL$1389,29,0)</f>
        <v>#N/A</v>
      </c>
      <c r="H34" s="240" t="str">
        <f>BB34</f>
        <v>Z48</v>
      </c>
      <c r="I34" s="242" t="str">
        <f>IF(ISERROR(VLOOKUP(H34,'zapisy k stolom'!$A$4:$AD$2403,27,0)),"",VLOOKUP(H34,'zapisy k stolom'!$A$4:$AD$2403,27,0))</f>
        <v/>
      </c>
      <c r="J34" s="239"/>
      <c r="K34" s="239"/>
      <c r="L34" s="239"/>
      <c r="M34" s="225"/>
      <c r="Q34" s="180" t="str">
        <f t="shared" si="6"/>
        <v/>
      </c>
      <c r="R34" s="180" t="str">
        <f t="shared" si="5"/>
        <v/>
      </c>
      <c r="U34" s="180" t="str">
        <f t="shared" si="37"/>
        <v/>
      </c>
      <c r="V34" s="180" t="str">
        <f t="shared" si="32"/>
        <v/>
      </c>
      <c r="Y34" s="180" t="str">
        <f t="shared" si="77"/>
        <v/>
      </c>
      <c r="Z34" s="180" t="str">
        <f t="shared" si="72"/>
        <v/>
      </c>
      <c r="AC34" s="180" t="str">
        <f t="shared" si="78"/>
        <v/>
      </c>
      <c r="AD34" s="180" t="str">
        <f>J49</f>
        <v/>
      </c>
      <c r="AF34" s="284"/>
      <c r="AH34" s="283"/>
      <c r="AI34" s="283"/>
      <c r="AJ34" s="283"/>
      <c r="AK34" s="287"/>
      <c r="AL34" s="287"/>
      <c r="AM34" s="279"/>
      <c r="AN34" s="279"/>
      <c r="AO34" s="279"/>
      <c r="AP34" s="279"/>
      <c r="AR34" s="162">
        <v>30</v>
      </c>
      <c r="AS34" s="162">
        <v>30</v>
      </c>
      <c r="AT34" s="162">
        <v>30</v>
      </c>
      <c r="AY34" s="162" t="str">
        <f>CONCATENATE("2",BC32)</f>
        <v>2Z468</v>
      </c>
      <c r="AZ34" s="162" t="str">
        <f>I34</f>
        <v/>
      </c>
      <c r="BA34" s="162">
        <f>BA30+1</f>
        <v>8</v>
      </c>
      <c r="BB34" s="199" t="str">
        <f>CONCATENATE("Z4",BA34)</f>
        <v>Z48</v>
      </c>
      <c r="BC34" s="200"/>
      <c r="BU34" s="171"/>
      <c r="BV34" s="171"/>
      <c r="BW34" s="171"/>
      <c r="BX34" s="171">
        <f t="shared" si="11"/>
        <v>32</v>
      </c>
      <c r="BY34" s="172" t="s">
        <v>43</v>
      </c>
      <c r="BZ34" s="172" t="s">
        <v>43</v>
      </c>
      <c r="CA34" s="172" t="s">
        <v>43</v>
      </c>
      <c r="CB34" s="172" t="s">
        <v>43</v>
      </c>
      <c r="CC34" s="172" t="s">
        <v>43</v>
      </c>
      <c r="CD34" s="172" t="s">
        <v>43</v>
      </c>
      <c r="CE34" s="172" t="s">
        <v>43</v>
      </c>
      <c r="CF34" s="172" t="s">
        <v>43</v>
      </c>
      <c r="CG34" s="172" t="s">
        <v>43</v>
      </c>
      <c r="CH34" s="172" t="s">
        <v>43</v>
      </c>
      <c r="CI34" s="172" t="s">
        <v>43</v>
      </c>
      <c r="CJ34" s="172" t="s">
        <v>43</v>
      </c>
      <c r="CK34" s="172" t="s">
        <v>43</v>
      </c>
      <c r="CL34" s="172" t="s">
        <v>43</v>
      </c>
      <c r="CM34" s="172" t="s">
        <v>43</v>
      </c>
      <c r="CN34" s="172" t="s">
        <v>43</v>
      </c>
      <c r="CQ34" s="204">
        <v>64</v>
      </c>
      <c r="CR34" s="205">
        <v>0</v>
      </c>
      <c r="CS34" s="174">
        <f t="shared" si="12"/>
        <v>32</v>
      </c>
      <c r="CT34" s="183" t="s">
        <v>43</v>
      </c>
      <c r="CU34" s="183" t="s">
        <v>43</v>
      </c>
      <c r="CV34" s="183" t="s">
        <v>43</v>
      </c>
      <c r="CW34" s="183" t="s">
        <v>43</v>
      </c>
      <c r="CX34" s="183" t="s">
        <v>43</v>
      </c>
      <c r="CY34" s="183" t="s">
        <v>43</v>
      </c>
      <c r="CZ34" s="183" t="s">
        <v>43</v>
      </c>
      <c r="DA34" s="183" t="s">
        <v>43</v>
      </c>
      <c r="DB34" s="183" t="s">
        <v>43</v>
      </c>
      <c r="DC34" s="183" t="s">
        <v>43</v>
      </c>
      <c r="DD34" s="183" t="s">
        <v>43</v>
      </c>
      <c r="DE34" s="183" t="s">
        <v>43</v>
      </c>
      <c r="DF34" s="183" t="s">
        <v>43</v>
      </c>
      <c r="DG34" s="183" t="s">
        <v>43</v>
      </c>
      <c r="DH34" s="183" t="s">
        <v>43</v>
      </c>
      <c r="DI34" s="183" t="s">
        <v>43</v>
      </c>
      <c r="DJ34" s="183" t="s">
        <v>43</v>
      </c>
      <c r="DK34" s="183" t="s">
        <v>43</v>
      </c>
      <c r="DL34" s="183" t="s">
        <v>43</v>
      </c>
      <c r="DM34" s="183" t="s">
        <v>43</v>
      </c>
      <c r="DN34" s="183" t="s">
        <v>43</v>
      </c>
      <c r="DO34" s="183" t="s">
        <v>43</v>
      </c>
      <c r="DP34" s="183" t="s">
        <v>43</v>
      </c>
      <c r="DQ34" s="183" t="s">
        <v>43</v>
      </c>
      <c r="DR34" s="183" t="s">
        <v>43</v>
      </c>
      <c r="DS34" s="183" t="s">
        <v>43</v>
      </c>
      <c r="DT34" s="183" t="s">
        <v>43</v>
      </c>
      <c r="DU34" s="183" t="s">
        <v>43</v>
      </c>
      <c r="DV34" s="183" t="s">
        <v>43</v>
      </c>
      <c r="DW34" s="183" t="s">
        <v>43</v>
      </c>
      <c r="DX34" s="183" t="s">
        <v>43</v>
      </c>
      <c r="DY34" s="183" t="s">
        <v>43</v>
      </c>
      <c r="EB34" s="194">
        <v>96</v>
      </c>
      <c r="EC34" s="195">
        <v>7</v>
      </c>
      <c r="ED34" s="176">
        <f t="shared" si="13"/>
        <v>32</v>
      </c>
      <c r="EE34" s="186" t="s">
        <v>43</v>
      </c>
      <c r="EF34" s="186" t="s">
        <v>43</v>
      </c>
      <c r="EG34" s="186" t="s">
        <v>43</v>
      </c>
      <c r="EH34" s="186" t="s">
        <v>43</v>
      </c>
      <c r="EI34" s="186" t="s">
        <v>43</v>
      </c>
      <c r="EJ34" s="186" t="s">
        <v>43</v>
      </c>
      <c r="EK34" s="186" t="s">
        <v>43</v>
      </c>
      <c r="EL34" s="186" t="s">
        <v>43</v>
      </c>
      <c r="EM34" s="186" t="s">
        <v>43</v>
      </c>
      <c r="EN34" s="186" t="s">
        <v>43</v>
      </c>
      <c r="EO34" s="186" t="s">
        <v>43</v>
      </c>
      <c r="EP34" s="186" t="s">
        <v>43</v>
      </c>
      <c r="EQ34" s="186" t="s">
        <v>43</v>
      </c>
      <c r="ER34" s="186" t="s">
        <v>43</v>
      </c>
      <c r="ES34" s="186" t="s">
        <v>43</v>
      </c>
      <c r="ET34" s="186" t="s">
        <v>43</v>
      </c>
      <c r="EU34" s="186" t="s">
        <v>43</v>
      </c>
      <c r="EV34" s="186" t="s">
        <v>43</v>
      </c>
      <c r="EW34" s="186" t="s">
        <v>43</v>
      </c>
      <c r="EX34" s="186" t="s">
        <v>43</v>
      </c>
      <c r="EY34" s="186" t="s">
        <v>43</v>
      </c>
      <c r="EZ34" s="186" t="s">
        <v>43</v>
      </c>
      <c r="FA34" s="186" t="s">
        <v>43</v>
      </c>
      <c r="FB34" s="186" t="s">
        <v>43</v>
      </c>
      <c r="FC34" s="186" t="s">
        <v>43</v>
      </c>
      <c r="FD34" s="186" t="s">
        <v>43</v>
      </c>
      <c r="FE34" s="186" t="s">
        <v>43</v>
      </c>
      <c r="FF34" s="186" t="s">
        <v>43</v>
      </c>
      <c r="FG34" s="186" t="s">
        <v>43</v>
      </c>
      <c r="FH34" s="186" t="s">
        <v>43</v>
      </c>
      <c r="FI34" s="186" t="s">
        <v>43</v>
      </c>
      <c r="FJ34" s="186" t="s">
        <v>43</v>
      </c>
      <c r="FK34" s="186" t="s">
        <v>43</v>
      </c>
      <c r="FL34" s="186" t="s">
        <v>43</v>
      </c>
      <c r="FM34" s="186" t="s">
        <v>43</v>
      </c>
      <c r="FN34" s="186" t="s">
        <v>43</v>
      </c>
      <c r="FO34" s="186" t="s">
        <v>43</v>
      </c>
      <c r="FP34" s="186" t="s">
        <v>43</v>
      </c>
      <c r="FQ34" s="186" t="s">
        <v>43</v>
      </c>
      <c r="FR34" s="186" t="s">
        <v>43</v>
      </c>
      <c r="FS34" s="186" t="s">
        <v>43</v>
      </c>
      <c r="FT34" s="186" t="s">
        <v>43</v>
      </c>
      <c r="FU34" s="186" t="s">
        <v>43</v>
      </c>
      <c r="FV34" s="186" t="s">
        <v>43</v>
      </c>
      <c r="FW34" s="186" t="s">
        <v>43</v>
      </c>
      <c r="FX34" s="186" t="s">
        <v>43</v>
      </c>
      <c r="FY34" s="186" t="s">
        <v>43</v>
      </c>
      <c r="FZ34" s="186" t="s">
        <v>43</v>
      </c>
      <c r="GA34" s="186" t="s">
        <v>43</v>
      </c>
      <c r="GB34" s="186" t="s">
        <v>43</v>
      </c>
      <c r="GC34" s="186" t="s">
        <v>43</v>
      </c>
      <c r="GD34" s="186" t="s">
        <v>43</v>
      </c>
      <c r="GE34" s="186" t="s">
        <v>43</v>
      </c>
      <c r="GF34" s="186" t="s">
        <v>43</v>
      </c>
      <c r="GG34" s="186" t="s">
        <v>43</v>
      </c>
      <c r="GH34" s="186" t="s">
        <v>43</v>
      </c>
      <c r="GI34" s="186" t="s">
        <v>43</v>
      </c>
      <c r="GJ34" s="186" t="s">
        <v>43</v>
      </c>
      <c r="GK34" s="186" t="s">
        <v>43</v>
      </c>
      <c r="GL34" s="186" t="s">
        <v>43</v>
      </c>
      <c r="GM34" s="186" t="s">
        <v>43</v>
      </c>
      <c r="GN34" s="186" t="s">
        <v>43</v>
      </c>
      <c r="GO34" s="186" t="s">
        <v>43</v>
      </c>
      <c r="GP34" s="186" t="s">
        <v>43</v>
      </c>
      <c r="GT34" s="162">
        <v>33</v>
      </c>
      <c r="GU34" s="162" t="s">
        <v>391</v>
      </c>
      <c r="GX34" s="162">
        <v>33</v>
      </c>
      <c r="GY34" s="162" t="s">
        <v>360</v>
      </c>
      <c r="HH34" s="162">
        <f>HH32+1</f>
        <v>17</v>
      </c>
      <c r="HI34" s="162" t="str">
        <f t="shared" si="3"/>
        <v>Z417</v>
      </c>
      <c r="HJ34" s="162" t="str">
        <f t="shared" ref="HJ34" si="84">CONCATENATE(1,HI34)</f>
        <v>1Z417</v>
      </c>
      <c r="HK34" s="162" t="str">
        <f t="shared" ref="HK34:HK65" si="85">VLOOKUP(HJ34,$C$5:$K$260,5,0)</f>
        <v/>
      </c>
      <c r="IG34" s="277">
        <v>16</v>
      </c>
      <c r="II34" s="277" t="str">
        <f t="shared" ref="II34" si="86">IF($H$1=8,IW34,IF($H$1=16,IX34,IF($H$1=32,IY34,IF($H$1=64,IZ34,IF($H$1=128,JA34,"")))))</f>
        <v/>
      </c>
      <c r="IJ34" s="277" t="str">
        <f t="shared" ref="IJ34" si="87">IF($H$1=8,IL34,IF($H$1=16,IN34,IF($H$1=32,IP34,IF($H$1=64,IR34,IF($H$1=128,IT34,"")))))</f>
        <v xml:space="preserve"> </v>
      </c>
      <c r="IK34" s="277">
        <f t="shared" si="30"/>
        <v>0</v>
      </c>
      <c r="IL34" s="277" t="s">
        <v>43</v>
      </c>
      <c r="IM34" s="277"/>
      <c r="IN34" s="277" t="s">
        <v>43</v>
      </c>
      <c r="IO34" s="277" t="str">
        <f>I35</f>
        <v/>
      </c>
      <c r="IP34" s="277" t="s">
        <v>43</v>
      </c>
      <c r="IQ34" s="277" t="str">
        <f>J65</f>
        <v/>
      </c>
      <c r="IR34" s="277" t="s">
        <v>43</v>
      </c>
      <c r="IS34" s="277" t="str">
        <f>K125</f>
        <v/>
      </c>
      <c r="IT34" s="277" t="s">
        <v>43</v>
      </c>
      <c r="IU34" s="277"/>
      <c r="IW34" s="277" t="str">
        <f>IF(IM34="","",MAX($IW$4:IW33)+1)</f>
        <v/>
      </c>
      <c r="IX34" s="277" t="str">
        <f>IF(IO34="","",MAX($IW$4:IX33)+1)</f>
        <v/>
      </c>
      <c r="IY34" s="277" t="str">
        <f>IF(IQ34="","",MAX($IW$4:IY33)+1)</f>
        <v/>
      </c>
      <c r="IZ34" s="277" t="str">
        <f>IF(IS34="","",MAX($IW$4:IZ33)+1)</f>
        <v/>
      </c>
      <c r="JA34" s="277" t="str">
        <f>IF(IU34="","",MAX($IW$4:JA33)+1)</f>
        <v/>
      </c>
    </row>
    <row r="35" spans="1:261" ht="80.099999999999994" customHeight="1" thickBot="1" x14ac:dyDescent="0.8">
      <c r="A35" s="232" t="str">
        <f>IF(I35="","",MAX($A$5:A34)+1)</f>
        <v/>
      </c>
      <c r="B35" s="280">
        <v>16</v>
      </c>
      <c r="C35" s="162" t="str">
        <f t="shared" si="15"/>
        <v>2Z48</v>
      </c>
      <c r="D35" s="281">
        <f>HLOOKUP($H$1,$AH$6:$AL$258,B33+B33,0)</f>
        <v>0</v>
      </c>
      <c r="E35" s="285">
        <f t="shared" si="51"/>
        <v>16</v>
      </c>
      <c r="F35" s="286" t="str">
        <f>IF(OR(ISERROR(HLOOKUP($H$1,$AR$4:$AV$132,B35+1,0))=TRUE,HLOOKUP($H$1,$AR$4:$AV$132,B35+1,0)=0)," ",HLOOKUP($H$1,$AR$4:$AV$132,B35+1,0))</f>
        <v xml:space="preserve"> </v>
      </c>
      <c r="G35" s="241" t="str">
        <f>IF(ISERROR(VLOOKUP(E35,vylosovanie!$D$10:$Q$162,11,0))=TRUE,"",IF($K$1="n","",VLOOKUP(E35,vylosovanie!$D$10:$Q$162,11,0)))</f>
        <v/>
      </c>
      <c r="H35" s="242" t="str">
        <f>IF(ISERROR(VLOOKUP(E35,vylosovanie!$D$10:$Q$162,12,0))=TRUE,"",IF($K$1="n","",VLOOKUP(E35,vylosovanie!$D$10:$Q$162,12,0)))</f>
        <v/>
      </c>
      <c r="I35" s="246" t="str">
        <f>IF(ISERROR(VLOOKUP(H34,'zapisy k stolom'!$A$4:$AD$2403,30,0)),"",VLOOKUP(H34,'zapisy k stolom'!$A$4:$AD$2403,30,0))</f>
        <v/>
      </c>
      <c r="J35" s="239"/>
      <c r="K35" s="239"/>
      <c r="L35" s="239"/>
      <c r="M35" s="225" t="str">
        <f>IF(ISERROR(VLOOKUP(L36,'zapisy k stolom'!$A$4:$AD$2544,28,0)),"",VLOOKUP(L36,'zapisy k stolom'!$A$4:$AD$2544,28,0))</f>
        <v/>
      </c>
      <c r="Q35" s="180" t="str">
        <f t="shared" si="6"/>
        <v/>
      </c>
      <c r="R35" s="180" t="str">
        <f t="shared" si="5"/>
        <v/>
      </c>
      <c r="U35" s="180" t="str">
        <f t="shared" si="37"/>
        <v/>
      </c>
      <c r="V35" s="180" t="str">
        <f t="shared" si="32"/>
        <v/>
      </c>
      <c r="Y35" s="180" t="str">
        <f t="shared" si="77"/>
        <v/>
      </c>
      <c r="Z35" s="180" t="str">
        <f t="shared" si="72"/>
        <v/>
      </c>
      <c r="AC35" s="180" t="str">
        <f t="shared" si="78"/>
        <v/>
      </c>
      <c r="AD35" s="180" t="str">
        <f>J57</f>
        <v/>
      </c>
      <c r="AF35" s="284" t="str">
        <f>IF(F35=$H$1,"B1",IF(F35&gt;$H$1,"--",IF($H$1=8,HLOOKUP($H$2,$HZ$2:$IC$10,F35+1,0),IF($H$1=16,HLOOKUP($H$2,$BL$2:$BS$18,F35+1,0),IF($H$1=32,HLOOKUP($H$2,$BY$2:$CN$34,F35+1,0),IF($H$1=64,HLOOKUP($H$2,$CT$2:$DY$66,F35+1,0),IF($H$1=128,HLOOKUP($H$2,$EE$2:$GP$130,F35+1,0),"")))))))</f>
        <v>--</v>
      </c>
      <c r="AH35" s="283">
        <v>3</v>
      </c>
      <c r="AI35" s="283">
        <v>2</v>
      </c>
      <c r="AJ35" s="283">
        <v>1</v>
      </c>
      <c r="AM35" s="279">
        <v>16</v>
      </c>
      <c r="AN35" s="279">
        <v>16</v>
      </c>
      <c r="AO35" s="279">
        <v>16</v>
      </c>
      <c r="AP35" s="279">
        <v>16</v>
      </c>
      <c r="AR35" s="162">
        <v>31</v>
      </c>
      <c r="AS35" s="162">
        <v>31</v>
      </c>
      <c r="AT35" s="162">
        <v>31</v>
      </c>
      <c r="AY35" s="162" t="str">
        <f>CONCATENATE("2",BB34)</f>
        <v>2Z48</v>
      </c>
      <c r="AZ35" s="162" t="str">
        <f>G35</f>
        <v/>
      </c>
      <c r="BB35" s="200"/>
      <c r="CQ35" s="209"/>
      <c r="CR35" s="209"/>
      <c r="CS35" s="174">
        <f t="shared" si="12"/>
        <v>33</v>
      </c>
      <c r="CT35" s="183" t="s">
        <v>43</v>
      </c>
      <c r="CU35" s="183" t="s">
        <v>43</v>
      </c>
      <c r="CV35" s="183" t="s">
        <v>43</v>
      </c>
      <c r="CW35" s="183" t="s">
        <v>43</v>
      </c>
      <c r="CX35" s="183" t="s">
        <v>43</v>
      </c>
      <c r="CY35" s="183" t="s">
        <v>43</v>
      </c>
      <c r="CZ35" s="183" t="s">
        <v>43</v>
      </c>
      <c r="DA35" s="183" t="s">
        <v>43</v>
      </c>
      <c r="DB35" s="183" t="s">
        <v>43</v>
      </c>
      <c r="DC35" s="183" t="s">
        <v>43</v>
      </c>
      <c r="DD35" s="183" t="s">
        <v>43</v>
      </c>
      <c r="DE35" s="183" t="s">
        <v>43</v>
      </c>
      <c r="DF35" s="183" t="s">
        <v>43</v>
      </c>
      <c r="DG35" s="183" t="s">
        <v>43</v>
      </c>
      <c r="DH35" s="183" t="s">
        <v>43</v>
      </c>
      <c r="DI35" s="183" t="s">
        <v>43</v>
      </c>
      <c r="DJ35" s="183" t="s">
        <v>43</v>
      </c>
      <c r="DK35" s="183" t="s">
        <v>43</v>
      </c>
      <c r="DL35" s="183" t="s">
        <v>43</v>
      </c>
      <c r="DM35" s="183" t="s">
        <v>43</v>
      </c>
      <c r="DN35" s="183" t="s">
        <v>43</v>
      </c>
      <c r="DO35" s="183" t="s">
        <v>43</v>
      </c>
      <c r="DP35" s="183" t="s">
        <v>43</v>
      </c>
      <c r="DQ35" s="183" t="s">
        <v>43</v>
      </c>
      <c r="DR35" s="183" t="s">
        <v>43</v>
      </c>
      <c r="DS35" s="183" t="s">
        <v>43</v>
      </c>
      <c r="DT35" s="183" t="s">
        <v>43</v>
      </c>
      <c r="DU35" s="183" t="s">
        <v>43</v>
      </c>
      <c r="DV35" s="183" t="s">
        <v>43</v>
      </c>
      <c r="DW35" s="183" t="s">
        <v>43</v>
      </c>
      <c r="DX35" s="183" t="s">
        <v>43</v>
      </c>
      <c r="DY35" s="183" t="s">
        <v>43</v>
      </c>
      <c r="EB35" s="194">
        <v>97</v>
      </c>
      <c r="EC35" s="195">
        <v>122</v>
      </c>
      <c r="ED35" s="176">
        <f t="shared" si="13"/>
        <v>33</v>
      </c>
      <c r="EE35" s="186" t="s">
        <v>43</v>
      </c>
      <c r="EF35" s="186" t="s">
        <v>43</v>
      </c>
      <c r="EG35" s="186" t="s">
        <v>43</v>
      </c>
      <c r="EH35" s="186" t="s">
        <v>43</v>
      </c>
      <c r="EI35" s="186" t="s">
        <v>43</v>
      </c>
      <c r="EJ35" s="186" t="s">
        <v>43</v>
      </c>
      <c r="EK35" s="186" t="s">
        <v>43</v>
      </c>
      <c r="EL35" s="186" t="s">
        <v>43</v>
      </c>
      <c r="EM35" s="186" t="s">
        <v>43</v>
      </c>
      <c r="EN35" s="186" t="s">
        <v>43</v>
      </c>
      <c r="EO35" s="186" t="s">
        <v>43</v>
      </c>
      <c r="EP35" s="186" t="s">
        <v>43</v>
      </c>
      <c r="EQ35" s="186" t="s">
        <v>43</v>
      </c>
      <c r="ER35" s="186" t="s">
        <v>43</v>
      </c>
      <c r="ES35" s="186" t="s">
        <v>43</v>
      </c>
      <c r="ET35" s="186" t="s">
        <v>43</v>
      </c>
      <c r="EU35" s="186" t="s">
        <v>43</v>
      </c>
      <c r="EV35" s="186" t="s">
        <v>43</v>
      </c>
      <c r="EW35" s="186" t="s">
        <v>43</v>
      </c>
      <c r="EX35" s="186" t="s">
        <v>43</v>
      </c>
      <c r="EY35" s="186" t="s">
        <v>43</v>
      </c>
      <c r="EZ35" s="186" t="s">
        <v>43</v>
      </c>
      <c r="FA35" s="186" t="s">
        <v>43</v>
      </c>
      <c r="FB35" s="186" t="s">
        <v>43</v>
      </c>
      <c r="FC35" s="186" t="s">
        <v>43</v>
      </c>
      <c r="FD35" s="186" t="s">
        <v>43</v>
      </c>
      <c r="FE35" s="186" t="s">
        <v>43</v>
      </c>
      <c r="FF35" s="186" t="s">
        <v>43</v>
      </c>
      <c r="FG35" s="186" t="s">
        <v>43</v>
      </c>
      <c r="FH35" s="186" t="s">
        <v>43</v>
      </c>
      <c r="FI35" s="186" t="s">
        <v>43</v>
      </c>
      <c r="FJ35" s="186" t="s">
        <v>43</v>
      </c>
      <c r="FK35" s="186" t="s">
        <v>43</v>
      </c>
      <c r="FL35" s="186" t="s">
        <v>43</v>
      </c>
      <c r="FM35" s="186" t="s">
        <v>43</v>
      </c>
      <c r="FN35" s="186" t="s">
        <v>43</v>
      </c>
      <c r="FO35" s="186" t="s">
        <v>43</v>
      </c>
      <c r="FP35" s="186" t="s">
        <v>43</v>
      </c>
      <c r="FQ35" s="186" t="s">
        <v>43</v>
      </c>
      <c r="FR35" s="186" t="s">
        <v>43</v>
      </c>
      <c r="FS35" s="186" t="s">
        <v>43</v>
      </c>
      <c r="FT35" s="186" t="s">
        <v>43</v>
      </c>
      <c r="FU35" s="186" t="s">
        <v>43</v>
      </c>
      <c r="FV35" s="186" t="s">
        <v>43</v>
      </c>
      <c r="FW35" s="186" t="s">
        <v>43</v>
      </c>
      <c r="FX35" s="186" t="s">
        <v>43</v>
      </c>
      <c r="FY35" s="186" t="s">
        <v>43</v>
      </c>
      <c r="FZ35" s="186" t="s">
        <v>43</v>
      </c>
      <c r="GA35" s="186" t="s">
        <v>43</v>
      </c>
      <c r="GB35" s="186" t="s">
        <v>43</v>
      </c>
      <c r="GC35" s="186" t="s">
        <v>43</v>
      </c>
      <c r="GD35" s="186" t="s">
        <v>43</v>
      </c>
      <c r="GE35" s="186" t="s">
        <v>43</v>
      </c>
      <c r="GF35" s="186" t="s">
        <v>43</v>
      </c>
      <c r="GG35" s="186" t="s">
        <v>43</v>
      </c>
      <c r="GH35" s="186" t="s">
        <v>43</v>
      </c>
      <c r="GI35" s="186" t="s">
        <v>43</v>
      </c>
      <c r="GJ35" s="186" t="s">
        <v>43</v>
      </c>
      <c r="GK35" s="186" t="s">
        <v>43</v>
      </c>
      <c r="GL35" s="186" t="s">
        <v>43</v>
      </c>
      <c r="GM35" s="186" t="s">
        <v>43</v>
      </c>
      <c r="GN35" s="186" t="s">
        <v>43</v>
      </c>
      <c r="GO35" s="186" t="s">
        <v>43</v>
      </c>
      <c r="GP35" s="186" t="s">
        <v>43</v>
      </c>
      <c r="GT35" s="162">
        <v>34</v>
      </c>
      <c r="GU35" s="162" t="s">
        <v>392</v>
      </c>
      <c r="GX35" s="162">
        <v>34</v>
      </c>
      <c r="GY35" s="162" t="s">
        <v>361</v>
      </c>
      <c r="HH35" s="162">
        <f t="shared" si="21"/>
        <v>17</v>
      </c>
      <c r="HI35" s="162" t="str">
        <f t="shared" si="3"/>
        <v>Z417</v>
      </c>
      <c r="HJ35" s="162" t="str">
        <f t="shared" ref="HJ35" si="88">CONCATENATE(2,HI35)</f>
        <v>2Z417</v>
      </c>
      <c r="HK35" s="162" t="str">
        <f t="shared" si="85"/>
        <v/>
      </c>
      <c r="IG35" s="278"/>
      <c r="II35" s="278"/>
      <c r="IJ35" s="278"/>
      <c r="IK35" s="278"/>
      <c r="IL35" s="288"/>
      <c r="IM35" s="278"/>
      <c r="IN35" s="278"/>
      <c r="IO35" s="278"/>
      <c r="IP35" s="278"/>
      <c r="IQ35" s="278"/>
      <c r="IR35" s="278"/>
      <c r="IS35" s="278"/>
      <c r="IT35" s="278"/>
      <c r="IU35" s="278"/>
      <c r="IW35" s="278"/>
      <c r="IX35" s="278"/>
      <c r="IY35" s="278"/>
      <c r="IZ35" s="278"/>
      <c r="JA35" s="278"/>
    </row>
    <row r="36" spans="1:261" ht="80.099999999999994" customHeight="1" x14ac:dyDescent="0.75">
      <c r="B36" s="280"/>
      <c r="C36" s="162" t="s">
        <v>334</v>
      </c>
      <c r="D36" s="281"/>
      <c r="E36" s="285"/>
      <c r="F36" s="286"/>
      <c r="G36" s="239"/>
      <c r="H36" s="239"/>
      <c r="I36" s="239"/>
      <c r="J36" s="239"/>
      <c r="K36" s="239"/>
      <c r="L36" s="252" t="s">
        <v>346</v>
      </c>
      <c r="M36" s="253" t="str">
        <f>IF(ISERROR(VLOOKUP(L36,'zapisy k stolom'!$A$5:$AD$2544,27,0)),"",VLOOKUP(L36,'zapisy k stolom'!$A$5:$AD$2544,27,0))</f>
        <v/>
      </c>
      <c r="Q36" s="180" t="str">
        <f t="shared" si="6"/>
        <v/>
      </c>
      <c r="R36" s="180" t="str">
        <f t="shared" si="5"/>
        <v/>
      </c>
      <c r="U36" s="180" t="str">
        <f t="shared" si="37"/>
        <v/>
      </c>
      <c r="V36" s="180" t="str">
        <f t="shared" si="32"/>
        <v/>
      </c>
      <c r="Y36" s="180" t="str">
        <f t="shared" si="77"/>
        <v/>
      </c>
      <c r="Z36" s="180" t="str">
        <f t="shared" si="72"/>
        <v/>
      </c>
      <c r="AC36" s="180" t="str">
        <f t="shared" si="78"/>
        <v/>
      </c>
      <c r="AD36" s="180" t="str">
        <f>J65</f>
        <v/>
      </c>
      <c r="AF36" s="284"/>
      <c r="AH36" s="283"/>
      <c r="AI36" s="283"/>
      <c r="AJ36" s="283"/>
      <c r="AM36" s="279"/>
      <c r="AN36" s="279"/>
      <c r="AO36" s="279"/>
      <c r="AP36" s="279"/>
      <c r="AR36" s="162">
        <v>32</v>
      </c>
      <c r="AS36" s="162">
        <v>32</v>
      </c>
      <c r="AT36" s="162">
        <v>32</v>
      </c>
      <c r="AY36" s="162" t="s">
        <v>334</v>
      </c>
      <c r="AZ36" s="162" t="str">
        <f>M36</f>
        <v/>
      </c>
      <c r="CQ36" s="209"/>
      <c r="CR36" s="209"/>
      <c r="CS36" s="174">
        <f t="shared" si="12"/>
        <v>34</v>
      </c>
      <c r="CT36" s="183" t="s">
        <v>43</v>
      </c>
      <c r="CU36" s="183" t="s">
        <v>43</v>
      </c>
      <c r="CV36" s="183" t="s">
        <v>43</v>
      </c>
      <c r="CW36" s="183" t="s">
        <v>44</v>
      </c>
      <c r="CX36" s="183" t="s">
        <v>44</v>
      </c>
      <c r="CY36" s="183" t="s">
        <v>44</v>
      </c>
      <c r="CZ36" s="183" t="s">
        <v>44</v>
      </c>
      <c r="DA36" s="183" t="s">
        <v>44</v>
      </c>
      <c r="DB36" s="183" t="s">
        <v>44</v>
      </c>
      <c r="DC36" s="183" t="s">
        <v>44</v>
      </c>
      <c r="DD36" s="183" t="s">
        <v>44</v>
      </c>
      <c r="DE36" s="183" t="s">
        <v>44</v>
      </c>
      <c r="DF36" s="183" t="s">
        <v>44</v>
      </c>
      <c r="DG36" s="183" t="s">
        <v>44</v>
      </c>
      <c r="DH36" s="183" t="s">
        <v>44</v>
      </c>
      <c r="DI36" s="183" t="s">
        <v>44</v>
      </c>
      <c r="DJ36" s="183" t="s">
        <v>44</v>
      </c>
      <c r="DK36" s="183" t="s">
        <v>44</v>
      </c>
      <c r="DL36" s="183" t="s">
        <v>44</v>
      </c>
      <c r="DM36" s="183" t="s">
        <v>44</v>
      </c>
      <c r="DN36" s="183" t="s">
        <v>44</v>
      </c>
      <c r="DO36" s="183" t="s">
        <v>44</v>
      </c>
      <c r="DP36" s="183" t="s">
        <v>44</v>
      </c>
      <c r="DQ36" s="183" t="s">
        <v>44</v>
      </c>
      <c r="DR36" s="183" t="s">
        <v>44</v>
      </c>
      <c r="DS36" s="183" t="s">
        <v>44</v>
      </c>
      <c r="DT36" s="183" t="s">
        <v>44</v>
      </c>
      <c r="DU36" s="183" t="s">
        <v>44</v>
      </c>
      <c r="DV36" s="183" t="s">
        <v>44</v>
      </c>
      <c r="DW36" s="183" t="s">
        <v>44</v>
      </c>
      <c r="DX36" s="183" t="s">
        <v>44</v>
      </c>
      <c r="DY36" s="183" t="s">
        <v>44</v>
      </c>
      <c r="EB36" s="194">
        <v>98</v>
      </c>
      <c r="EC36" s="195">
        <v>71</v>
      </c>
      <c r="ED36" s="176">
        <f t="shared" si="13"/>
        <v>34</v>
      </c>
      <c r="EE36" s="186" t="s">
        <v>43</v>
      </c>
      <c r="EF36" s="186" t="s">
        <v>43</v>
      </c>
      <c r="EG36" s="186" t="s">
        <v>43</v>
      </c>
      <c r="EH36" s="186" t="s">
        <v>43</v>
      </c>
      <c r="EI36" s="186" t="s">
        <v>43</v>
      </c>
      <c r="EJ36" s="186" t="s">
        <v>44</v>
      </c>
      <c r="EK36" s="186" t="s">
        <v>44</v>
      </c>
      <c r="EL36" s="186" t="s">
        <v>44</v>
      </c>
      <c r="EM36" s="186" t="s">
        <v>44</v>
      </c>
      <c r="EN36" s="186" t="s">
        <v>44</v>
      </c>
      <c r="EO36" s="186" t="s">
        <v>44</v>
      </c>
      <c r="EP36" s="186" t="s">
        <v>44</v>
      </c>
      <c r="EQ36" s="186" t="s">
        <v>44</v>
      </c>
      <c r="ER36" s="186" t="s">
        <v>44</v>
      </c>
      <c r="ES36" s="186" t="s">
        <v>44</v>
      </c>
      <c r="ET36" s="186" t="s">
        <v>44</v>
      </c>
      <c r="EU36" s="186" t="s">
        <v>44</v>
      </c>
      <c r="EV36" s="186" t="s">
        <v>44</v>
      </c>
      <c r="EW36" s="186" t="s">
        <v>44</v>
      </c>
      <c r="EX36" s="186" t="s">
        <v>44</v>
      </c>
      <c r="EY36" s="186" t="s">
        <v>44</v>
      </c>
      <c r="EZ36" s="186" t="s">
        <v>44</v>
      </c>
      <c r="FA36" s="186" t="s">
        <v>44</v>
      </c>
      <c r="FB36" s="186" t="s">
        <v>44</v>
      </c>
      <c r="FC36" s="186" t="s">
        <v>44</v>
      </c>
      <c r="FD36" s="186" t="s">
        <v>44</v>
      </c>
      <c r="FE36" s="186" t="s">
        <v>44</v>
      </c>
      <c r="FF36" s="186" t="s">
        <v>44</v>
      </c>
      <c r="FG36" s="186" t="s">
        <v>44</v>
      </c>
      <c r="FH36" s="186" t="s">
        <v>44</v>
      </c>
      <c r="FI36" s="186" t="s">
        <v>44</v>
      </c>
      <c r="FJ36" s="186" t="s">
        <v>44</v>
      </c>
      <c r="FK36" s="186" t="s">
        <v>44</v>
      </c>
      <c r="FL36" s="186" t="s">
        <v>44</v>
      </c>
      <c r="FM36" s="186" t="s">
        <v>44</v>
      </c>
      <c r="FN36" s="186" t="s">
        <v>44</v>
      </c>
      <c r="FO36" s="186" t="s">
        <v>44</v>
      </c>
      <c r="FP36" s="186" t="s">
        <v>44</v>
      </c>
      <c r="FQ36" s="186" t="s">
        <v>44</v>
      </c>
      <c r="FR36" s="186" t="s">
        <v>44</v>
      </c>
      <c r="FS36" s="186" t="s">
        <v>44</v>
      </c>
      <c r="FT36" s="186" t="s">
        <v>44</v>
      </c>
      <c r="FU36" s="186" t="s">
        <v>44</v>
      </c>
      <c r="FV36" s="186" t="s">
        <v>44</v>
      </c>
      <c r="FW36" s="186" t="s">
        <v>44</v>
      </c>
      <c r="FX36" s="186" t="s">
        <v>44</v>
      </c>
      <c r="FY36" s="186" t="s">
        <v>44</v>
      </c>
      <c r="FZ36" s="186" t="s">
        <v>44</v>
      </c>
      <c r="GA36" s="186" t="s">
        <v>44</v>
      </c>
      <c r="GB36" s="186" t="s">
        <v>44</v>
      </c>
      <c r="GC36" s="186" t="s">
        <v>44</v>
      </c>
      <c r="GD36" s="186" t="s">
        <v>44</v>
      </c>
      <c r="GE36" s="186" t="s">
        <v>44</v>
      </c>
      <c r="GF36" s="186" t="s">
        <v>44</v>
      </c>
      <c r="GG36" s="186" t="s">
        <v>44</v>
      </c>
      <c r="GH36" s="186" t="s">
        <v>44</v>
      </c>
      <c r="GI36" s="186" t="s">
        <v>44</v>
      </c>
      <c r="GJ36" s="186" t="s">
        <v>44</v>
      </c>
      <c r="GK36" s="186" t="s">
        <v>44</v>
      </c>
      <c r="GL36" s="186" t="s">
        <v>44</v>
      </c>
      <c r="GM36" s="186" t="s">
        <v>44</v>
      </c>
      <c r="GN36" s="186" t="s">
        <v>44</v>
      </c>
      <c r="GO36" s="186" t="s">
        <v>44</v>
      </c>
      <c r="GP36" s="186" t="s">
        <v>44</v>
      </c>
      <c r="GT36" s="162">
        <v>35</v>
      </c>
      <c r="GU36" s="162" t="s">
        <v>393</v>
      </c>
      <c r="GX36" s="162">
        <v>35</v>
      </c>
      <c r="GY36" s="162" t="s">
        <v>423</v>
      </c>
      <c r="HH36" s="162">
        <f t="shared" si="21"/>
        <v>18</v>
      </c>
      <c r="HI36" s="162" t="str">
        <f t="shared" si="3"/>
        <v>Z418</v>
      </c>
      <c r="HJ36" s="162" t="str">
        <f t="shared" ref="HJ36" si="89">CONCATENATE(1,HI36)</f>
        <v>1Z418</v>
      </c>
      <c r="HK36" s="162" t="str">
        <f t="shared" si="85"/>
        <v/>
      </c>
      <c r="IG36" s="277">
        <v>17</v>
      </c>
      <c r="II36" s="277" t="str">
        <f t="shared" ref="II36" si="90">IF($H$1=8,IW36,IF($H$1=16,IX36,IF($H$1=32,IY36,IF($H$1=64,IZ36,IF($H$1=128,JA36,"")))))</f>
        <v/>
      </c>
      <c r="IJ36" s="277" t="str">
        <f t="shared" ref="IJ36" si="91">IF($H$1=8,IL36,IF($H$1=16,IN36,IF($H$1=32,IP36,IF($H$1=64,IR36,IF($H$1=128,IT36,"")))))</f>
        <v xml:space="preserve"> </v>
      </c>
      <c r="IK36" s="277">
        <f t="shared" si="30"/>
        <v>0</v>
      </c>
      <c r="IL36" s="277" t="s">
        <v>43</v>
      </c>
      <c r="IM36" s="277"/>
      <c r="IN36" s="277" t="s">
        <v>43</v>
      </c>
      <c r="IO36" s="277"/>
      <c r="IP36" s="277" t="str">
        <f>CONCATENATE("17-",H2)</f>
        <v>17-4</v>
      </c>
      <c r="IQ36" s="277" t="str">
        <f>I7</f>
        <v/>
      </c>
      <c r="IR36" s="277" t="s">
        <v>330</v>
      </c>
      <c r="IS36" s="277" t="str">
        <f>J9</f>
        <v>Zentková / Lipčáková</v>
      </c>
      <c r="IT36" s="277" t="s">
        <v>330</v>
      </c>
      <c r="IU36" s="277"/>
      <c r="IW36" s="277" t="str">
        <f>IF(IM36="","",MAX($IW$4:IW35)+1)</f>
        <v/>
      </c>
      <c r="IX36" s="277" t="str">
        <f>IF(IO36="","",MAX($IW$4:IX35)+1)</f>
        <v/>
      </c>
      <c r="IY36" s="277" t="str">
        <f>IF(IQ36="","",MAX($IW$4:IY35)+1)</f>
        <v/>
      </c>
      <c r="IZ36" s="277">
        <f>IF(IS36="","",MAX($IW$4:IZ35)+1)</f>
        <v>9</v>
      </c>
      <c r="JA36" s="277" t="str">
        <f>IF(IU36="","",MAX($IW$4:JA35)+1)</f>
        <v/>
      </c>
    </row>
    <row r="37" spans="1:261" ht="39.9" customHeight="1" thickBot="1" x14ac:dyDescent="0.65">
      <c r="B37" s="280">
        <v>17</v>
      </c>
      <c r="C37" s="162" t="str">
        <f t="shared" si="15"/>
        <v>1Z49</v>
      </c>
      <c r="D37" s="281">
        <f>HLOOKUP($H$1,$AH$6:$AL$258,B35+B35,0)</f>
        <v>0</v>
      </c>
      <c r="E37" s="281">
        <f t="shared" si="51"/>
        <v>17</v>
      </c>
      <c r="F37" s="282" t="str">
        <f>IF(OR(ISERROR(HLOOKUP($H$1,$AR$4:$AV$132,B37+1,0))=TRUE,HLOOKUP($H$1,$AR$4:$AV$132,B37+1,0)=0)," ",HLOOKUP($H$1,$AR$4:$AV$132,B37+1,0))</f>
        <v xml:space="preserve"> </v>
      </c>
      <c r="G37" s="214" t="str">
        <f>IF(ISERROR(VLOOKUP(E37,vylosovanie!$D$10:$Q$162,11,0))=TRUE,"",IF($K$1="n","",VLOOKUP(E37,vylosovanie!$D$10:$Q$162,11,0)))</f>
        <v/>
      </c>
      <c r="H37" s="214" t="str">
        <f>IF(ISERROR(VLOOKUP(E37,vylosovanie!$D$10:$Q$162,12,0))=TRUE,"",IF($K$1="n","",VLOOKUP(E37,vylosovanie!$D$10:$Q$162,12,0)))</f>
        <v/>
      </c>
      <c r="I37" s="214" t="str">
        <f>IF(ISERROR(VLOOKUP(H38,'zapisy k stolom'!$A$4:$AD$2544,28,0)),"",VLOOKUP(H38,'zapisy k stolom'!$A$4:$AD$2544,28,0))</f>
        <v/>
      </c>
      <c r="M37" s="229" t="str">
        <f>IF(ISERROR(VLOOKUP(L36,'zapisy k stolom'!$A$5:$AD$2544,30,0)),"",VLOOKUP(L36,'zapisy k stolom'!$A$5:$AD$2544,30,0))</f>
        <v/>
      </c>
      <c r="N37" s="225"/>
      <c r="Q37" s="180" t="str">
        <f t="shared" si="6"/>
        <v/>
      </c>
      <c r="R37" s="180" t="str">
        <f t="shared" si="5"/>
        <v/>
      </c>
      <c r="U37" s="180" t="str">
        <f t="shared" si="37"/>
        <v/>
      </c>
      <c r="V37" s="180" t="str">
        <f t="shared" si="32"/>
        <v/>
      </c>
      <c r="Y37" s="180" t="str">
        <f t="shared" si="77"/>
        <v/>
      </c>
      <c r="Z37" s="180" t="str">
        <f t="shared" si="72"/>
        <v/>
      </c>
      <c r="AC37" s="180" t="str">
        <f t="shared" si="78"/>
        <v/>
      </c>
      <c r="AD37" s="180" t="str">
        <f>J73</f>
        <v/>
      </c>
      <c r="AF37" s="284" t="str">
        <f>IF(F37=$H$1,"B1",IF(F37&gt;$H$1,"--",IF($H$1=8,HLOOKUP($H$2,$HZ$2:$IC$10,F37+1,0),IF($H$1=16,HLOOKUP($H$2,$BL$2:$BS$18,F37+1,0),IF($H$1=32,HLOOKUP($H$2,$BY$2:$CN$34,F37+1,0),IF($H$1=64,HLOOKUP($H$2,$CT$2:$DY$66,F37+1,0),IF($H$1=128,HLOOKUP($H$2,$EE$2:$GP$130,F37+1,0),"")))))))</f>
        <v>--</v>
      </c>
      <c r="AH37" s="283">
        <v>3</v>
      </c>
      <c r="AI37" s="283">
        <v>2</v>
      </c>
      <c r="AJ37" s="283">
        <v>1</v>
      </c>
      <c r="AM37" s="279">
        <v>17</v>
      </c>
      <c r="AN37" s="279">
        <v>17</v>
      </c>
      <c r="AO37" s="279">
        <v>17</v>
      </c>
      <c r="AP37" s="279"/>
      <c r="AR37" s="162">
        <v>33</v>
      </c>
      <c r="AS37" s="162">
        <v>33</v>
      </c>
      <c r="AY37" s="162" t="str">
        <f>CONCATENATE("1",BB38)</f>
        <v>1Z49</v>
      </c>
      <c r="AZ37" s="162" t="str">
        <f>G37</f>
        <v/>
      </c>
      <c r="CQ37" s="209"/>
      <c r="CR37" s="210"/>
      <c r="CS37" s="174">
        <f t="shared" si="12"/>
        <v>35</v>
      </c>
      <c r="CT37" s="183" t="s">
        <v>43</v>
      </c>
      <c r="CU37" s="183" t="s">
        <v>43</v>
      </c>
      <c r="CV37" s="183" t="s">
        <v>43</v>
      </c>
      <c r="CW37" s="183" t="s">
        <v>43</v>
      </c>
      <c r="CX37" s="183" t="s">
        <v>43</v>
      </c>
      <c r="CY37" s="183" t="s">
        <v>43</v>
      </c>
      <c r="CZ37" s="183" t="s">
        <v>43</v>
      </c>
      <c r="DA37" s="183" t="s">
        <v>43</v>
      </c>
      <c r="DB37" s="183" t="s">
        <v>43</v>
      </c>
      <c r="DC37" s="183" t="s">
        <v>43</v>
      </c>
      <c r="DD37" s="183" t="s">
        <v>43</v>
      </c>
      <c r="DE37" s="183" t="s">
        <v>43</v>
      </c>
      <c r="DF37" s="183" t="s">
        <v>43</v>
      </c>
      <c r="DG37" s="183" t="s">
        <v>43</v>
      </c>
      <c r="DH37" s="183" t="s">
        <v>43</v>
      </c>
      <c r="DI37" s="183" t="s">
        <v>43</v>
      </c>
      <c r="DJ37" s="183" t="s">
        <v>43</v>
      </c>
      <c r="DK37" s="183" t="s">
        <v>43</v>
      </c>
      <c r="DL37" s="183" t="s">
        <v>43</v>
      </c>
      <c r="DM37" s="183" t="s">
        <v>43</v>
      </c>
      <c r="DN37" s="183" t="s">
        <v>43</v>
      </c>
      <c r="DO37" s="183" t="s">
        <v>43</v>
      </c>
      <c r="DP37" s="183" t="s">
        <v>43</v>
      </c>
      <c r="DQ37" s="183" t="s">
        <v>43</v>
      </c>
      <c r="DR37" s="183" t="s">
        <v>43</v>
      </c>
      <c r="DS37" s="183" t="s">
        <v>43</v>
      </c>
      <c r="DT37" s="183" t="s">
        <v>43</v>
      </c>
      <c r="DU37" s="183" t="s">
        <v>43</v>
      </c>
      <c r="DV37" s="183" t="s">
        <v>43</v>
      </c>
      <c r="DW37" s="183" t="s">
        <v>43</v>
      </c>
      <c r="DX37" s="183" t="s">
        <v>44</v>
      </c>
      <c r="DY37" s="183" t="s">
        <v>44</v>
      </c>
      <c r="EB37" s="194">
        <v>99</v>
      </c>
      <c r="EC37" s="195">
        <v>58</v>
      </c>
      <c r="ED37" s="176">
        <f t="shared" si="13"/>
        <v>35</v>
      </c>
      <c r="EE37" s="186" t="s">
        <v>43</v>
      </c>
      <c r="EF37" s="186" t="s">
        <v>43</v>
      </c>
      <c r="EG37" s="186" t="s">
        <v>43</v>
      </c>
      <c r="EH37" s="186" t="s">
        <v>43</v>
      </c>
      <c r="EI37" s="186" t="s">
        <v>43</v>
      </c>
      <c r="EJ37" s="186" t="s">
        <v>43</v>
      </c>
      <c r="EK37" s="186" t="s">
        <v>43</v>
      </c>
      <c r="EL37" s="186" t="s">
        <v>43</v>
      </c>
      <c r="EM37" s="186" t="s">
        <v>43</v>
      </c>
      <c r="EN37" s="186" t="s">
        <v>43</v>
      </c>
      <c r="EO37" s="186" t="s">
        <v>43</v>
      </c>
      <c r="EP37" s="186" t="s">
        <v>43</v>
      </c>
      <c r="EQ37" s="186" t="s">
        <v>43</v>
      </c>
      <c r="ER37" s="186" t="s">
        <v>43</v>
      </c>
      <c r="ES37" s="186" t="s">
        <v>43</v>
      </c>
      <c r="ET37" s="186" t="s">
        <v>43</v>
      </c>
      <c r="EU37" s="186" t="s">
        <v>43</v>
      </c>
      <c r="EV37" s="186" t="s">
        <v>43</v>
      </c>
      <c r="EW37" s="186" t="s">
        <v>43</v>
      </c>
      <c r="EX37" s="186" t="s">
        <v>43</v>
      </c>
      <c r="EY37" s="186" t="s">
        <v>43</v>
      </c>
      <c r="EZ37" s="186" t="s">
        <v>43</v>
      </c>
      <c r="FA37" s="186" t="s">
        <v>43</v>
      </c>
      <c r="FB37" s="186" t="s">
        <v>43</v>
      </c>
      <c r="FC37" s="186" t="s">
        <v>43</v>
      </c>
      <c r="FD37" s="186" t="s">
        <v>43</v>
      </c>
      <c r="FE37" s="186" t="s">
        <v>43</v>
      </c>
      <c r="FF37" s="186" t="s">
        <v>43</v>
      </c>
      <c r="FG37" s="186" t="s">
        <v>43</v>
      </c>
      <c r="FH37" s="186" t="s">
        <v>43</v>
      </c>
      <c r="FI37" s="186" t="s">
        <v>43</v>
      </c>
      <c r="FJ37" s="186" t="s">
        <v>43</v>
      </c>
      <c r="FK37" s="186" t="s">
        <v>43</v>
      </c>
      <c r="FL37" s="186" t="s">
        <v>43</v>
      </c>
      <c r="FM37" s="186" t="s">
        <v>43</v>
      </c>
      <c r="FN37" s="186" t="s">
        <v>43</v>
      </c>
      <c r="FO37" s="186" t="s">
        <v>43</v>
      </c>
      <c r="FP37" s="186" t="s">
        <v>43</v>
      </c>
      <c r="FQ37" s="186" t="s">
        <v>43</v>
      </c>
      <c r="FR37" s="186" t="s">
        <v>43</v>
      </c>
      <c r="FS37" s="186" t="s">
        <v>43</v>
      </c>
      <c r="FT37" s="186" t="s">
        <v>43</v>
      </c>
      <c r="FU37" s="186" t="s">
        <v>43</v>
      </c>
      <c r="FV37" s="186" t="s">
        <v>43</v>
      </c>
      <c r="FW37" s="186" t="s">
        <v>43</v>
      </c>
      <c r="FX37" s="186" t="s">
        <v>43</v>
      </c>
      <c r="FY37" s="186" t="s">
        <v>43</v>
      </c>
      <c r="FZ37" s="186" t="s">
        <v>43</v>
      </c>
      <c r="GA37" s="186" t="s">
        <v>43</v>
      </c>
      <c r="GB37" s="186" t="s">
        <v>43</v>
      </c>
      <c r="GC37" s="186" t="s">
        <v>43</v>
      </c>
      <c r="GD37" s="186" t="s">
        <v>43</v>
      </c>
      <c r="GE37" s="186" t="s">
        <v>43</v>
      </c>
      <c r="GF37" s="186" t="s">
        <v>43</v>
      </c>
      <c r="GG37" s="186" t="s">
        <v>43</v>
      </c>
      <c r="GH37" s="186" t="s">
        <v>43</v>
      </c>
      <c r="GI37" s="186" t="s">
        <v>43</v>
      </c>
      <c r="GJ37" s="186" t="s">
        <v>43</v>
      </c>
      <c r="GK37" s="186" t="s">
        <v>43</v>
      </c>
      <c r="GL37" s="186" t="s">
        <v>43</v>
      </c>
      <c r="GM37" s="186" t="s">
        <v>44</v>
      </c>
      <c r="GN37" s="186" t="s">
        <v>44</v>
      </c>
      <c r="GO37" s="186" t="s">
        <v>44</v>
      </c>
      <c r="GP37" s="186" t="s">
        <v>44</v>
      </c>
      <c r="GT37" s="162">
        <v>36</v>
      </c>
      <c r="GU37" s="162" t="s">
        <v>394</v>
      </c>
      <c r="GX37" s="162">
        <v>36</v>
      </c>
      <c r="GY37" s="162" t="s">
        <v>424</v>
      </c>
      <c r="HH37" s="162">
        <f t="shared" si="21"/>
        <v>18</v>
      </c>
      <c r="HI37" s="162" t="str">
        <f t="shared" si="3"/>
        <v>Z418</v>
      </c>
      <c r="HJ37" s="162" t="str">
        <f t="shared" ref="HJ37" si="92">CONCATENATE(2,HI37)</f>
        <v>2Z418</v>
      </c>
      <c r="HK37" s="162" t="str">
        <f t="shared" si="85"/>
        <v/>
      </c>
      <c r="IG37" s="278"/>
      <c r="II37" s="278"/>
      <c r="IJ37" s="278"/>
      <c r="IK37" s="278"/>
      <c r="IL37" s="288"/>
      <c r="IM37" s="278"/>
      <c r="IN37" s="278"/>
      <c r="IO37" s="278"/>
      <c r="IP37" s="278"/>
      <c r="IQ37" s="278"/>
      <c r="IR37" s="278"/>
      <c r="IS37" s="278"/>
      <c r="IT37" s="278"/>
      <c r="IU37" s="278"/>
      <c r="IW37" s="278"/>
      <c r="IX37" s="278"/>
      <c r="IY37" s="278"/>
      <c r="IZ37" s="278"/>
      <c r="JA37" s="278"/>
    </row>
    <row r="38" spans="1:261" ht="39.9" customHeight="1" thickBot="1" x14ac:dyDescent="0.65">
      <c r="B38" s="280"/>
      <c r="C38" s="162" t="str">
        <f t="shared" si="15"/>
        <v>1Z469</v>
      </c>
      <c r="D38" s="281"/>
      <c r="E38" s="281"/>
      <c r="F38" s="282"/>
      <c r="G38" s="217"/>
      <c r="H38" s="218" t="str">
        <f>BB38</f>
        <v>Z49</v>
      </c>
      <c r="I38" s="214" t="str">
        <f>IF(ISERROR(VLOOKUP(H38,'zapisy k stolom'!$A$4:$AD$2403,27,0)),"",VLOOKUP(H38,'zapisy k stolom'!$A$4:$AD$2403,27,0))</f>
        <v/>
      </c>
      <c r="M38" s="225"/>
      <c r="N38" s="225"/>
      <c r="Q38" s="180" t="str">
        <f t="shared" si="6"/>
        <v/>
      </c>
      <c r="R38" s="180" t="str">
        <f t="shared" si="5"/>
        <v/>
      </c>
      <c r="U38" s="180" t="str">
        <f t="shared" si="37"/>
        <v/>
      </c>
      <c r="V38" s="180" t="str">
        <f t="shared" si="32"/>
        <v/>
      </c>
      <c r="Y38" s="180" t="str">
        <f t="shared" si="77"/>
        <v/>
      </c>
      <c r="Z38" s="180" t="str">
        <f t="shared" si="72"/>
        <v/>
      </c>
      <c r="AC38" s="180" t="str">
        <f t="shared" si="78"/>
        <v/>
      </c>
      <c r="AD38" s="180" t="str">
        <f>J81</f>
        <v/>
      </c>
      <c r="AF38" s="284"/>
      <c r="AH38" s="283"/>
      <c r="AI38" s="283"/>
      <c r="AJ38" s="283"/>
      <c r="AM38" s="279"/>
      <c r="AN38" s="279"/>
      <c r="AO38" s="279"/>
      <c r="AP38" s="279"/>
      <c r="AR38" s="162">
        <v>34</v>
      </c>
      <c r="AS38" s="162">
        <v>34</v>
      </c>
      <c r="AY38" s="162" t="str">
        <f>CONCATENATE("1",BC40)</f>
        <v>1Z469</v>
      </c>
      <c r="AZ38" s="162" t="str">
        <f>I38</f>
        <v/>
      </c>
      <c r="BA38" s="162">
        <f>BA34+1</f>
        <v>9</v>
      </c>
      <c r="BB38" s="199" t="str">
        <f>CONCATENATE("Z4",BA38)</f>
        <v>Z49</v>
      </c>
      <c r="CQ38" s="209"/>
      <c r="CR38" s="210"/>
      <c r="CS38" s="174">
        <f t="shared" si="12"/>
        <v>36</v>
      </c>
      <c r="CT38" s="183" t="s">
        <v>43</v>
      </c>
      <c r="CU38" s="183" t="s">
        <v>43</v>
      </c>
      <c r="CV38" s="183" t="s">
        <v>43</v>
      </c>
      <c r="CW38" s="183" t="s">
        <v>43</v>
      </c>
      <c r="CX38" s="183" t="s">
        <v>43</v>
      </c>
      <c r="CY38" s="183" t="s">
        <v>43</v>
      </c>
      <c r="CZ38" s="183" t="s">
        <v>43</v>
      </c>
      <c r="DA38" s="183" t="s">
        <v>43</v>
      </c>
      <c r="DB38" s="183" t="s">
        <v>43</v>
      </c>
      <c r="DC38" s="183" t="s">
        <v>43</v>
      </c>
      <c r="DD38" s="183" t="s">
        <v>43</v>
      </c>
      <c r="DE38" s="183" t="s">
        <v>43</v>
      </c>
      <c r="DF38" s="183" t="s">
        <v>43</v>
      </c>
      <c r="DG38" s="183" t="s">
        <v>43</v>
      </c>
      <c r="DH38" s="183" t="s">
        <v>43</v>
      </c>
      <c r="DI38" s="183" t="s">
        <v>43</v>
      </c>
      <c r="DJ38" s="183" t="s">
        <v>43</v>
      </c>
      <c r="DK38" s="183" t="s">
        <v>43</v>
      </c>
      <c r="DL38" s="183" t="s">
        <v>43</v>
      </c>
      <c r="DM38" s="183" t="s">
        <v>43</v>
      </c>
      <c r="DN38" s="183" t="s">
        <v>43</v>
      </c>
      <c r="DO38" s="183" t="s">
        <v>43</v>
      </c>
      <c r="DP38" s="183" t="s">
        <v>43</v>
      </c>
      <c r="DQ38" s="183" t="s">
        <v>43</v>
      </c>
      <c r="DR38" s="183" t="s">
        <v>43</v>
      </c>
      <c r="DS38" s="183" t="s">
        <v>43</v>
      </c>
      <c r="DT38" s="183" t="s">
        <v>43</v>
      </c>
      <c r="DU38" s="183" t="s">
        <v>43</v>
      </c>
      <c r="DV38" s="183" t="s">
        <v>43</v>
      </c>
      <c r="DW38" s="183" t="s">
        <v>43</v>
      </c>
      <c r="DX38" s="183" t="s">
        <v>43</v>
      </c>
      <c r="DY38" s="183" t="s">
        <v>43</v>
      </c>
      <c r="EB38" s="194">
        <v>100</v>
      </c>
      <c r="EC38" s="195">
        <v>39</v>
      </c>
      <c r="ED38" s="176">
        <f t="shared" si="13"/>
        <v>36</v>
      </c>
      <c r="EE38" s="186" t="s">
        <v>43</v>
      </c>
      <c r="EF38" s="186" t="s">
        <v>43</v>
      </c>
      <c r="EG38" s="186" t="s">
        <v>43</v>
      </c>
      <c r="EH38" s="186" t="s">
        <v>43</v>
      </c>
      <c r="EI38" s="186" t="s">
        <v>43</v>
      </c>
      <c r="EJ38" s="186" t="s">
        <v>43</v>
      </c>
      <c r="EK38" s="186" t="s">
        <v>43</v>
      </c>
      <c r="EL38" s="186" t="s">
        <v>43</v>
      </c>
      <c r="EM38" s="186" t="s">
        <v>43</v>
      </c>
      <c r="EN38" s="186" t="s">
        <v>43</v>
      </c>
      <c r="EO38" s="186" t="s">
        <v>43</v>
      </c>
      <c r="EP38" s="186" t="s">
        <v>43</v>
      </c>
      <c r="EQ38" s="186" t="s">
        <v>43</v>
      </c>
      <c r="ER38" s="186" t="s">
        <v>43</v>
      </c>
      <c r="ES38" s="186" t="s">
        <v>43</v>
      </c>
      <c r="ET38" s="186" t="s">
        <v>43</v>
      </c>
      <c r="EU38" s="186" t="s">
        <v>43</v>
      </c>
      <c r="EV38" s="186" t="s">
        <v>43</v>
      </c>
      <c r="EW38" s="186" t="s">
        <v>43</v>
      </c>
      <c r="EX38" s="186" t="s">
        <v>43</v>
      </c>
      <c r="EY38" s="186" t="s">
        <v>43</v>
      </c>
      <c r="EZ38" s="186" t="s">
        <v>43</v>
      </c>
      <c r="FA38" s="186" t="s">
        <v>43</v>
      </c>
      <c r="FB38" s="186" t="s">
        <v>43</v>
      </c>
      <c r="FC38" s="186" t="s">
        <v>43</v>
      </c>
      <c r="FD38" s="186" t="s">
        <v>43</v>
      </c>
      <c r="FE38" s="186" t="s">
        <v>43</v>
      </c>
      <c r="FF38" s="186" t="s">
        <v>43</v>
      </c>
      <c r="FG38" s="186" t="s">
        <v>43</v>
      </c>
      <c r="FH38" s="186" t="s">
        <v>43</v>
      </c>
      <c r="FI38" s="186" t="s">
        <v>43</v>
      </c>
      <c r="FJ38" s="186" t="s">
        <v>43</v>
      </c>
      <c r="FK38" s="186" t="s">
        <v>43</v>
      </c>
      <c r="FL38" s="186" t="s">
        <v>43</v>
      </c>
      <c r="FM38" s="186" t="s">
        <v>43</v>
      </c>
      <c r="FN38" s="186" t="s">
        <v>43</v>
      </c>
      <c r="FO38" s="186" t="s">
        <v>43</v>
      </c>
      <c r="FP38" s="186" t="s">
        <v>43</v>
      </c>
      <c r="FQ38" s="186" t="s">
        <v>43</v>
      </c>
      <c r="FR38" s="186" t="s">
        <v>43</v>
      </c>
      <c r="FS38" s="186" t="s">
        <v>43</v>
      </c>
      <c r="FT38" s="186" t="s">
        <v>43</v>
      </c>
      <c r="FU38" s="186" t="s">
        <v>43</v>
      </c>
      <c r="FV38" s="186" t="s">
        <v>43</v>
      </c>
      <c r="FW38" s="186" t="s">
        <v>43</v>
      </c>
      <c r="FX38" s="186" t="s">
        <v>43</v>
      </c>
      <c r="FY38" s="186" t="s">
        <v>43</v>
      </c>
      <c r="FZ38" s="186" t="s">
        <v>43</v>
      </c>
      <c r="GA38" s="186" t="s">
        <v>43</v>
      </c>
      <c r="GB38" s="186" t="s">
        <v>43</v>
      </c>
      <c r="GC38" s="186" t="s">
        <v>43</v>
      </c>
      <c r="GD38" s="186" t="s">
        <v>43</v>
      </c>
      <c r="GE38" s="186" t="s">
        <v>43</v>
      </c>
      <c r="GF38" s="186" t="s">
        <v>43</v>
      </c>
      <c r="GG38" s="186" t="s">
        <v>43</v>
      </c>
      <c r="GH38" s="186" t="s">
        <v>43</v>
      </c>
      <c r="GI38" s="186" t="s">
        <v>43</v>
      </c>
      <c r="GJ38" s="186" t="s">
        <v>43</v>
      </c>
      <c r="GK38" s="186" t="s">
        <v>43</v>
      </c>
      <c r="GL38" s="186" t="s">
        <v>43</v>
      </c>
      <c r="GM38" s="186" t="s">
        <v>43</v>
      </c>
      <c r="GN38" s="186" t="s">
        <v>43</v>
      </c>
      <c r="GO38" s="186" t="s">
        <v>43</v>
      </c>
      <c r="GP38" s="186" t="s">
        <v>43</v>
      </c>
      <c r="GT38" s="162">
        <v>37</v>
      </c>
      <c r="GU38" s="162" t="s">
        <v>395</v>
      </c>
      <c r="GX38" s="162">
        <v>37</v>
      </c>
      <c r="GY38" s="162" t="s">
        <v>425</v>
      </c>
      <c r="HH38" s="162">
        <f t="shared" si="21"/>
        <v>19</v>
      </c>
      <c r="HI38" s="162" t="str">
        <f t="shared" si="3"/>
        <v>Z419</v>
      </c>
      <c r="HJ38" s="162" t="str">
        <f t="shared" ref="HJ38" si="93">CONCATENATE(1,HI38)</f>
        <v>1Z419</v>
      </c>
      <c r="HK38" s="162" t="str">
        <f t="shared" si="85"/>
        <v/>
      </c>
      <c r="IG38" s="277">
        <v>18</v>
      </c>
      <c r="II38" s="277" t="str">
        <f t="shared" ref="II38" si="94">IF($H$1=8,IW38,IF($H$1=16,IX38,IF($H$1=32,IY38,IF($H$1=64,IZ38,IF($H$1=128,JA38,"")))))</f>
        <v/>
      </c>
      <c r="IJ38" s="277">
        <f t="shared" ref="IJ38" si="95">IF($H$1=8,IL38,IF($H$1=16,IN38,IF($H$1=32,IP38,IF($H$1=64,IR38,IF($H$1=128,IT38,"")))))</f>
        <v>0</v>
      </c>
      <c r="IK38" s="277">
        <f t="shared" si="30"/>
        <v>0</v>
      </c>
      <c r="IL38" s="277"/>
      <c r="IM38" s="277"/>
      <c r="IN38" s="277" t="s">
        <v>43</v>
      </c>
      <c r="IO38" s="277"/>
      <c r="IP38" s="277" t="s">
        <v>43</v>
      </c>
      <c r="IQ38" s="277" t="str">
        <f>I11</f>
        <v/>
      </c>
      <c r="IR38" s="277" t="s">
        <v>43</v>
      </c>
      <c r="IS38" s="277" t="str">
        <f>J17</f>
        <v>Guassardo / Koňárová</v>
      </c>
      <c r="IT38" s="277" t="s">
        <v>43</v>
      </c>
      <c r="IU38" s="277"/>
      <c r="IW38" s="277" t="str">
        <f>IF(IM38="","",MAX($IW$4:IW37)+1)</f>
        <v/>
      </c>
      <c r="IX38" s="277" t="str">
        <f>IF(IO38="","",MAX($IW$4:IX37)+1)</f>
        <v/>
      </c>
      <c r="IY38" s="277" t="str">
        <f>IF(IQ38="","",MAX($IW$4:IY37)+1)</f>
        <v/>
      </c>
      <c r="IZ38" s="277">
        <f>IF(IS38="","",MAX($IW$4:IZ37)+1)</f>
        <v>10</v>
      </c>
      <c r="JA38" s="277" t="str">
        <f>IF(IU38="","",MAX($IW$4:JA37)+1)</f>
        <v/>
      </c>
    </row>
    <row r="39" spans="1:261" ht="39.9" customHeight="1" thickBot="1" x14ac:dyDescent="0.65">
      <c r="A39" s="232" t="str">
        <f>IF(I39="","",MAX($A$5:A38)+1)</f>
        <v/>
      </c>
      <c r="B39" s="280">
        <v>18</v>
      </c>
      <c r="C39" s="162" t="str">
        <f t="shared" si="15"/>
        <v>2Z49</v>
      </c>
      <c r="D39" s="281">
        <f>HLOOKUP($H$1,$AH$6:$AL$258,B37+B37,0)</f>
        <v>0</v>
      </c>
      <c r="E39" s="281">
        <f t="shared" si="51"/>
        <v>18</v>
      </c>
      <c r="F39" s="282" t="str">
        <f>IF(OR(ISERROR(HLOOKUP($H$1,$AR$4:$AV$132,B39+1,0))=TRUE,HLOOKUP($H$1,$AR$4:$AV$132,B39+1,0)=0)," ",HLOOKUP($H$1,$AR$4:$AV$132,B39+1,0))</f>
        <v xml:space="preserve"> </v>
      </c>
      <c r="G39" s="219" t="str">
        <f>IF(ISERROR(VLOOKUP(E39,vylosovanie!$D$10:$Q$162,11,0))=TRUE,"",IF($K$1="n","",VLOOKUP(E39,vylosovanie!$D$10:$Q$162,11,0)))</f>
        <v/>
      </c>
      <c r="H39" s="220" t="str">
        <f>IF(ISERROR(VLOOKUP(E39,vylosovanie!$D$10:$Q$162,12,0))=TRUE,"",IF($K$1="n","",VLOOKUP(E39,vylosovanie!$D$10:$Q$162,12,0)))</f>
        <v/>
      </c>
      <c r="I39" s="221" t="str">
        <f>IF(ISERROR(VLOOKUP(H38,'zapisy k stolom'!$A$4:$AD$2403,30,0)),"",VLOOKUP(H38,'zapisy k stolom'!$A$4:$AD$2403,30,0))</f>
        <v/>
      </c>
      <c r="J39" s="214" t="str">
        <f>IF(ISERROR(VLOOKUP(I40,'zapisy k stolom'!$A$4:$AD$2544,28,0)),"",VLOOKUP(I40,'zapisy k stolom'!$A$4:$AD$2544,28,0))</f>
        <v/>
      </c>
      <c r="M39" s="225"/>
      <c r="N39" s="225"/>
      <c r="Q39" s="180" t="str">
        <f t="shared" si="6"/>
        <v/>
      </c>
      <c r="R39" s="180" t="str">
        <f t="shared" si="5"/>
        <v/>
      </c>
      <c r="U39" s="180" t="str">
        <f t="shared" si="37"/>
        <v/>
      </c>
      <c r="V39" s="180" t="str">
        <f t="shared" si="32"/>
        <v/>
      </c>
      <c r="Y39" s="180" t="str">
        <f t="shared" si="77"/>
        <v/>
      </c>
      <c r="Z39" s="180" t="str">
        <f t="shared" si="72"/>
        <v/>
      </c>
      <c r="AC39" s="180" t="str">
        <f t="shared" si="78"/>
        <v/>
      </c>
      <c r="AD39" s="180" t="str">
        <f>J89</f>
        <v/>
      </c>
      <c r="AF39" s="284" t="str">
        <f>IF(F39=$H$1,"B1",IF(F39&gt;$H$1,"--",IF($H$1=8,HLOOKUP($H$2,$HZ$2:$IC$10,F39+1,0),IF($H$1=16,HLOOKUP($H$2,$BL$2:$BS$18,F39+1,0),IF($H$1=32,HLOOKUP($H$2,$BY$2:$CN$34,F39+1,0),IF($H$1=64,HLOOKUP($H$2,$CT$2:$DY$66,F39+1,0),IF($H$1=128,HLOOKUP($H$2,$EE$2:$GP$130,F39+1,0),"")))))))</f>
        <v>--</v>
      </c>
      <c r="AH39" s="283">
        <v>6</v>
      </c>
      <c r="AI39" s="283">
        <v>5</v>
      </c>
      <c r="AJ39" s="283">
        <v>4</v>
      </c>
      <c r="AM39" s="279">
        <v>18</v>
      </c>
      <c r="AN39" s="279">
        <v>18</v>
      </c>
      <c r="AO39" s="279">
        <v>18</v>
      </c>
      <c r="AP39" s="279"/>
      <c r="AR39" s="162">
        <v>35</v>
      </c>
      <c r="AS39" s="162">
        <v>35</v>
      </c>
      <c r="AY39" s="162" t="str">
        <f>CONCATENATE("2",BB38)</f>
        <v>2Z49</v>
      </c>
      <c r="AZ39" s="162" t="str">
        <f>G39</f>
        <v/>
      </c>
      <c r="BA39" s="162">
        <f>BA31+1</f>
        <v>69</v>
      </c>
      <c r="BB39" s="200"/>
      <c r="BC39" s="199"/>
      <c r="CQ39" s="209"/>
      <c r="CR39" s="210"/>
      <c r="CS39" s="174">
        <f t="shared" si="12"/>
        <v>37</v>
      </c>
      <c r="CT39" s="183" t="s">
        <v>43</v>
      </c>
      <c r="CU39" s="183" t="s">
        <v>43</v>
      </c>
      <c r="CV39" s="183" t="s">
        <v>43</v>
      </c>
      <c r="CW39" s="183" t="s">
        <v>43</v>
      </c>
      <c r="CX39" s="183" t="s">
        <v>43</v>
      </c>
      <c r="CY39" s="183" t="s">
        <v>43</v>
      </c>
      <c r="CZ39" s="183" t="s">
        <v>43</v>
      </c>
      <c r="DA39" s="183" t="s">
        <v>43</v>
      </c>
      <c r="DB39" s="183" t="s">
        <v>43</v>
      </c>
      <c r="DC39" s="183" t="s">
        <v>43</v>
      </c>
      <c r="DD39" s="183" t="s">
        <v>43</v>
      </c>
      <c r="DE39" s="183" t="s">
        <v>43</v>
      </c>
      <c r="DF39" s="183" t="s">
        <v>43</v>
      </c>
      <c r="DG39" s="183" t="s">
        <v>43</v>
      </c>
      <c r="DH39" s="183" t="s">
        <v>43</v>
      </c>
      <c r="DI39" s="183" t="s">
        <v>43</v>
      </c>
      <c r="DJ39" s="183" t="s">
        <v>43</v>
      </c>
      <c r="DK39" s="183" t="s">
        <v>43</v>
      </c>
      <c r="DL39" s="183" t="s">
        <v>43</v>
      </c>
      <c r="DM39" s="183" t="s">
        <v>43</v>
      </c>
      <c r="DN39" s="183" t="s">
        <v>43</v>
      </c>
      <c r="DO39" s="183" t="s">
        <v>43</v>
      </c>
      <c r="DP39" s="183" t="s">
        <v>43</v>
      </c>
      <c r="DQ39" s="183" t="s">
        <v>43</v>
      </c>
      <c r="DR39" s="183" t="s">
        <v>43</v>
      </c>
      <c r="DS39" s="183" t="s">
        <v>43</v>
      </c>
      <c r="DT39" s="183" t="s">
        <v>43</v>
      </c>
      <c r="DU39" s="183" t="s">
        <v>43</v>
      </c>
      <c r="DV39" s="183" t="s">
        <v>43</v>
      </c>
      <c r="DW39" s="183" t="s">
        <v>43</v>
      </c>
      <c r="DX39" s="183" t="s">
        <v>43</v>
      </c>
      <c r="DY39" s="183" t="s">
        <v>43</v>
      </c>
      <c r="EB39" s="194">
        <v>101</v>
      </c>
      <c r="EC39" s="195">
        <v>90</v>
      </c>
      <c r="ED39" s="176">
        <f t="shared" si="13"/>
        <v>37</v>
      </c>
      <c r="EE39" s="186" t="s">
        <v>43</v>
      </c>
      <c r="EF39" s="186" t="s">
        <v>43</v>
      </c>
      <c r="EG39" s="186" t="s">
        <v>43</v>
      </c>
      <c r="EH39" s="186" t="s">
        <v>43</v>
      </c>
      <c r="EI39" s="186" t="s">
        <v>43</v>
      </c>
      <c r="EJ39" s="186" t="s">
        <v>43</v>
      </c>
      <c r="EK39" s="186" t="s">
        <v>43</v>
      </c>
      <c r="EL39" s="186" t="s">
        <v>43</v>
      </c>
      <c r="EM39" s="186" t="s">
        <v>43</v>
      </c>
      <c r="EN39" s="186" t="s">
        <v>43</v>
      </c>
      <c r="EO39" s="186" t="s">
        <v>43</v>
      </c>
      <c r="EP39" s="186" t="s">
        <v>43</v>
      </c>
      <c r="EQ39" s="186" t="s">
        <v>43</v>
      </c>
      <c r="ER39" s="186" t="s">
        <v>43</v>
      </c>
      <c r="ES39" s="186" t="s">
        <v>43</v>
      </c>
      <c r="ET39" s="186" t="s">
        <v>43</v>
      </c>
      <c r="EU39" s="186" t="s">
        <v>43</v>
      </c>
      <c r="EV39" s="186" t="s">
        <v>43</v>
      </c>
      <c r="EW39" s="186" t="s">
        <v>43</v>
      </c>
      <c r="EX39" s="186" t="s">
        <v>43</v>
      </c>
      <c r="EY39" s="186" t="s">
        <v>43</v>
      </c>
      <c r="EZ39" s="186" t="s">
        <v>43</v>
      </c>
      <c r="FA39" s="186" t="s">
        <v>43</v>
      </c>
      <c r="FB39" s="186" t="s">
        <v>43</v>
      </c>
      <c r="FC39" s="186" t="s">
        <v>43</v>
      </c>
      <c r="FD39" s="186" t="s">
        <v>43</v>
      </c>
      <c r="FE39" s="186" t="s">
        <v>43</v>
      </c>
      <c r="FF39" s="186" t="s">
        <v>43</v>
      </c>
      <c r="FG39" s="186" t="s">
        <v>43</v>
      </c>
      <c r="FH39" s="186" t="s">
        <v>43</v>
      </c>
      <c r="FI39" s="186" t="s">
        <v>43</v>
      </c>
      <c r="FJ39" s="186" t="s">
        <v>43</v>
      </c>
      <c r="FK39" s="186" t="s">
        <v>43</v>
      </c>
      <c r="FL39" s="186" t="s">
        <v>43</v>
      </c>
      <c r="FM39" s="186" t="s">
        <v>43</v>
      </c>
      <c r="FN39" s="186" t="s">
        <v>43</v>
      </c>
      <c r="FO39" s="186" t="s">
        <v>43</v>
      </c>
      <c r="FP39" s="186" t="s">
        <v>43</v>
      </c>
      <c r="FQ39" s="186" t="s">
        <v>43</v>
      </c>
      <c r="FR39" s="186" t="s">
        <v>43</v>
      </c>
      <c r="FS39" s="186" t="s">
        <v>43</v>
      </c>
      <c r="FT39" s="186" t="s">
        <v>43</v>
      </c>
      <c r="FU39" s="186" t="s">
        <v>43</v>
      </c>
      <c r="FV39" s="186" t="s">
        <v>43</v>
      </c>
      <c r="FW39" s="186" t="s">
        <v>43</v>
      </c>
      <c r="FX39" s="186" t="s">
        <v>43</v>
      </c>
      <c r="FY39" s="186" t="s">
        <v>43</v>
      </c>
      <c r="FZ39" s="186" t="s">
        <v>43</v>
      </c>
      <c r="GA39" s="186" t="s">
        <v>43</v>
      </c>
      <c r="GB39" s="186" t="s">
        <v>43</v>
      </c>
      <c r="GC39" s="186" t="s">
        <v>43</v>
      </c>
      <c r="GD39" s="186" t="s">
        <v>43</v>
      </c>
      <c r="GE39" s="186" t="s">
        <v>43</v>
      </c>
      <c r="GF39" s="186" t="s">
        <v>43</v>
      </c>
      <c r="GG39" s="186" t="s">
        <v>43</v>
      </c>
      <c r="GH39" s="186" t="s">
        <v>43</v>
      </c>
      <c r="GI39" s="186" t="s">
        <v>43</v>
      </c>
      <c r="GJ39" s="186" t="s">
        <v>43</v>
      </c>
      <c r="GK39" s="186" t="s">
        <v>43</v>
      </c>
      <c r="GL39" s="186" t="s">
        <v>43</v>
      </c>
      <c r="GM39" s="186" t="s">
        <v>43</v>
      </c>
      <c r="GN39" s="186" t="s">
        <v>43</v>
      </c>
      <c r="GO39" s="186" t="s">
        <v>43</v>
      </c>
      <c r="GP39" s="186" t="s">
        <v>43</v>
      </c>
      <c r="GT39" s="162">
        <v>38</v>
      </c>
      <c r="GU39" s="162" t="s">
        <v>396</v>
      </c>
      <c r="GX39" s="162">
        <v>38</v>
      </c>
      <c r="GY39" s="162" t="s">
        <v>426</v>
      </c>
      <c r="HH39" s="162">
        <f t="shared" si="21"/>
        <v>19</v>
      </c>
      <c r="HI39" s="162" t="str">
        <f t="shared" si="3"/>
        <v>Z419</v>
      </c>
      <c r="HJ39" s="162" t="str">
        <f t="shared" ref="HJ39" si="96">CONCATENATE(2,HI39)</f>
        <v>2Z419</v>
      </c>
      <c r="HK39" s="162" t="str">
        <f t="shared" si="85"/>
        <v/>
      </c>
      <c r="IG39" s="278"/>
      <c r="II39" s="278"/>
      <c r="IJ39" s="278"/>
      <c r="IK39" s="278"/>
      <c r="IL39" s="288"/>
      <c r="IM39" s="278"/>
      <c r="IN39" s="278"/>
      <c r="IO39" s="278"/>
      <c r="IP39" s="278"/>
      <c r="IQ39" s="278"/>
      <c r="IR39" s="278"/>
      <c r="IS39" s="278"/>
      <c r="IT39" s="278"/>
      <c r="IU39" s="278"/>
      <c r="IW39" s="278"/>
      <c r="IX39" s="278"/>
      <c r="IY39" s="278"/>
      <c r="IZ39" s="278"/>
      <c r="JA39" s="278"/>
    </row>
    <row r="40" spans="1:261" ht="39.9" customHeight="1" thickBot="1" x14ac:dyDescent="0.65">
      <c r="B40" s="280"/>
      <c r="C40" s="162" t="str">
        <f t="shared" si="15"/>
        <v>1Z499</v>
      </c>
      <c r="D40" s="281"/>
      <c r="E40" s="281"/>
      <c r="F40" s="282"/>
      <c r="I40" s="222" t="str">
        <f>BC40</f>
        <v>Z469</v>
      </c>
      <c r="J40" s="214" t="str">
        <f>IF(ISERROR(VLOOKUP(I40,'zapisy k stolom'!$A$4:$AD$2403,27,0)),"",VLOOKUP(I40,'zapisy k stolom'!$A$4:$AD$2403,27,0))</f>
        <v/>
      </c>
      <c r="M40" s="225"/>
      <c r="N40" s="225"/>
      <c r="Q40" s="180" t="str">
        <f t="shared" si="6"/>
        <v/>
      </c>
      <c r="R40" s="180" t="str">
        <f t="shared" si="5"/>
        <v/>
      </c>
      <c r="U40" s="180" t="str">
        <f t="shared" si="37"/>
        <v/>
      </c>
      <c r="V40" s="180" t="str">
        <f t="shared" si="32"/>
        <v/>
      </c>
      <c r="Y40" s="180" t="str">
        <f t="shared" si="77"/>
        <v/>
      </c>
      <c r="Z40" s="180" t="str">
        <f t="shared" si="72"/>
        <v/>
      </c>
      <c r="AC40" s="180" t="str">
        <f t="shared" si="78"/>
        <v/>
      </c>
      <c r="AD40" s="180" t="str">
        <f>J97</f>
        <v/>
      </c>
      <c r="AF40" s="284"/>
      <c r="AH40" s="283"/>
      <c r="AI40" s="283"/>
      <c r="AJ40" s="283"/>
      <c r="AM40" s="279"/>
      <c r="AN40" s="279"/>
      <c r="AO40" s="279"/>
      <c r="AP40" s="279"/>
      <c r="AR40" s="162">
        <v>36</v>
      </c>
      <c r="AS40" s="162">
        <v>36</v>
      </c>
      <c r="AY40" s="162" t="str">
        <f>CONCATENATE("1",BD44)</f>
        <v>1Z499</v>
      </c>
      <c r="AZ40" s="162" t="str">
        <f>J40</f>
        <v/>
      </c>
      <c r="BC40" s="203" t="str">
        <f>CONCATENATE("Z4",BA39)</f>
        <v>Z469</v>
      </c>
      <c r="CQ40" s="209"/>
      <c r="CR40" s="210"/>
      <c r="CS40" s="174">
        <f t="shared" si="12"/>
        <v>38</v>
      </c>
      <c r="CT40" s="183" t="s">
        <v>43</v>
      </c>
      <c r="CU40" s="183" t="s">
        <v>43</v>
      </c>
      <c r="CV40" s="183" t="s">
        <v>43</v>
      </c>
      <c r="CW40" s="183" t="s">
        <v>43</v>
      </c>
      <c r="CX40" s="183" t="s">
        <v>43</v>
      </c>
      <c r="CY40" s="183" t="s">
        <v>43</v>
      </c>
      <c r="CZ40" s="183" t="s">
        <v>43</v>
      </c>
      <c r="DA40" s="183" t="s">
        <v>43</v>
      </c>
      <c r="DB40" s="183" t="s">
        <v>43</v>
      </c>
      <c r="DC40" s="183" t="s">
        <v>43</v>
      </c>
      <c r="DD40" s="183" t="s">
        <v>43</v>
      </c>
      <c r="DE40" s="183" t="s">
        <v>43</v>
      </c>
      <c r="DF40" s="183" t="s">
        <v>43</v>
      </c>
      <c r="DG40" s="183" t="s">
        <v>43</v>
      </c>
      <c r="DH40" s="183" t="s">
        <v>43</v>
      </c>
      <c r="DI40" s="183" t="s">
        <v>43</v>
      </c>
      <c r="DJ40" s="183" t="s">
        <v>43</v>
      </c>
      <c r="DK40" s="183" t="s">
        <v>43</v>
      </c>
      <c r="DL40" s="183" t="s">
        <v>43</v>
      </c>
      <c r="DM40" s="183" t="s">
        <v>44</v>
      </c>
      <c r="DN40" s="183" t="s">
        <v>44</v>
      </c>
      <c r="DO40" s="183" t="s">
        <v>44</v>
      </c>
      <c r="DP40" s="183" t="s">
        <v>44</v>
      </c>
      <c r="DQ40" s="183" t="s">
        <v>44</v>
      </c>
      <c r="DR40" s="183" t="s">
        <v>44</v>
      </c>
      <c r="DS40" s="183" t="s">
        <v>44</v>
      </c>
      <c r="DT40" s="183" t="s">
        <v>44</v>
      </c>
      <c r="DU40" s="183" t="s">
        <v>44</v>
      </c>
      <c r="DV40" s="183" t="s">
        <v>44</v>
      </c>
      <c r="DW40" s="183" t="s">
        <v>44</v>
      </c>
      <c r="DX40" s="183" t="s">
        <v>44</v>
      </c>
      <c r="DY40" s="183" t="s">
        <v>44</v>
      </c>
      <c r="EB40" s="194">
        <v>102</v>
      </c>
      <c r="EC40" s="195">
        <v>103</v>
      </c>
      <c r="ED40" s="176">
        <f t="shared" si="13"/>
        <v>38</v>
      </c>
      <c r="EE40" s="186" t="s">
        <v>43</v>
      </c>
      <c r="EF40" s="186" t="s">
        <v>43</v>
      </c>
      <c r="EG40" s="186" t="s">
        <v>43</v>
      </c>
      <c r="EH40" s="186" t="s">
        <v>43</v>
      </c>
      <c r="EI40" s="186" t="s">
        <v>43</v>
      </c>
      <c r="EJ40" s="186" t="s">
        <v>43</v>
      </c>
      <c r="EK40" s="186" t="s">
        <v>43</v>
      </c>
      <c r="EL40" s="186" t="s">
        <v>43</v>
      </c>
      <c r="EM40" s="186" t="s">
        <v>43</v>
      </c>
      <c r="EN40" s="186" t="s">
        <v>43</v>
      </c>
      <c r="EO40" s="186" t="s">
        <v>43</v>
      </c>
      <c r="EP40" s="186" t="s">
        <v>43</v>
      </c>
      <c r="EQ40" s="186" t="s">
        <v>43</v>
      </c>
      <c r="ER40" s="186" t="s">
        <v>43</v>
      </c>
      <c r="ES40" s="186" t="s">
        <v>43</v>
      </c>
      <c r="ET40" s="186" t="s">
        <v>43</v>
      </c>
      <c r="EU40" s="186" t="s">
        <v>43</v>
      </c>
      <c r="EV40" s="186" t="s">
        <v>43</v>
      </c>
      <c r="EW40" s="186" t="s">
        <v>43</v>
      </c>
      <c r="EX40" s="186" t="s">
        <v>43</v>
      </c>
      <c r="EY40" s="186" t="s">
        <v>43</v>
      </c>
      <c r="EZ40" s="186" t="s">
        <v>43</v>
      </c>
      <c r="FA40" s="186" t="s">
        <v>43</v>
      </c>
      <c r="FB40" s="186" t="s">
        <v>43</v>
      </c>
      <c r="FC40" s="186" t="s">
        <v>43</v>
      </c>
      <c r="FD40" s="186" t="s">
        <v>43</v>
      </c>
      <c r="FE40" s="186" t="s">
        <v>43</v>
      </c>
      <c r="FF40" s="186" t="s">
        <v>43</v>
      </c>
      <c r="FG40" s="186" t="s">
        <v>43</v>
      </c>
      <c r="FH40" s="186" t="s">
        <v>43</v>
      </c>
      <c r="FI40" s="186" t="s">
        <v>43</v>
      </c>
      <c r="FJ40" s="186" t="s">
        <v>43</v>
      </c>
      <c r="FK40" s="186" t="s">
        <v>43</v>
      </c>
      <c r="FL40" s="186" t="s">
        <v>43</v>
      </c>
      <c r="FM40" s="186" t="s">
        <v>43</v>
      </c>
      <c r="FN40" s="186" t="s">
        <v>43</v>
      </c>
      <c r="FO40" s="186" t="s">
        <v>43</v>
      </c>
      <c r="FP40" s="186" t="s">
        <v>44</v>
      </c>
      <c r="FQ40" s="186" t="s">
        <v>44</v>
      </c>
      <c r="FR40" s="186" t="s">
        <v>44</v>
      </c>
      <c r="FS40" s="186" t="s">
        <v>44</v>
      </c>
      <c r="FT40" s="186" t="s">
        <v>44</v>
      </c>
      <c r="FU40" s="186" t="s">
        <v>44</v>
      </c>
      <c r="FV40" s="186" t="s">
        <v>44</v>
      </c>
      <c r="FW40" s="186" t="s">
        <v>44</v>
      </c>
      <c r="FX40" s="186" t="s">
        <v>44</v>
      </c>
      <c r="FY40" s="186" t="s">
        <v>44</v>
      </c>
      <c r="FZ40" s="186" t="s">
        <v>44</v>
      </c>
      <c r="GA40" s="186" t="s">
        <v>44</v>
      </c>
      <c r="GB40" s="186" t="s">
        <v>44</v>
      </c>
      <c r="GC40" s="186" t="s">
        <v>44</v>
      </c>
      <c r="GD40" s="186" t="s">
        <v>44</v>
      </c>
      <c r="GE40" s="186" t="s">
        <v>44</v>
      </c>
      <c r="GF40" s="186" t="s">
        <v>44</v>
      </c>
      <c r="GG40" s="186" t="s">
        <v>44</v>
      </c>
      <c r="GH40" s="186" t="s">
        <v>44</v>
      </c>
      <c r="GI40" s="186" t="s">
        <v>44</v>
      </c>
      <c r="GJ40" s="186" t="s">
        <v>44</v>
      </c>
      <c r="GK40" s="186" t="s">
        <v>44</v>
      </c>
      <c r="GL40" s="186" t="s">
        <v>44</v>
      </c>
      <c r="GM40" s="186" t="s">
        <v>44</v>
      </c>
      <c r="GN40" s="186" t="s">
        <v>44</v>
      </c>
      <c r="GO40" s="186" t="s">
        <v>44</v>
      </c>
      <c r="GP40" s="186" t="s">
        <v>44</v>
      </c>
      <c r="GT40" s="162">
        <v>39</v>
      </c>
      <c r="GU40" s="162" t="s">
        <v>397</v>
      </c>
      <c r="GX40" s="162">
        <v>39</v>
      </c>
      <c r="GY40" s="162" t="s">
        <v>427</v>
      </c>
      <c r="HH40" s="162">
        <f t="shared" si="21"/>
        <v>20</v>
      </c>
      <c r="HI40" s="162" t="str">
        <f t="shared" si="3"/>
        <v>Z420</v>
      </c>
      <c r="HJ40" s="162" t="str">
        <f t="shared" ref="HJ40" si="97">CONCATENATE(1,HI40)</f>
        <v>1Z420</v>
      </c>
      <c r="HK40" s="162" t="str">
        <f t="shared" si="85"/>
        <v/>
      </c>
      <c r="IG40" s="277">
        <v>19</v>
      </c>
      <c r="II40" s="277" t="str">
        <f t="shared" ref="II40" si="98">IF($H$1=8,IW40,IF($H$1=16,IX40,IF($H$1=32,IY40,IF($H$1=64,IZ40,IF($H$1=128,JA40,"")))))</f>
        <v/>
      </c>
      <c r="IJ40" s="277">
        <f t="shared" ref="IJ40" si="99">IF($H$1=8,IL40,IF($H$1=16,IN40,IF($H$1=32,IP40,IF($H$1=64,IR40,IF($H$1=128,IT40,"")))))</f>
        <v>0</v>
      </c>
      <c r="IK40" s="277">
        <f t="shared" si="30"/>
        <v>0</v>
      </c>
      <c r="IL40" s="277"/>
      <c r="IM40" s="277"/>
      <c r="IN40" s="277" t="s">
        <v>43</v>
      </c>
      <c r="IO40" s="277"/>
      <c r="IP40" s="277" t="s">
        <v>43</v>
      </c>
      <c r="IQ40" s="277" t="str">
        <f>I15</f>
        <v/>
      </c>
      <c r="IR40" s="277" t="s">
        <v>43</v>
      </c>
      <c r="IS40" s="277" t="str">
        <f>J25</f>
        <v/>
      </c>
      <c r="IT40" s="277" t="s">
        <v>43</v>
      </c>
      <c r="IU40" s="277"/>
      <c r="IW40" s="277" t="str">
        <f>IF(IM40="","",MAX($IW$4:IW39)+1)</f>
        <v/>
      </c>
      <c r="IX40" s="277" t="str">
        <f>IF(IO40="","",MAX($IW$4:IX39)+1)</f>
        <v/>
      </c>
      <c r="IY40" s="277" t="str">
        <f>IF(IQ40="","",MAX($IW$4:IY39)+1)</f>
        <v/>
      </c>
      <c r="IZ40" s="277" t="str">
        <f>IF(IS40="","",MAX($IW$4:IZ39)+1)</f>
        <v/>
      </c>
      <c r="JA40" s="277" t="str">
        <f>IF(IU40="","",MAX($IW$4:JA39)+1)</f>
        <v/>
      </c>
    </row>
    <row r="41" spans="1:261" ht="39.9" customHeight="1" thickBot="1" x14ac:dyDescent="0.65">
      <c r="B41" s="280">
        <v>19</v>
      </c>
      <c r="C41" s="162" t="str">
        <f t="shared" si="15"/>
        <v>1Z410</v>
      </c>
      <c r="D41" s="281">
        <f>HLOOKUP($H$1,$AH$6:$AL$258,B39+B39,0)</f>
        <v>0</v>
      </c>
      <c r="E41" s="281">
        <f t="shared" si="51"/>
        <v>19</v>
      </c>
      <c r="F41" s="282" t="str">
        <f>IF(OR(ISERROR(HLOOKUP($H$1,$AR$4:$AV$132,B41+1,0))=TRUE,HLOOKUP($H$1,$AR$4:$AV$132,B41+1,0)=0)," ",HLOOKUP($H$1,$AR$4:$AV$132,B41+1,0))</f>
        <v xml:space="preserve"> </v>
      </c>
      <c r="G41" s="214" t="str">
        <f>IF(ISERROR(VLOOKUP(E41,vylosovanie!$D$10:$Q$162,11,0))=TRUE,"",IF($K$1="n","",VLOOKUP(E41,vylosovanie!$D$10:$Q$162,11,0)))</f>
        <v/>
      </c>
      <c r="H41" s="214" t="str">
        <f>IF(ISERROR(VLOOKUP(E41,vylosovanie!$D$10:$Q$162,12,0))=TRUE,"",IF($K$1="n","",VLOOKUP(E41,vylosovanie!$D$10:$Q$162,12,0)))</f>
        <v/>
      </c>
      <c r="I41" s="223" t="str">
        <f>IF(ISERROR(VLOOKUP(H42,'zapisy k stolom'!$A$4:$AD$2403,28,0)),"",VLOOKUP(H42,'zapisy k stolom'!$A$4:$AD$2403,28,0))</f>
        <v/>
      </c>
      <c r="J41" s="221" t="str">
        <f>IF(ISERROR(VLOOKUP(I40,'zapisy k stolom'!$A$4:$AD$2403,30,0)),"",VLOOKUP(I40,'zapisy k stolom'!$A$4:$AD$2403,30,0))</f>
        <v/>
      </c>
      <c r="M41" s="225"/>
      <c r="N41" s="225"/>
      <c r="Q41" s="180" t="str">
        <f t="shared" si="6"/>
        <v/>
      </c>
      <c r="R41" s="180" t="str">
        <f t="shared" si="5"/>
        <v/>
      </c>
      <c r="U41" s="180" t="str">
        <f t="shared" si="37"/>
        <v/>
      </c>
      <c r="V41" s="180" t="str">
        <f t="shared" si="32"/>
        <v/>
      </c>
      <c r="Y41" s="180" t="str">
        <f t="shared" si="77"/>
        <v/>
      </c>
      <c r="Z41" s="180" t="str">
        <f t="shared" si="72"/>
        <v/>
      </c>
      <c r="AC41" s="180" t="str">
        <f t="shared" si="78"/>
        <v/>
      </c>
      <c r="AD41" s="180" t="str">
        <f>J105</f>
        <v/>
      </c>
      <c r="AF41" s="284" t="str">
        <f>IF(F41=$H$1,"B1",IF(F41&gt;$H$1,"--",IF($H$1=8,HLOOKUP($H$2,$HZ$2:$IC$10,F41+1,0),IF($H$1=16,HLOOKUP($H$2,$BL$2:$BS$18,F41+1,0),IF($H$1=32,HLOOKUP($H$2,$BY$2:$CN$34,F41+1,0),IF($H$1=64,HLOOKUP($H$2,$CT$2:$DY$66,F41+1,0),IF($H$1=128,HLOOKUP($H$2,$EE$2:$GP$130,F41+1,0),"")))))))</f>
        <v>--</v>
      </c>
      <c r="AH41" s="283">
        <v>6</v>
      </c>
      <c r="AI41" s="283">
        <v>5</v>
      </c>
      <c r="AJ41" s="283">
        <v>4</v>
      </c>
      <c r="AM41" s="279">
        <v>19</v>
      </c>
      <c r="AN41" s="279">
        <v>19</v>
      </c>
      <c r="AO41" s="279">
        <v>19</v>
      </c>
      <c r="AP41" s="279"/>
      <c r="AR41" s="162">
        <v>37</v>
      </c>
      <c r="AS41" s="162">
        <v>37</v>
      </c>
      <c r="AY41" s="162" t="str">
        <f>CONCATENATE("1",BB42)</f>
        <v>1Z410</v>
      </c>
      <c r="AZ41" s="162" t="str">
        <f>G41</f>
        <v/>
      </c>
      <c r="BA41" s="162">
        <f>BA25+1</f>
        <v>99</v>
      </c>
      <c r="BC41" s="203"/>
      <c r="BD41" s="199"/>
      <c r="CQ41" s="209"/>
      <c r="CR41" s="209"/>
      <c r="CS41" s="174">
        <f t="shared" si="12"/>
        <v>39</v>
      </c>
      <c r="CT41" s="183" t="s">
        <v>43</v>
      </c>
      <c r="CU41" s="183" t="s">
        <v>43</v>
      </c>
      <c r="CV41" s="183" t="s">
        <v>43</v>
      </c>
      <c r="CW41" s="183" t="s">
        <v>43</v>
      </c>
      <c r="CX41" s="183" t="s">
        <v>43</v>
      </c>
      <c r="CY41" s="183" t="s">
        <v>43</v>
      </c>
      <c r="CZ41" s="183" t="s">
        <v>43</v>
      </c>
      <c r="DA41" s="183" t="s">
        <v>43</v>
      </c>
      <c r="DB41" s="183" t="s">
        <v>43</v>
      </c>
      <c r="DC41" s="183" t="s">
        <v>43</v>
      </c>
      <c r="DD41" s="183" t="s">
        <v>43</v>
      </c>
      <c r="DE41" s="183" t="s">
        <v>43</v>
      </c>
      <c r="DF41" s="183" t="s">
        <v>43</v>
      </c>
      <c r="DG41" s="183" t="s">
        <v>43</v>
      </c>
      <c r="DH41" s="183" t="s">
        <v>44</v>
      </c>
      <c r="DI41" s="183" t="s">
        <v>44</v>
      </c>
      <c r="DJ41" s="183" t="s">
        <v>44</v>
      </c>
      <c r="DK41" s="183" t="s">
        <v>44</v>
      </c>
      <c r="DL41" s="183" t="s">
        <v>44</v>
      </c>
      <c r="DM41" s="183" t="s">
        <v>44</v>
      </c>
      <c r="DN41" s="183" t="s">
        <v>44</v>
      </c>
      <c r="DO41" s="183" t="s">
        <v>44</v>
      </c>
      <c r="DP41" s="183" t="s">
        <v>44</v>
      </c>
      <c r="DQ41" s="183" t="s">
        <v>44</v>
      </c>
      <c r="DR41" s="183" t="s">
        <v>44</v>
      </c>
      <c r="DS41" s="183" t="s">
        <v>44</v>
      </c>
      <c r="DT41" s="183" t="s">
        <v>44</v>
      </c>
      <c r="DU41" s="183" t="s">
        <v>44</v>
      </c>
      <c r="DV41" s="183" t="s">
        <v>44</v>
      </c>
      <c r="DW41" s="183" t="s">
        <v>44</v>
      </c>
      <c r="DX41" s="183" t="s">
        <v>44</v>
      </c>
      <c r="DY41" s="183" t="s">
        <v>44</v>
      </c>
      <c r="EB41" s="194">
        <v>103</v>
      </c>
      <c r="EC41" s="195">
        <v>26</v>
      </c>
      <c r="ED41" s="176">
        <f t="shared" si="13"/>
        <v>39</v>
      </c>
      <c r="EE41" s="186" t="s">
        <v>43</v>
      </c>
      <c r="EF41" s="186" t="s">
        <v>43</v>
      </c>
      <c r="EG41" s="186" t="s">
        <v>43</v>
      </c>
      <c r="EH41" s="186" t="s">
        <v>43</v>
      </c>
      <c r="EI41" s="186" t="s">
        <v>43</v>
      </c>
      <c r="EJ41" s="186" t="s">
        <v>43</v>
      </c>
      <c r="EK41" s="186" t="s">
        <v>43</v>
      </c>
      <c r="EL41" s="186" t="s">
        <v>43</v>
      </c>
      <c r="EM41" s="186" t="s">
        <v>43</v>
      </c>
      <c r="EN41" s="186" t="s">
        <v>43</v>
      </c>
      <c r="EO41" s="186" t="s">
        <v>43</v>
      </c>
      <c r="EP41" s="186" t="s">
        <v>43</v>
      </c>
      <c r="EQ41" s="186" t="s">
        <v>43</v>
      </c>
      <c r="ER41" s="186" t="s">
        <v>43</v>
      </c>
      <c r="ES41" s="186" t="s">
        <v>43</v>
      </c>
      <c r="ET41" s="186" t="s">
        <v>43</v>
      </c>
      <c r="EU41" s="186" t="s">
        <v>43</v>
      </c>
      <c r="EV41" s="186" t="s">
        <v>43</v>
      </c>
      <c r="EW41" s="186" t="s">
        <v>43</v>
      </c>
      <c r="EX41" s="186" t="s">
        <v>43</v>
      </c>
      <c r="EY41" s="186" t="s">
        <v>43</v>
      </c>
      <c r="EZ41" s="186" t="s">
        <v>43</v>
      </c>
      <c r="FA41" s="186" t="s">
        <v>43</v>
      </c>
      <c r="FB41" s="186" t="s">
        <v>43</v>
      </c>
      <c r="FC41" s="186" t="s">
        <v>43</v>
      </c>
      <c r="FD41" s="186" t="s">
        <v>43</v>
      </c>
      <c r="FE41" s="186" t="s">
        <v>43</v>
      </c>
      <c r="FF41" s="186" t="s">
        <v>43</v>
      </c>
      <c r="FG41" s="186" t="s">
        <v>44</v>
      </c>
      <c r="FH41" s="186" t="s">
        <v>44</v>
      </c>
      <c r="FI41" s="186" t="s">
        <v>44</v>
      </c>
      <c r="FJ41" s="186" t="s">
        <v>44</v>
      </c>
      <c r="FK41" s="186" t="s">
        <v>44</v>
      </c>
      <c r="FL41" s="186" t="s">
        <v>44</v>
      </c>
      <c r="FM41" s="186" t="s">
        <v>44</v>
      </c>
      <c r="FN41" s="186" t="s">
        <v>44</v>
      </c>
      <c r="FO41" s="186" t="s">
        <v>44</v>
      </c>
      <c r="FP41" s="186" t="s">
        <v>44</v>
      </c>
      <c r="FQ41" s="186" t="s">
        <v>44</v>
      </c>
      <c r="FR41" s="186" t="s">
        <v>44</v>
      </c>
      <c r="FS41" s="186" t="s">
        <v>44</v>
      </c>
      <c r="FT41" s="186" t="s">
        <v>44</v>
      </c>
      <c r="FU41" s="186" t="s">
        <v>44</v>
      </c>
      <c r="FV41" s="186" t="s">
        <v>44</v>
      </c>
      <c r="FW41" s="186" t="s">
        <v>44</v>
      </c>
      <c r="FX41" s="186" t="s">
        <v>44</v>
      </c>
      <c r="FY41" s="186" t="s">
        <v>44</v>
      </c>
      <c r="FZ41" s="186" t="s">
        <v>44</v>
      </c>
      <c r="GA41" s="186" t="s">
        <v>44</v>
      </c>
      <c r="GB41" s="186" t="s">
        <v>44</v>
      </c>
      <c r="GC41" s="186" t="s">
        <v>44</v>
      </c>
      <c r="GD41" s="186" t="s">
        <v>44</v>
      </c>
      <c r="GE41" s="186" t="s">
        <v>44</v>
      </c>
      <c r="GF41" s="186" t="s">
        <v>44</v>
      </c>
      <c r="GG41" s="186" t="s">
        <v>44</v>
      </c>
      <c r="GH41" s="186" t="s">
        <v>44</v>
      </c>
      <c r="GI41" s="186" t="s">
        <v>44</v>
      </c>
      <c r="GJ41" s="186" t="s">
        <v>44</v>
      </c>
      <c r="GK41" s="186" t="s">
        <v>44</v>
      </c>
      <c r="GL41" s="186" t="s">
        <v>44</v>
      </c>
      <c r="GM41" s="186" t="s">
        <v>44</v>
      </c>
      <c r="GN41" s="186" t="s">
        <v>44</v>
      </c>
      <c r="GO41" s="186" t="s">
        <v>44</v>
      </c>
      <c r="GP41" s="186" t="s">
        <v>44</v>
      </c>
      <c r="GT41" s="162">
        <v>40</v>
      </c>
      <c r="GU41" s="162" t="s">
        <v>398</v>
      </c>
      <c r="GX41" s="162">
        <v>40</v>
      </c>
      <c r="GY41" s="162" t="s">
        <v>428</v>
      </c>
      <c r="HH41" s="162">
        <f t="shared" si="21"/>
        <v>20</v>
      </c>
      <c r="HI41" s="162" t="str">
        <f t="shared" si="3"/>
        <v>Z420</v>
      </c>
      <c r="HJ41" s="162" t="str">
        <f t="shared" ref="HJ41" si="100">CONCATENATE(2,HI41)</f>
        <v>2Z420</v>
      </c>
      <c r="HK41" s="162" t="str">
        <f t="shared" si="85"/>
        <v/>
      </c>
      <c r="IG41" s="278"/>
      <c r="II41" s="278"/>
      <c r="IJ41" s="278"/>
      <c r="IK41" s="278"/>
      <c r="IL41" s="288"/>
      <c r="IM41" s="278"/>
      <c r="IN41" s="278"/>
      <c r="IO41" s="278"/>
      <c r="IP41" s="278"/>
      <c r="IQ41" s="278"/>
      <c r="IR41" s="278"/>
      <c r="IS41" s="278"/>
      <c r="IT41" s="278"/>
      <c r="IU41" s="278"/>
      <c r="IW41" s="278"/>
      <c r="IX41" s="278"/>
      <c r="IY41" s="278"/>
      <c r="IZ41" s="278"/>
      <c r="JA41" s="278"/>
    </row>
    <row r="42" spans="1:261" ht="39.9" customHeight="1" thickBot="1" x14ac:dyDescent="0.65">
      <c r="B42" s="280"/>
      <c r="C42" s="162" t="str">
        <f t="shared" si="15"/>
        <v>2Z469</v>
      </c>
      <c r="D42" s="281"/>
      <c r="E42" s="281"/>
      <c r="F42" s="282"/>
      <c r="G42" s="217"/>
      <c r="H42" s="218" t="str">
        <f>BB42</f>
        <v>Z410</v>
      </c>
      <c r="I42" s="220" t="str">
        <f>IF(ISERROR(VLOOKUP(H42,'zapisy k stolom'!$A$4:$AD$2403,27,0)),"",VLOOKUP(H42,'zapisy k stolom'!$A$4:$AD$2403,27,0))</f>
        <v/>
      </c>
      <c r="J42" s="223"/>
      <c r="M42" s="225"/>
      <c r="N42" s="225"/>
      <c r="Q42" s="180" t="str">
        <f t="shared" si="6"/>
        <v/>
      </c>
      <c r="R42" s="180" t="str">
        <f t="shared" si="5"/>
        <v/>
      </c>
      <c r="U42" s="180" t="str">
        <f t="shared" si="37"/>
        <v/>
      </c>
      <c r="V42" s="180" t="str">
        <f t="shared" si="32"/>
        <v/>
      </c>
      <c r="Y42" s="180" t="str">
        <f t="shared" si="77"/>
        <v/>
      </c>
      <c r="Z42" s="180" t="str">
        <f t="shared" si="72"/>
        <v/>
      </c>
      <c r="AC42" s="180" t="str">
        <f t="shared" si="78"/>
        <v/>
      </c>
      <c r="AD42" s="180" t="str">
        <f>J113</f>
        <v/>
      </c>
      <c r="AF42" s="284"/>
      <c r="AH42" s="283"/>
      <c r="AI42" s="283"/>
      <c r="AJ42" s="283"/>
      <c r="AM42" s="279"/>
      <c r="AN42" s="279"/>
      <c r="AO42" s="279"/>
      <c r="AP42" s="279"/>
      <c r="AR42" s="162">
        <v>38</v>
      </c>
      <c r="AS42" s="162">
        <v>38</v>
      </c>
      <c r="AY42" s="162" t="str">
        <f>CONCATENATE("2",BC40)</f>
        <v>2Z469</v>
      </c>
      <c r="AZ42" s="162" t="str">
        <f>I42</f>
        <v/>
      </c>
      <c r="BA42" s="162">
        <f>BA38+1</f>
        <v>10</v>
      </c>
      <c r="BB42" s="199" t="str">
        <f>CONCATENATE("Z4",BA42)</f>
        <v>Z410</v>
      </c>
      <c r="BC42" s="200"/>
      <c r="BD42" s="203"/>
      <c r="CQ42" s="209"/>
      <c r="CR42" s="209"/>
      <c r="CS42" s="174">
        <f t="shared" si="12"/>
        <v>40</v>
      </c>
      <c r="CT42" s="183" t="s">
        <v>43</v>
      </c>
      <c r="CU42" s="183" t="s">
        <v>43</v>
      </c>
      <c r="CV42" s="183" t="s">
        <v>43</v>
      </c>
      <c r="CW42" s="183" t="s">
        <v>43</v>
      </c>
      <c r="CX42" s="183" t="s">
        <v>43</v>
      </c>
      <c r="CY42" s="183" t="s">
        <v>43</v>
      </c>
      <c r="CZ42" s="183" t="s">
        <v>43</v>
      </c>
      <c r="DA42" s="183" t="s">
        <v>43</v>
      </c>
      <c r="DB42" s="183" t="s">
        <v>43</v>
      </c>
      <c r="DC42" s="183" t="s">
        <v>43</v>
      </c>
      <c r="DD42" s="183" t="s">
        <v>43</v>
      </c>
      <c r="DE42" s="183" t="s">
        <v>43</v>
      </c>
      <c r="DF42" s="183" t="s">
        <v>43</v>
      </c>
      <c r="DG42" s="183" t="s">
        <v>43</v>
      </c>
      <c r="DH42" s="183" t="s">
        <v>43</v>
      </c>
      <c r="DI42" s="183" t="s">
        <v>43</v>
      </c>
      <c r="DJ42" s="183" t="s">
        <v>43</v>
      </c>
      <c r="DK42" s="183" t="s">
        <v>43</v>
      </c>
      <c r="DL42" s="183" t="s">
        <v>43</v>
      </c>
      <c r="DM42" s="183" t="s">
        <v>43</v>
      </c>
      <c r="DN42" s="183" t="s">
        <v>43</v>
      </c>
      <c r="DO42" s="183" t="s">
        <v>43</v>
      </c>
      <c r="DP42" s="183" t="s">
        <v>43</v>
      </c>
      <c r="DQ42" s="183" t="s">
        <v>43</v>
      </c>
      <c r="DR42" s="183" t="s">
        <v>43</v>
      </c>
      <c r="DS42" s="183" t="s">
        <v>43</v>
      </c>
      <c r="DT42" s="183" t="s">
        <v>43</v>
      </c>
      <c r="DU42" s="183" t="s">
        <v>43</v>
      </c>
      <c r="DV42" s="183" t="s">
        <v>43</v>
      </c>
      <c r="DW42" s="183" t="s">
        <v>43</v>
      </c>
      <c r="DX42" s="183" t="s">
        <v>43</v>
      </c>
      <c r="DY42" s="183" t="s">
        <v>43</v>
      </c>
      <c r="EB42" s="194">
        <v>104</v>
      </c>
      <c r="EC42" s="195">
        <v>23</v>
      </c>
      <c r="ED42" s="176">
        <f t="shared" si="13"/>
        <v>40</v>
      </c>
      <c r="EE42" s="186" t="s">
        <v>43</v>
      </c>
      <c r="EF42" s="186" t="s">
        <v>43</v>
      </c>
      <c r="EG42" s="186" t="s">
        <v>43</v>
      </c>
      <c r="EH42" s="186" t="s">
        <v>43</v>
      </c>
      <c r="EI42" s="186" t="s">
        <v>43</v>
      </c>
      <c r="EJ42" s="186" t="s">
        <v>43</v>
      </c>
      <c r="EK42" s="186" t="s">
        <v>43</v>
      </c>
      <c r="EL42" s="186" t="s">
        <v>43</v>
      </c>
      <c r="EM42" s="186" t="s">
        <v>43</v>
      </c>
      <c r="EN42" s="186" t="s">
        <v>43</v>
      </c>
      <c r="EO42" s="186" t="s">
        <v>43</v>
      </c>
      <c r="EP42" s="186" t="s">
        <v>43</v>
      </c>
      <c r="EQ42" s="186" t="s">
        <v>43</v>
      </c>
      <c r="ER42" s="186" t="s">
        <v>43</v>
      </c>
      <c r="ES42" s="186" t="s">
        <v>43</v>
      </c>
      <c r="ET42" s="186" t="s">
        <v>43</v>
      </c>
      <c r="EU42" s="186" t="s">
        <v>43</v>
      </c>
      <c r="EV42" s="186" t="s">
        <v>43</v>
      </c>
      <c r="EW42" s="186" t="s">
        <v>43</v>
      </c>
      <c r="EX42" s="186" t="s">
        <v>43</v>
      </c>
      <c r="EY42" s="186" t="s">
        <v>43</v>
      </c>
      <c r="EZ42" s="186" t="s">
        <v>43</v>
      </c>
      <c r="FA42" s="186" t="s">
        <v>43</v>
      </c>
      <c r="FB42" s="186" t="s">
        <v>43</v>
      </c>
      <c r="FC42" s="186" t="s">
        <v>43</v>
      </c>
      <c r="FD42" s="186" t="s">
        <v>43</v>
      </c>
      <c r="FE42" s="186" t="s">
        <v>43</v>
      </c>
      <c r="FF42" s="186" t="s">
        <v>43</v>
      </c>
      <c r="FG42" s="186" t="s">
        <v>43</v>
      </c>
      <c r="FH42" s="186" t="s">
        <v>43</v>
      </c>
      <c r="FI42" s="186" t="s">
        <v>43</v>
      </c>
      <c r="FJ42" s="186" t="s">
        <v>43</v>
      </c>
      <c r="FK42" s="186" t="s">
        <v>43</v>
      </c>
      <c r="FL42" s="186" t="s">
        <v>43</v>
      </c>
      <c r="FM42" s="186" t="s">
        <v>43</v>
      </c>
      <c r="FN42" s="186" t="s">
        <v>43</v>
      </c>
      <c r="FO42" s="186" t="s">
        <v>43</v>
      </c>
      <c r="FP42" s="186" t="s">
        <v>43</v>
      </c>
      <c r="FQ42" s="186" t="s">
        <v>43</v>
      </c>
      <c r="FR42" s="186" t="s">
        <v>43</v>
      </c>
      <c r="FS42" s="186" t="s">
        <v>43</v>
      </c>
      <c r="FT42" s="186" t="s">
        <v>43</v>
      </c>
      <c r="FU42" s="186" t="s">
        <v>43</v>
      </c>
      <c r="FV42" s="186" t="s">
        <v>43</v>
      </c>
      <c r="FW42" s="186" t="s">
        <v>43</v>
      </c>
      <c r="FX42" s="186" t="s">
        <v>43</v>
      </c>
      <c r="FY42" s="186" t="s">
        <v>43</v>
      </c>
      <c r="FZ42" s="186" t="s">
        <v>43</v>
      </c>
      <c r="GA42" s="186" t="s">
        <v>43</v>
      </c>
      <c r="GB42" s="186" t="s">
        <v>43</v>
      </c>
      <c r="GC42" s="186" t="s">
        <v>43</v>
      </c>
      <c r="GD42" s="186" t="s">
        <v>43</v>
      </c>
      <c r="GE42" s="186" t="s">
        <v>43</v>
      </c>
      <c r="GF42" s="186" t="s">
        <v>43</v>
      </c>
      <c r="GG42" s="186" t="s">
        <v>43</v>
      </c>
      <c r="GH42" s="186" t="s">
        <v>43</v>
      </c>
      <c r="GI42" s="186" t="s">
        <v>43</v>
      </c>
      <c r="GJ42" s="186" t="s">
        <v>43</v>
      </c>
      <c r="GK42" s="186" t="s">
        <v>43</v>
      </c>
      <c r="GL42" s="186" t="s">
        <v>43</v>
      </c>
      <c r="GM42" s="186" t="s">
        <v>43</v>
      </c>
      <c r="GN42" s="186" t="s">
        <v>43</v>
      </c>
      <c r="GO42" s="186" t="s">
        <v>43</v>
      </c>
      <c r="GP42" s="186" t="s">
        <v>43</v>
      </c>
      <c r="GT42" s="162">
        <v>41</v>
      </c>
      <c r="GU42" s="162" t="s">
        <v>399</v>
      </c>
      <c r="GX42" s="162">
        <v>41</v>
      </c>
      <c r="GY42" s="162" t="s">
        <v>429</v>
      </c>
      <c r="HH42" s="162">
        <f t="shared" si="21"/>
        <v>21</v>
      </c>
      <c r="HI42" s="162" t="str">
        <f t="shared" si="3"/>
        <v>Z421</v>
      </c>
      <c r="HJ42" s="162" t="str">
        <f t="shared" ref="HJ42" si="101">CONCATENATE(1,HI42)</f>
        <v>1Z421</v>
      </c>
      <c r="HK42" s="162" t="str">
        <f t="shared" si="85"/>
        <v/>
      </c>
      <c r="IG42" s="277">
        <v>20</v>
      </c>
      <c r="II42" s="277" t="str">
        <f t="shared" ref="II42" si="102">IF($H$1=8,IW42,IF($H$1=16,IX42,IF($H$1=32,IY42,IF($H$1=64,IZ42,IF($H$1=128,JA42,"")))))</f>
        <v/>
      </c>
      <c r="IJ42" s="277">
        <f t="shared" ref="IJ42" si="103">IF($H$1=8,IL42,IF($H$1=16,IN42,IF($H$1=32,IP42,IF($H$1=64,IR42,IF($H$1=128,IT42,"")))))</f>
        <v>0</v>
      </c>
      <c r="IK42" s="277">
        <f t="shared" si="30"/>
        <v>0</v>
      </c>
      <c r="IL42" s="277"/>
      <c r="IM42" s="277"/>
      <c r="IN42" s="277" t="s">
        <v>43</v>
      </c>
      <c r="IO42" s="277"/>
      <c r="IP42" s="277" t="s">
        <v>43</v>
      </c>
      <c r="IQ42" s="277" t="str">
        <f>I19</f>
        <v/>
      </c>
      <c r="IR42" s="277" t="s">
        <v>43</v>
      </c>
      <c r="IS42" s="277" t="str">
        <f>J33</f>
        <v/>
      </c>
      <c r="IT42" s="277" t="s">
        <v>43</v>
      </c>
      <c r="IU42" s="277"/>
      <c r="IW42" s="277" t="str">
        <f>IF(IM42="","",MAX($IW$4:IW41)+1)</f>
        <v/>
      </c>
      <c r="IX42" s="277" t="str">
        <f>IF(IO42="","",MAX($IW$4:IX41)+1)</f>
        <v/>
      </c>
      <c r="IY42" s="277" t="str">
        <f>IF(IQ42="","",MAX($IW$4:IY41)+1)</f>
        <v/>
      </c>
      <c r="IZ42" s="277" t="str">
        <f>IF(IS42="","",MAX($IW$4:IZ41)+1)</f>
        <v/>
      </c>
      <c r="JA42" s="277" t="str">
        <f>IF(IU42="","",MAX($IW$4:JA41)+1)</f>
        <v/>
      </c>
    </row>
    <row r="43" spans="1:261" ht="39.9" customHeight="1" thickBot="1" x14ac:dyDescent="0.65">
      <c r="A43" s="232" t="str">
        <f>IF(I43="","",MAX($A$5:A42)+1)</f>
        <v/>
      </c>
      <c r="B43" s="280">
        <v>20</v>
      </c>
      <c r="C43" s="162" t="str">
        <f t="shared" si="15"/>
        <v>2Z410</v>
      </c>
      <c r="D43" s="281">
        <f>HLOOKUP($H$1,$AH$6:$AL$258,B41+B41,0)</f>
        <v>0</v>
      </c>
      <c r="E43" s="281">
        <f t="shared" si="51"/>
        <v>20</v>
      </c>
      <c r="F43" s="282" t="str">
        <f>IF(OR(ISERROR(HLOOKUP($H$1,$AR$4:$AV$132,B43+1,0))=TRUE,HLOOKUP($H$1,$AR$4:$AV$132,B43+1,0)=0)," ",HLOOKUP($H$1,$AR$4:$AV$132,B43+1,0))</f>
        <v xml:space="preserve"> </v>
      </c>
      <c r="G43" s="219" t="str">
        <f>IF(ISERROR(VLOOKUP(E43,vylosovanie!$D$10:$Q$162,11,0))=TRUE,"",IF($K$1="n","",VLOOKUP(E43,vylosovanie!$D$10:$Q$162,11,0)))</f>
        <v/>
      </c>
      <c r="H43" s="220" t="str">
        <f>IF(ISERROR(VLOOKUP(E43,vylosovanie!$D$10:$Q$162,12,0))=TRUE,"",IF($K$1="n","",VLOOKUP(E43,vylosovanie!$D$10:$Q$162,12,0)))</f>
        <v/>
      </c>
      <c r="I43" s="224" t="str">
        <f>IF(ISERROR(VLOOKUP(H42,'zapisy k stolom'!$A$4:$AD$2403,30,0)),"",VLOOKUP(H42,'zapisy k stolom'!$A$4:$AD$2403,30,0))</f>
        <v/>
      </c>
      <c r="J43" s="223"/>
      <c r="K43" s="214" t="str">
        <f>IF(ISERROR(VLOOKUP(J44,'zapisy k stolom'!$A$4:$AD$2544,28,0)),"",VLOOKUP(J44,'zapisy k stolom'!$A$4:$AD$2544,28,0))</f>
        <v/>
      </c>
      <c r="M43" s="225"/>
      <c r="N43" s="225"/>
      <c r="Q43" s="180" t="str">
        <f t="shared" si="6"/>
        <v/>
      </c>
      <c r="R43" s="180" t="str">
        <f t="shared" si="5"/>
        <v/>
      </c>
      <c r="U43" s="180" t="str">
        <f t="shared" si="37"/>
        <v/>
      </c>
      <c r="V43" s="180" t="str">
        <f t="shared" si="32"/>
        <v/>
      </c>
      <c r="Y43" s="180" t="str">
        <f t="shared" si="77"/>
        <v/>
      </c>
      <c r="Z43" s="180" t="str">
        <f t="shared" si="72"/>
        <v/>
      </c>
      <c r="AC43" s="180" t="str">
        <f t="shared" si="78"/>
        <v/>
      </c>
      <c r="AD43" s="180" t="str">
        <f>J121</f>
        <v/>
      </c>
      <c r="AF43" s="284" t="str">
        <f>IF(F43=$H$1,"B1",IF(F43&gt;$H$1,"--",IF($H$1=8,HLOOKUP($H$2,$HZ$2:$IC$10,F43+1,0),IF($H$1=16,HLOOKUP($H$2,$BL$2:$BS$18,F43+1,0),IF($H$1=32,HLOOKUP($H$2,$BY$2:$CN$34,F43+1,0),IF($H$1=64,HLOOKUP($H$2,$CT$2:$DY$66,F43+1,0),IF($H$1=128,HLOOKUP($H$2,$EE$2:$GP$130,F43+1,0),"")))))))</f>
        <v>--</v>
      </c>
      <c r="AH43" s="283">
        <v>5</v>
      </c>
      <c r="AI43" s="283">
        <v>4</v>
      </c>
      <c r="AJ43" s="283">
        <v>3</v>
      </c>
      <c r="AM43" s="279">
        <v>20</v>
      </c>
      <c r="AN43" s="279">
        <v>20</v>
      </c>
      <c r="AO43" s="279">
        <v>20</v>
      </c>
      <c r="AP43" s="279"/>
      <c r="AR43" s="162">
        <v>39</v>
      </c>
      <c r="AS43" s="162">
        <v>39</v>
      </c>
      <c r="AY43" s="162" t="str">
        <f>CONCATENATE("2",BB42)</f>
        <v>2Z410</v>
      </c>
      <c r="AZ43" s="162" t="str">
        <f>G43</f>
        <v/>
      </c>
      <c r="BB43" s="200"/>
      <c r="BD43" s="203"/>
      <c r="CQ43" s="209"/>
      <c r="CR43" s="210"/>
      <c r="CS43" s="174">
        <f t="shared" si="12"/>
        <v>41</v>
      </c>
      <c r="CT43" s="183" t="s">
        <v>43</v>
      </c>
      <c r="CU43" s="183" t="s">
        <v>43</v>
      </c>
      <c r="CV43" s="183" t="s">
        <v>43</v>
      </c>
      <c r="CW43" s="183" t="s">
        <v>43</v>
      </c>
      <c r="CX43" s="183" t="s">
        <v>43</v>
      </c>
      <c r="CY43" s="183" t="s">
        <v>43</v>
      </c>
      <c r="CZ43" s="183" t="s">
        <v>43</v>
      </c>
      <c r="DA43" s="183" t="s">
        <v>43</v>
      </c>
      <c r="DB43" s="183" t="s">
        <v>43</v>
      </c>
      <c r="DC43" s="183" t="s">
        <v>43</v>
      </c>
      <c r="DD43" s="183" t="s">
        <v>43</v>
      </c>
      <c r="DE43" s="183" t="s">
        <v>43</v>
      </c>
      <c r="DF43" s="183" t="s">
        <v>43</v>
      </c>
      <c r="DG43" s="183" t="s">
        <v>43</v>
      </c>
      <c r="DH43" s="183" t="s">
        <v>43</v>
      </c>
      <c r="DI43" s="183" t="s">
        <v>43</v>
      </c>
      <c r="DJ43" s="183" t="s">
        <v>43</v>
      </c>
      <c r="DK43" s="183" t="s">
        <v>43</v>
      </c>
      <c r="DL43" s="183" t="s">
        <v>43</v>
      </c>
      <c r="DM43" s="183" t="s">
        <v>43</v>
      </c>
      <c r="DN43" s="183" t="s">
        <v>43</v>
      </c>
      <c r="DO43" s="183" t="s">
        <v>43</v>
      </c>
      <c r="DP43" s="183" t="s">
        <v>43</v>
      </c>
      <c r="DQ43" s="183" t="s">
        <v>43</v>
      </c>
      <c r="DR43" s="183" t="s">
        <v>43</v>
      </c>
      <c r="DS43" s="183" t="s">
        <v>43</v>
      </c>
      <c r="DT43" s="183" t="s">
        <v>43</v>
      </c>
      <c r="DU43" s="183" t="s">
        <v>43</v>
      </c>
      <c r="DV43" s="183" t="s">
        <v>43</v>
      </c>
      <c r="DW43" s="183" t="s">
        <v>43</v>
      </c>
      <c r="DX43" s="183" t="s">
        <v>43</v>
      </c>
      <c r="DY43" s="183" t="s">
        <v>43</v>
      </c>
      <c r="EB43" s="194">
        <v>105</v>
      </c>
      <c r="EC43" s="195">
        <v>106</v>
      </c>
      <c r="ED43" s="176">
        <f t="shared" si="13"/>
        <v>41</v>
      </c>
      <c r="EE43" s="186" t="s">
        <v>43</v>
      </c>
      <c r="EF43" s="186" t="s">
        <v>43</v>
      </c>
      <c r="EG43" s="186" t="s">
        <v>43</v>
      </c>
      <c r="EH43" s="186" t="s">
        <v>43</v>
      </c>
      <c r="EI43" s="186" t="s">
        <v>43</v>
      </c>
      <c r="EJ43" s="186" t="s">
        <v>43</v>
      </c>
      <c r="EK43" s="186" t="s">
        <v>43</v>
      </c>
      <c r="EL43" s="186" t="s">
        <v>43</v>
      </c>
      <c r="EM43" s="186" t="s">
        <v>43</v>
      </c>
      <c r="EN43" s="186" t="s">
        <v>43</v>
      </c>
      <c r="EO43" s="186" t="s">
        <v>43</v>
      </c>
      <c r="EP43" s="186" t="s">
        <v>43</v>
      </c>
      <c r="EQ43" s="186" t="s">
        <v>43</v>
      </c>
      <c r="ER43" s="186" t="s">
        <v>43</v>
      </c>
      <c r="ES43" s="186" t="s">
        <v>43</v>
      </c>
      <c r="ET43" s="186" t="s">
        <v>43</v>
      </c>
      <c r="EU43" s="186" t="s">
        <v>43</v>
      </c>
      <c r="EV43" s="186" t="s">
        <v>43</v>
      </c>
      <c r="EW43" s="186" t="s">
        <v>43</v>
      </c>
      <c r="EX43" s="186" t="s">
        <v>43</v>
      </c>
      <c r="EY43" s="186" t="s">
        <v>43</v>
      </c>
      <c r="EZ43" s="186" t="s">
        <v>43</v>
      </c>
      <c r="FA43" s="186" t="s">
        <v>43</v>
      </c>
      <c r="FB43" s="186" t="s">
        <v>43</v>
      </c>
      <c r="FC43" s="186" t="s">
        <v>43</v>
      </c>
      <c r="FD43" s="186" t="s">
        <v>43</v>
      </c>
      <c r="FE43" s="186" t="s">
        <v>43</v>
      </c>
      <c r="FF43" s="186" t="s">
        <v>43</v>
      </c>
      <c r="FG43" s="186" t="s">
        <v>43</v>
      </c>
      <c r="FH43" s="186" t="s">
        <v>43</v>
      </c>
      <c r="FI43" s="186" t="s">
        <v>43</v>
      </c>
      <c r="FJ43" s="186" t="s">
        <v>43</v>
      </c>
      <c r="FK43" s="186" t="s">
        <v>43</v>
      </c>
      <c r="FL43" s="186" t="s">
        <v>43</v>
      </c>
      <c r="FM43" s="186" t="s">
        <v>43</v>
      </c>
      <c r="FN43" s="186" t="s">
        <v>43</v>
      </c>
      <c r="FO43" s="186" t="s">
        <v>43</v>
      </c>
      <c r="FP43" s="186" t="s">
        <v>43</v>
      </c>
      <c r="FQ43" s="186" t="s">
        <v>43</v>
      </c>
      <c r="FR43" s="186" t="s">
        <v>43</v>
      </c>
      <c r="FS43" s="186" t="s">
        <v>43</v>
      </c>
      <c r="FT43" s="186" t="s">
        <v>43</v>
      </c>
      <c r="FU43" s="186" t="s">
        <v>43</v>
      </c>
      <c r="FV43" s="186" t="s">
        <v>43</v>
      </c>
      <c r="FW43" s="186" t="s">
        <v>43</v>
      </c>
      <c r="FX43" s="186" t="s">
        <v>43</v>
      </c>
      <c r="FY43" s="186" t="s">
        <v>43</v>
      </c>
      <c r="FZ43" s="186" t="s">
        <v>43</v>
      </c>
      <c r="GA43" s="186" t="s">
        <v>43</v>
      </c>
      <c r="GB43" s="186" t="s">
        <v>43</v>
      </c>
      <c r="GC43" s="186" t="s">
        <v>43</v>
      </c>
      <c r="GD43" s="186" t="s">
        <v>43</v>
      </c>
      <c r="GE43" s="186" t="s">
        <v>43</v>
      </c>
      <c r="GF43" s="186" t="s">
        <v>43</v>
      </c>
      <c r="GG43" s="186" t="s">
        <v>43</v>
      </c>
      <c r="GH43" s="186" t="s">
        <v>43</v>
      </c>
      <c r="GI43" s="186" t="s">
        <v>43</v>
      </c>
      <c r="GJ43" s="186" t="s">
        <v>43</v>
      </c>
      <c r="GK43" s="186" t="s">
        <v>43</v>
      </c>
      <c r="GL43" s="186" t="s">
        <v>43</v>
      </c>
      <c r="GM43" s="186" t="s">
        <v>43</v>
      </c>
      <c r="GN43" s="186" t="s">
        <v>43</v>
      </c>
      <c r="GO43" s="186" t="s">
        <v>43</v>
      </c>
      <c r="GP43" s="186" t="s">
        <v>43</v>
      </c>
      <c r="GT43" s="162">
        <v>42</v>
      </c>
      <c r="GU43" s="162" t="s">
        <v>400</v>
      </c>
      <c r="GX43" s="162">
        <v>42</v>
      </c>
      <c r="GY43" s="162" t="s">
        <v>430</v>
      </c>
      <c r="HH43" s="162">
        <f t="shared" si="21"/>
        <v>21</v>
      </c>
      <c r="HI43" s="162" t="str">
        <f t="shared" si="3"/>
        <v>Z421</v>
      </c>
      <c r="HJ43" s="162" t="str">
        <f t="shared" ref="HJ43" si="104">CONCATENATE(2,HI43)</f>
        <v>2Z421</v>
      </c>
      <c r="HK43" s="162" t="str">
        <f t="shared" si="85"/>
        <v/>
      </c>
      <c r="IG43" s="278"/>
      <c r="II43" s="278"/>
      <c r="IJ43" s="278"/>
      <c r="IK43" s="278"/>
      <c r="IL43" s="288"/>
      <c r="IM43" s="278"/>
      <c r="IN43" s="278"/>
      <c r="IO43" s="278"/>
      <c r="IP43" s="278"/>
      <c r="IQ43" s="278"/>
      <c r="IR43" s="278"/>
      <c r="IS43" s="278"/>
      <c r="IT43" s="278"/>
      <c r="IU43" s="278"/>
      <c r="IW43" s="278"/>
      <c r="IX43" s="278"/>
      <c r="IY43" s="278"/>
      <c r="IZ43" s="278"/>
      <c r="JA43" s="278"/>
    </row>
    <row r="44" spans="1:261" ht="39.9" customHeight="1" thickBot="1" x14ac:dyDescent="0.65">
      <c r="B44" s="280"/>
      <c r="C44" s="162" t="str">
        <f t="shared" si="15"/>
        <v>1Z4114</v>
      </c>
      <c r="D44" s="281"/>
      <c r="E44" s="281"/>
      <c r="F44" s="282"/>
      <c r="J44" s="222" t="str">
        <f>BD44</f>
        <v>Z499</v>
      </c>
      <c r="K44" s="214" t="str">
        <f>IF(ISERROR(VLOOKUP(J44,'zapisy k stolom'!$A$4:$AD$2403,27,0)),"",VLOOKUP(J44,'zapisy k stolom'!$A$4:$AD$2403,27,0))</f>
        <v/>
      </c>
      <c r="M44" s="225"/>
      <c r="N44" s="225"/>
      <c r="Q44" s="180" t="str">
        <f t="shared" si="6"/>
        <v/>
      </c>
      <c r="R44" s="180" t="str">
        <f t="shared" si="5"/>
        <v/>
      </c>
      <c r="U44" s="180" t="str">
        <f t="shared" si="37"/>
        <v/>
      </c>
      <c r="V44" s="180" t="str">
        <f t="shared" si="32"/>
        <v/>
      </c>
      <c r="Y44" s="180" t="str">
        <f t="shared" si="77"/>
        <v/>
      </c>
      <c r="Z44" s="180" t="str">
        <f t="shared" si="72"/>
        <v/>
      </c>
      <c r="AC44" s="180" t="str">
        <f t="shared" si="78"/>
        <v/>
      </c>
      <c r="AD44" s="180" t="str">
        <f>J129</f>
        <v/>
      </c>
      <c r="AF44" s="284"/>
      <c r="AH44" s="283"/>
      <c r="AI44" s="283"/>
      <c r="AJ44" s="283"/>
      <c r="AM44" s="279"/>
      <c r="AN44" s="279"/>
      <c r="AO44" s="279"/>
      <c r="AP44" s="279"/>
      <c r="AR44" s="162">
        <v>40</v>
      </c>
      <c r="AS44" s="162">
        <v>40</v>
      </c>
      <c r="AY44" s="162" t="str">
        <f>CONCATENATE("1",BE52)</f>
        <v>1Z4114</v>
      </c>
      <c r="AZ44" s="162" t="str">
        <f>K44</f>
        <v/>
      </c>
      <c r="BD44" s="203" t="str">
        <f>CONCATENATE("Z4",BA41)</f>
        <v>Z499</v>
      </c>
      <c r="CQ44" s="209"/>
      <c r="CR44" s="210"/>
      <c r="CS44" s="174">
        <f t="shared" si="12"/>
        <v>42</v>
      </c>
      <c r="CT44" s="183" t="s">
        <v>43</v>
      </c>
      <c r="CU44" s="183" t="s">
        <v>43</v>
      </c>
      <c r="CV44" s="183" t="s">
        <v>43</v>
      </c>
      <c r="CW44" s="183" t="s">
        <v>43</v>
      </c>
      <c r="CX44" s="183" t="s">
        <v>43</v>
      </c>
      <c r="CY44" s="183" t="s">
        <v>43</v>
      </c>
      <c r="CZ44" s="183" t="s">
        <v>43</v>
      </c>
      <c r="DA44" s="183" t="s">
        <v>43</v>
      </c>
      <c r="DB44" s="183" t="s">
        <v>43</v>
      </c>
      <c r="DC44" s="183" t="s">
        <v>43</v>
      </c>
      <c r="DD44" s="183" t="s">
        <v>43</v>
      </c>
      <c r="DE44" s="183" t="s">
        <v>44</v>
      </c>
      <c r="DF44" s="183" t="s">
        <v>44</v>
      </c>
      <c r="DG44" s="183" t="s">
        <v>44</v>
      </c>
      <c r="DH44" s="183" t="s">
        <v>44</v>
      </c>
      <c r="DI44" s="183" t="s">
        <v>44</v>
      </c>
      <c r="DJ44" s="183" t="s">
        <v>44</v>
      </c>
      <c r="DK44" s="183" t="s">
        <v>44</v>
      </c>
      <c r="DL44" s="183" t="s">
        <v>44</v>
      </c>
      <c r="DM44" s="183" t="s">
        <v>44</v>
      </c>
      <c r="DN44" s="183" t="s">
        <v>44</v>
      </c>
      <c r="DO44" s="183" t="s">
        <v>44</v>
      </c>
      <c r="DP44" s="183" t="s">
        <v>44</v>
      </c>
      <c r="DQ44" s="183" t="s">
        <v>44</v>
      </c>
      <c r="DR44" s="183" t="s">
        <v>44</v>
      </c>
      <c r="DS44" s="183" t="s">
        <v>44</v>
      </c>
      <c r="DT44" s="183" t="s">
        <v>44</v>
      </c>
      <c r="DU44" s="183" t="s">
        <v>44</v>
      </c>
      <c r="DV44" s="183" t="s">
        <v>44</v>
      </c>
      <c r="DW44" s="183" t="s">
        <v>44</v>
      </c>
      <c r="DX44" s="183" t="s">
        <v>44</v>
      </c>
      <c r="DY44" s="183" t="s">
        <v>44</v>
      </c>
      <c r="EB44" s="194">
        <v>106</v>
      </c>
      <c r="EC44" s="195">
        <v>87</v>
      </c>
      <c r="ED44" s="176">
        <f t="shared" si="13"/>
        <v>42</v>
      </c>
      <c r="EE44" s="186" t="s">
        <v>43</v>
      </c>
      <c r="EF44" s="186" t="s">
        <v>43</v>
      </c>
      <c r="EG44" s="186" t="s">
        <v>43</v>
      </c>
      <c r="EH44" s="186" t="s">
        <v>43</v>
      </c>
      <c r="EI44" s="186" t="s">
        <v>43</v>
      </c>
      <c r="EJ44" s="186" t="s">
        <v>43</v>
      </c>
      <c r="EK44" s="186" t="s">
        <v>43</v>
      </c>
      <c r="EL44" s="186" t="s">
        <v>43</v>
      </c>
      <c r="EM44" s="186" t="s">
        <v>43</v>
      </c>
      <c r="EN44" s="186" t="s">
        <v>43</v>
      </c>
      <c r="EO44" s="186" t="s">
        <v>43</v>
      </c>
      <c r="EP44" s="186" t="s">
        <v>43</v>
      </c>
      <c r="EQ44" s="186" t="s">
        <v>43</v>
      </c>
      <c r="ER44" s="186" t="s">
        <v>43</v>
      </c>
      <c r="ES44" s="186" t="s">
        <v>43</v>
      </c>
      <c r="ET44" s="186" t="s">
        <v>43</v>
      </c>
      <c r="EU44" s="186" t="s">
        <v>43</v>
      </c>
      <c r="EV44" s="186" t="s">
        <v>43</v>
      </c>
      <c r="EW44" s="186" t="s">
        <v>43</v>
      </c>
      <c r="EX44" s="186" t="s">
        <v>43</v>
      </c>
      <c r="EY44" s="186" t="s">
        <v>43</v>
      </c>
      <c r="EZ44" s="186" t="s">
        <v>44</v>
      </c>
      <c r="FA44" s="186" t="s">
        <v>44</v>
      </c>
      <c r="FB44" s="186" t="s">
        <v>44</v>
      </c>
      <c r="FC44" s="186" t="s">
        <v>44</v>
      </c>
      <c r="FD44" s="186" t="s">
        <v>44</v>
      </c>
      <c r="FE44" s="186" t="s">
        <v>44</v>
      </c>
      <c r="FF44" s="186" t="s">
        <v>44</v>
      </c>
      <c r="FG44" s="186" t="s">
        <v>44</v>
      </c>
      <c r="FH44" s="186" t="s">
        <v>44</v>
      </c>
      <c r="FI44" s="186" t="s">
        <v>44</v>
      </c>
      <c r="FJ44" s="186" t="s">
        <v>44</v>
      </c>
      <c r="FK44" s="186" t="s">
        <v>44</v>
      </c>
      <c r="FL44" s="186" t="s">
        <v>44</v>
      </c>
      <c r="FM44" s="186" t="s">
        <v>44</v>
      </c>
      <c r="FN44" s="186" t="s">
        <v>44</v>
      </c>
      <c r="FO44" s="186" t="s">
        <v>44</v>
      </c>
      <c r="FP44" s="186" t="s">
        <v>44</v>
      </c>
      <c r="FQ44" s="186" t="s">
        <v>44</v>
      </c>
      <c r="FR44" s="186" t="s">
        <v>44</v>
      </c>
      <c r="FS44" s="186" t="s">
        <v>44</v>
      </c>
      <c r="FT44" s="186" t="s">
        <v>44</v>
      </c>
      <c r="FU44" s="186" t="s">
        <v>44</v>
      </c>
      <c r="FV44" s="186" t="s">
        <v>44</v>
      </c>
      <c r="FW44" s="186" t="s">
        <v>44</v>
      </c>
      <c r="FX44" s="186" t="s">
        <v>44</v>
      </c>
      <c r="FY44" s="186" t="s">
        <v>44</v>
      </c>
      <c r="FZ44" s="186" t="s">
        <v>44</v>
      </c>
      <c r="GA44" s="186" t="s">
        <v>44</v>
      </c>
      <c r="GB44" s="186" t="s">
        <v>44</v>
      </c>
      <c r="GC44" s="186" t="s">
        <v>44</v>
      </c>
      <c r="GD44" s="186" t="s">
        <v>44</v>
      </c>
      <c r="GE44" s="186" t="s">
        <v>44</v>
      </c>
      <c r="GF44" s="186" t="s">
        <v>44</v>
      </c>
      <c r="GG44" s="186" t="s">
        <v>44</v>
      </c>
      <c r="GH44" s="186" t="s">
        <v>44</v>
      </c>
      <c r="GI44" s="186" t="s">
        <v>44</v>
      </c>
      <c r="GJ44" s="186" t="s">
        <v>44</v>
      </c>
      <c r="GK44" s="186" t="s">
        <v>44</v>
      </c>
      <c r="GL44" s="186" t="s">
        <v>44</v>
      </c>
      <c r="GM44" s="186" t="s">
        <v>44</v>
      </c>
      <c r="GN44" s="186" t="s">
        <v>44</v>
      </c>
      <c r="GO44" s="186" t="s">
        <v>44</v>
      </c>
      <c r="GP44" s="186" t="s">
        <v>44</v>
      </c>
      <c r="GT44" s="162">
        <v>43</v>
      </c>
      <c r="GU44" s="162" t="s">
        <v>401</v>
      </c>
      <c r="GX44" s="162">
        <v>43</v>
      </c>
      <c r="GY44" s="162" t="s">
        <v>431</v>
      </c>
      <c r="HH44" s="162">
        <f t="shared" si="21"/>
        <v>22</v>
      </c>
      <c r="HI44" s="162" t="str">
        <f t="shared" si="3"/>
        <v>Z422</v>
      </c>
      <c r="HJ44" s="162" t="str">
        <f t="shared" ref="HJ44" si="105">CONCATENATE(1,HI44)</f>
        <v>1Z422</v>
      </c>
      <c r="HK44" s="162" t="str">
        <f t="shared" si="85"/>
        <v/>
      </c>
      <c r="IG44" s="277">
        <v>21</v>
      </c>
      <c r="II44" s="277" t="str">
        <f t="shared" ref="II44" si="106">IF($H$1=8,IW44,IF($H$1=16,IX44,IF($H$1=32,IY44,IF($H$1=64,IZ44,IF($H$1=128,JA44,"")))))</f>
        <v/>
      </c>
      <c r="IJ44" s="277">
        <f t="shared" ref="IJ44" si="107">IF($H$1=8,IL44,IF($H$1=16,IN44,IF($H$1=32,IP44,IF($H$1=64,IR44,IF($H$1=128,IT44,"")))))</f>
        <v>0</v>
      </c>
      <c r="IK44" s="277">
        <f t="shared" si="30"/>
        <v>0</v>
      </c>
      <c r="IL44" s="277"/>
      <c r="IM44" s="277"/>
      <c r="IN44" s="277" t="s">
        <v>43</v>
      </c>
      <c r="IO44" s="277"/>
      <c r="IP44" s="277" t="s">
        <v>43</v>
      </c>
      <c r="IQ44" s="277" t="str">
        <f>I23</f>
        <v/>
      </c>
      <c r="IR44" s="277" t="s">
        <v>43</v>
      </c>
      <c r="IS44" s="277" t="str">
        <f>J41</f>
        <v/>
      </c>
      <c r="IT44" s="277" t="s">
        <v>43</v>
      </c>
      <c r="IU44" s="277"/>
      <c r="IW44" s="277" t="str">
        <f>IF(IM44="","",MAX($IW$4:IW43)+1)</f>
        <v/>
      </c>
      <c r="IX44" s="277" t="str">
        <f>IF(IO44="","",MAX($IW$4:IX43)+1)</f>
        <v/>
      </c>
      <c r="IY44" s="277" t="str">
        <f>IF(IQ44="","",MAX($IW$4:IY43)+1)</f>
        <v/>
      </c>
      <c r="IZ44" s="277" t="str">
        <f>IF(IS44="","",MAX($IW$4:IZ43)+1)</f>
        <v/>
      </c>
      <c r="JA44" s="277" t="str">
        <f>IF(IU44="","",MAX($IW$4:JA43)+1)</f>
        <v/>
      </c>
    </row>
    <row r="45" spans="1:261" ht="39.9" customHeight="1" thickBot="1" x14ac:dyDescent="0.65">
      <c r="B45" s="280">
        <v>21</v>
      </c>
      <c r="C45" s="162" t="str">
        <f t="shared" si="15"/>
        <v>1Z411</v>
      </c>
      <c r="D45" s="281">
        <f>HLOOKUP($H$1,$AH$6:$AL$258,B43+B43,0)</f>
        <v>0</v>
      </c>
      <c r="E45" s="281">
        <f t="shared" si="51"/>
        <v>21</v>
      </c>
      <c r="F45" s="282" t="str">
        <f>IF(OR(ISERROR(HLOOKUP($H$1,$AR$4:$AV$132,B45+1,0))=TRUE,HLOOKUP($H$1,$AR$4:$AV$132,B45+1,0)=0)," ",HLOOKUP($H$1,$AR$4:$AV$132,B45+1,0))</f>
        <v xml:space="preserve"> </v>
      </c>
      <c r="G45" s="214" t="str">
        <f>IF(ISERROR(VLOOKUP(E45,vylosovanie!$D$10:$Q$162,11,0))=TRUE,"",IF($K$1="n","",VLOOKUP(E45,vylosovanie!$D$10:$Q$162,11,0)))</f>
        <v/>
      </c>
      <c r="H45" s="214" t="str">
        <f>IF(ISERROR(VLOOKUP(E45,vylosovanie!$D$10:$Q$162,12,0))=TRUE,"",IF($K$1="n","",VLOOKUP(E45,vylosovanie!$D$10:$Q$162,12,0)))</f>
        <v/>
      </c>
      <c r="I45" s="214" t="str">
        <f>IF(ISERROR(VLOOKUP(H46,'zapisy k stolom'!$A$4:$AD$2544,28,0)),"",VLOOKUP(H46,'zapisy k stolom'!$A$4:$AD$2544,28,0))</f>
        <v/>
      </c>
      <c r="J45" s="223"/>
      <c r="K45" s="221" t="str">
        <f>IF(ISERROR(VLOOKUP(J44,'zapisy k stolom'!$A$4:$AD$2403,30,0)),"",VLOOKUP(J44,'zapisy k stolom'!$A$4:$AD$2403,30,0))</f>
        <v/>
      </c>
      <c r="M45" s="225"/>
      <c r="N45" s="225"/>
      <c r="Q45" s="180" t="str">
        <f t="shared" si="6"/>
        <v/>
      </c>
      <c r="R45" s="180" t="str">
        <f t="shared" si="5"/>
        <v/>
      </c>
      <c r="U45" s="180" t="str">
        <f t="shared" si="37"/>
        <v/>
      </c>
      <c r="V45" s="180" t="str">
        <f t="shared" si="32"/>
        <v/>
      </c>
      <c r="Y45" s="180" t="str">
        <f t="shared" si="77"/>
        <v/>
      </c>
      <c r="Z45" s="180" t="str">
        <f t="shared" si="72"/>
        <v/>
      </c>
      <c r="AC45" s="180" t="str">
        <f t="shared" si="78"/>
        <v/>
      </c>
      <c r="AD45" s="180" t="str">
        <f>J137</f>
        <v/>
      </c>
      <c r="AF45" s="284" t="str">
        <f>IF(F45=$H$1,"B1",IF(F45&gt;$H$1,"--",IF($H$1=8,HLOOKUP($H$2,$HZ$2:$IC$10,F45+1,0),IF($H$1=16,HLOOKUP($H$2,$BL$2:$BS$18,F45+1,0),IF($H$1=32,HLOOKUP($H$2,$BY$2:$CN$34,F45+1,0),IF($H$1=64,HLOOKUP($H$2,$CT$2:$DY$66,F45+1,0),IF($H$1=128,HLOOKUP($H$2,$EE$2:$GP$130,F45+1,0),"")))))))</f>
        <v>--</v>
      </c>
      <c r="AH45" s="283">
        <v>5</v>
      </c>
      <c r="AI45" s="283">
        <v>4</v>
      </c>
      <c r="AJ45" s="283">
        <v>3</v>
      </c>
      <c r="AM45" s="279">
        <v>21</v>
      </c>
      <c r="AN45" s="279">
        <v>21</v>
      </c>
      <c r="AO45" s="279">
        <v>21</v>
      </c>
      <c r="AP45" s="279"/>
      <c r="AR45" s="162">
        <v>41</v>
      </c>
      <c r="AS45" s="162">
        <v>41</v>
      </c>
      <c r="AY45" s="162" t="str">
        <f>CONCATENATE("1",BB46)</f>
        <v>1Z411</v>
      </c>
      <c r="AZ45" s="162" t="str">
        <f>G45</f>
        <v/>
      </c>
      <c r="BA45" s="162">
        <f>BA13+1</f>
        <v>114</v>
      </c>
      <c r="BD45" s="203"/>
      <c r="BE45" s="199"/>
      <c r="CQ45" s="209"/>
      <c r="CR45" s="210"/>
      <c r="CS45" s="174">
        <f>CS44+1</f>
        <v>43</v>
      </c>
      <c r="CT45" s="183" t="s">
        <v>43</v>
      </c>
      <c r="CU45" s="183" t="s">
        <v>43</v>
      </c>
      <c r="CV45" s="183" t="s">
        <v>43</v>
      </c>
      <c r="CW45" s="183" t="s">
        <v>43</v>
      </c>
      <c r="CX45" s="183" t="s">
        <v>43</v>
      </c>
      <c r="CY45" s="183" t="s">
        <v>43</v>
      </c>
      <c r="CZ45" s="183" t="s">
        <v>43</v>
      </c>
      <c r="DA45" s="183" t="s">
        <v>43</v>
      </c>
      <c r="DB45" s="183" t="s">
        <v>43</v>
      </c>
      <c r="DC45" s="183" t="s">
        <v>43</v>
      </c>
      <c r="DD45" s="183" t="s">
        <v>43</v>
      </c>
      <c r="DE45" s="183" t="s">
        <v>43</v>
      </c>
      <c r="DF45" s="183" t="s">
        <v>43</v>
      </c>
      <c r="DG45" s="183" t="s">
        <v>43</v>
      </c>
      <c r="DH45" s="183" t="s">
        <v>43</v>
      </c>
      <c r="DI45" s="183" t="s">
        <v>43</v>
      </c>
      <c r="DJ45" s="183" t="s">
        <v>43</v>
      </c>
      <c r="DK45" s="183" t="s">
        <v>43</v>
      </c>
      <c r="DL45" s="183" t="s">
        <v>43</v>
      </c>
      <c r="DM45" s="183" t="s">
        <v>43</v>
      </c>
      <c r="DN45" s="183" t="s">
        <v>43</v>
      </c>
      <c r="DO45" s="183" t="s">
        <v>43</v>
      </c>
      <c r="DP45" s="183" t="s">
        <v>44</v>
      </c>
      <c r="DQ45" s="183" t="s">
        <v>44</v>
      </c>
      <c r="DR45" s="183" t="s">
        <v>44</v>
      </c>
      <c r="DS45" s="183" t="s">
        <v>44</v>
      </c>
      <c r="DT45" s="183" t="s">
        <v>44</v>
      </c>
      <c r="DU45" s="183" t="s">
        <v>44</v>
      </c>
      <c r="DV45" s="183" t="s">
        <v>44</v>
      </c>
      <c r="DW45" s="183" t="s">
        <v>44</v>
      </c>
      <c r="DX45" s="183" t="s">
        <v>44</v>
      </c>
      <c r="DY45" s="183" t="s">
        <v>44</v>
      </c>
      <c r="EB45" s="194">
        <v>107</v>
      </c>
      <c r="EC45" s="195">
        <v>42</v>
      </c>
      <c r="ED45" s="176">
        <f t="shared" si="13"/>
        <v>43</v>
      </c>
      <c r="EE45" s="186" t="s">
        <v>43</v>
      </c>
      <c r="EF45" s="186" t="s">
        <v>43</v>
      </c>
      <c r="EG45" s="186" t="s">
        <v>43</v>
      </c>
      <c r="EH45" s="186" t="s">
        <v>43</v>
      </c>
      <c r="EI45" s="186" t="s">
        <v>43</v>
      </c>
      <c r="EJ45" s="186" t="s">
        <v>43</v>
      </c>
      <c r="EK45" s="186" t="s">
        <v>43</v>
      </c>
      <c r="EL45" s="186" t="s">
        <v>43</v>
      </c>
      <c r="EM45" s="186" t="s">
        <v>43</v>
      </c>
      <c r="EN45" s="186" t="s">
        <v>43</v>
      </c>
      <c r="EO45" s="186" t="s">
        <v>43</v>
      </c>
      <c r="EP45" s="186" t="s">
        <v>43</v>
      </c>
      <c r="EQ45" s="186" t="s">
        <v>43</v>
      </c>
      <c r="ER45" s="186" t="s">
        <v>43</v>
      </c>
      <c r="ES45" s="186" t="s">
        <v>43</v>
      </c>
      <c r="ET45" s="186" t="s">
        <v>43</v>
      </c>
      <c r="EU45" s="186" t="s">
        <v>43</v>
      </c>
      <c r="EV45" s="186" t="s">
        <v>43</v>
      </c>
      <c r="EW45" s="186" t="s">
        <v>43</v>
      </c>
      <c r="EX45" s="186" t="s">
        <v>43</v>
      </c>
      <c r="EY45" s="186" t="s">
        <v>43</v>
      </c>
      <c r="EZ45" s="186" t="s">
        <v>43</v>
      </c>
      <c r="FA45" s="186" t="s">
        <v>43</v>
      </c>
      <c r="FB45" s="186" t="s">
        <v>43</v>
      </c>
      <c r="FC45" s="186" t="s">
        <v>43</v>
      </c>
      <c r="FD45" s="186" t="s">
        <v>43</v>
      </c>
      <c r="FE45" s="186" t="s">
        <v>43</v>
      </c>
      <c r="FF45" s="186" t="s">
        <v>43</v>
      </c>
      <c r="FG45" s="186" t="s">
        <v>43</v>
      </c>
      <c r="FH45" s="186" t="s">
        <v>43</v>
      </c>
      <c r="FI45" s="186" t="s">
        <v>43</v>
      </c>
      <c r="FJ45" s="186" t="s">
        <v>43</v>
      </c>
      <c r="FK45" s="186" t="s">
        <v>43</v>
      </c>
      <c r="FL45" s="186" t="s">
        <v>43</v>
      </c>
      <c r="FM45" s="186" t="s">
        <v>43</v>
      </c>
      <c r="FN45" s="186" t="s">
        <v>43</v>
      </c>
      <c r="FO45" s="186" t="s">
        <v>43</v>
      </c>
      <c r="FP45" s="186" t="s">
        <v>43</v>
      </c>
      <c r="FQ45" s="186" t="s">
        <v>43</v>
      </c>
      <c r="FR45" s="186" t="s">
        <v>43</v>
      </c>
      <c r="FS45" s="186" t="s">
        <v>43</v>
      </c>
      <c r="FT45" s="186" t="s">
        <v>43</v>
      </c>
      <c r="FU45" s="186" t="s">
        <v>43</v>
      </c>
      <c r="FV45" s="186" t="s">
        <v>43</v>
      </c>
      <c r="FW45" s="186" t="s">
        <v>44</v>
      </c>
      <c r="FX45" s="186" t="s">
        <v>44</v>
      </c>
      <c r="FY45" s="186" t="s">
        <v>44</v>
      </c>
      <c r="FZ45" s="186" t="s">
        <v>44</v>
      </c>
      <c r="GA45" s="186" t="s">
        <v>44</v>
      </c>
      <c r="GB45" s="186" t="s">
        <v>44</v>
      </c>
      <c r="GC45" s="186" t="s">
        <v>44</v>
      </c>
      <c r="GD45" s="186" t="s">
        <v>44</v>
      </c>
      <c r="GE45" s="186" t="s">
        <v>44</v>
      </c>
      <c r="GF45" s="186" t="s">
        <v>44</v>
      </c>
      <c r="GG45" s="186" t="s">
        <v>44</v>
      </c>
      <c r="GH45" s="186" t="s">
        <v>44</v>
      </c>
      <c r="GI45" s="186" t="s">
        <v>44</v>
      </c>
      <c r="GJ45" s="186" t="s">
        <v>44</v>
      </c>
      <c r="GK45" s="186" t="s">
        <v>44</v>
      </c>
      <c r="GL45" s="186" t="s">
        <v>44</v>
      </c>
      <c r="GM45" s="186" t="s">
        <v>44</v>
      </c>
      <c r="GN45" s="186" t="s">
        <v>44</v>
      </c>
      <c r="GO45" s="186" t="s">
        <v>44</v>
      </c>
      <c r="GP45" s="186" t="s">
        <v>44</v>
      </c>
      <c r="GT45" s="162">
        <v>44</v>
      </c>
      <c r="GU45" s="162" t="s">
        <v>402</v>
      </c>
      <c r="GX45" s="162">
        <v>44</v>
      </c>
      <c r="GY45" s="162" t="s">
        <v>432</v>
      </c>
      <c r="HH45" s="162">
        <f t="shared" si="21"/>
        <v>22</v>
      </c>
      <c r="HI45" s="162" t="str">
        <f t="shared" si="3"/>
        <v>Z422</v>
      </c>
      <c r="HJ45" s="162" t="str">
        <f t="shared" ref="HJ45" si="108">CONCATENATE(2,HI45)</f>
        <v>2Z422</v>
      </c>
      <c r="HK45" s="162" t="str">
        <f t="shared" si="85"/>
        <v/>
      </c>
      <c r="IG45" s="278"/>
      <c r="II45" s="278"/>
      <c r="IJ45" s="278"/>
      <c r="IK45" s="278"/>
      <c r="IL45" s="288"/>
      <c r="IM45" s="278"/>
      <c r="IN45" s="278"/>
      <c r="IO45" s="278"/>
      <c r="IP45" s="278"/>
      <c r="IQ45" s="278"/>
      <c r="IR45" s="278"/>
      <c r="IS45" s="278"/>
      <c r="IT45" s="278"/>
      <c r="IU45" s="278"/>
      <c r="IW45" s="278"/>
      <c r="IX45" s="278"/>
      <c r="IY45" s="278"/>
      <c r="IZ45" s="278"/>
      <c r="JA45" s="278"/>
    </row>
    <row r="46" spans="1:261" ht="39.9" customHeight="1" thickBot="1" x14ac:dyDescent="0.65">
      <c r="B46" s="280"/>
      <c r="C46" s="162" t="str">
        <f t="shared" si="15"/>
        <v>1Z470</v>
      </c>
      <c r="D46" s="281"/>
      <c r="E46" s="281"/>
      <c r="F46" s="282"/>
      <c r="G46" s="217"/>
      <c r="H46" s="218" t="str">
        <f>BB46</f>
        <v>Z411</v>
      </c>
      <c r="I46" s="214" t="str">
        <f>IF(ISERROR(VLOOKUP(H46,'zapisy k stolom'!$A$4:$AD$2403,27,0)),"",VLOOKUP(H46,'zapisy k stolom'!$A$4:$AD$2403,27,0))</f>
        <v/>
      </c>
      <c r="J46" s="223"/>
      <c r="K46" s="223"/>
      <c r="M46" s="225"/>
      <c r="N46" s="225"/>
      <c r="Q46" s="180" t="str">
        <f t="shared" si="6"/>
        <v/>
      </c>
      <c r="R46" s="180" t="str">
        <f t="shared" si="5"/>
        <v/>
      </c>
      <c r="U46" s="180" t="str">
        <f t="shared" si="37"/>
        <v/>
      </c>
      <c r="V46" s="180" t="str">
        <f t="shared" si="32"/>
        <v/>
      </c>
      <c r="Y46" s="180" t="str">
        <f t="shared" si="77"/>
        <v/>
      </c>
      <c r="Z46" s="180" t="str">
        <f t="shared" si="72"/>
        <v/>
      </c>
      <c r="AC46" s="180" t="str">
        <f t="shared" si="78"/>
        <v/>
      </c>
      <c r="AD46" s="180" t="str">
        <f>J145</f>
        <v/>
      </c>
      <c r="AF46" s="284"/>
      <c r="AH46" s="283"/>
      <c r="AI46" s="283"/>
      <c r="AJ46" s="283"/>
      <c r="AM46" s="279"/>
      <c r="AN46" s="279"/>
      <c r="AO46" s="279"/>
      <c r="AP46" s="279"/>
      <c r="AR46" s="162">
        <v>42</v>
      </c>
      <c r="AS46" s="162">
        <v>42</v>
      </c>
      <c r="AY46" s="162" t="str">
        <f>CONCATENATE("1",BC48)</f>
        <v>1Z470</v>
      </c>
      <c r="AZ46" s="162" t="str">
        <f>I46</f>
        <v/>
      </c>
      <c r="BA46" s="162">
        <f>BA42+1</f>
        <v>11</v>
      </c>
      <c r="BB46" s="199" t="str">
        <f>CONCATENATE("Z4",BA46)</f>
        <v>Z411</v>
      </c>
      <c r="BD46" s="203"/>
      <c r="BE46" s="203"/>
      <c r="CQ46" s="209"/>
      <c r="CR46" s="210"/>
      <c r="CS46" s="174">
        <f t="shared" si="12"/>
        <v>44</v>
      </c>
      <c r="CT46" s="183" t="s">
        <v>43</v>
      </c>
      <c r="CU46" s="183" t="s">
        <v>43</v>
      </c>
      <c r="CV46" s="183" t="s">
        <v>43</v>
      </c>
      <c r="CW46" s="183" t="s">
        <v>43</v>
      </c>
      <c r="CX46" s="183" t="s">
        <v>43</v>
      </c>
      <c r="CY46" s="183" t="s">
        <v>43</v>
      </c>
      <c r="CZ46" s="183" t="s">
        <v>43</v>
      </c>
      <c r="DA46" s="183" t="s">
        <v>43</v>
      </c>
      <c r="DB46" s="183" t="s">
        <v>43</v>
      </c>
      <c r="DC46" s="183" t="s">
        <v>43</v>
      </c>
      <c r="DD46" s="183" t="s">
        <v>43</v>
      </c>
      <c r="DE46" s="183" t="s">
        <v>43</v>
      </c>
      <c r="DF46" s="183" t="s">
        <v>43</v>
      </c>
      <c r="DG46" s="183" t="s">
        <v>43</v>
      </c>
      <c r="DH46" s="183" t="s">
        <v>43</v>
      </c>
      <c r="DI46" s="183" t="s">
        <v>43</v>
      </c>
      <c r="DJ46" s="183" t="s">
        <v>43</v>
      </c>
      <c r="DK46" s="183" t="s">
        <v>43</v>
      </c>
      <c r="DL46" s="183" t="s">
        <v>43</v>
      </c>
      <c r="DM46" s="183" t="s">
        <v>43</v>
      </c>
      <c r="DN46" s="183" t="s">
        <v>43</v>
      </c>
      <c r="DO46" s="183" t="s">
        <v>43</v>
      </c>
      <c r="DP46" s="183" t="s">
        <v>43</v>
      </c>
      <c r="DQ46" s="183" t="s">
        <v>43</v>
      </c>
      <c r="DR46" s="183" t="s">
        <v>43</v>
      </c>
      <c r="DS46" s="183" t="s">
        <v>43</v>
      </c>
      <c r="DT46" s="183" t="s">
        <v>43</v>
      </c>
      <c r="DU46" s="183" t="s">
        <v>43</v>
      </c>
      <c r="DV46" s="183" t="s">
        <v>43</v>
      </c>
      <c r="DW46" s="183" t="s">
        <v>43</v>
      </c>
      <c r="DX46" s="183" t="s">
        <v>43</v>
      </c>
      <c r="DY46" s="183" t="s">
        <v>43</v>
      </c>
      <c r="EB46" s="194">
        <v>108</v>
      </c>
      <c r="EC46" s="195">
        <v>55</v>
      </c>
      <c r="ED46" s="176">
        <f t="shared" si="13"/>
        <v>44</v>
      </c>
      <c r="EE46" s="186" t="s">
        <v>43</v>
      </c>
      <c r="EF46" s="186" t="s">
        <v>43</v>
      </c>
      <c r="EG46" s="186" t="s">
        <v>43</v>
      </c>
      <c r="EH46" s="186" t="s">
        <v>43</v>
      </c>
      <c r="EI46" s="186" t="s">
        <v>43</v>
      </c>
      <c r="EJ46" s="186" t="s">
        <v>43</v>
      </c>
      <c r="EK46" s="186" t="s">
        <v>43</v>
      </c>
      <c r="EL46" s="186" t="s">
        <v>43</v>
      </c>
      <c r="EM46" s="186" t="s">
        <v>43</v>
      </c>
      <c r="EN46" s="186" t="s">
        <v>43</v>
      </c>
      <c r="EO46" s="186" t="s">
        <v>43</v>
      </c>
      <c r="EP46" s="186" t="s">
        <v>43</v>
      </c>
      <c r="EQ46" s="186" t="s">
        <v>43</v>
      </c>
      <c r="ER46" s="186" t="s">
        <v>43</v>
      </c>
      <c r="ES46" s="186" t="s">
        <v>43</v>
      </c>
      <c r="ET46" s="186" t="s">
        <v>43</v>
      </c>
      <c r="EU46" s="186" t="s">
        <v>43</v>
      </c>
      <c r="EV46" s="186" t="s">
        <v>43</v>
      </c>
      <c r="EW46" s="186" t="s">
        <v>43</v>
      </c>
      <c r="EX46" s="186" t="s">
        <v>43</v>
      </c>
      <c r="EY46" s="186" t="s">
        <v>43</v>
      </c>
      <c r="EZ46" s="186" t="s">
        <v>43</v>
      </c>
      <c r="FA46" s="186" t="s">
        <v>43</v>
      </c>
      <c r="FB46" s="186" t="s">
        <v>43</v>
      </c>
      <c r="FC46" s="186" t="s">
        <v>43</v>
      </c>
      <c r="FD46" s="186" t="s">
        <v>43</v>
      </c>
      <c r="FE46" s="186" t="s">
        <v>43</v>
      </c>
      <c r="FF46" s="186" t="s">
        <v>43</v>
      </c>
      <c r="FG46" s="186" t="s">
        <v>43</v>
      </c>
      <c r="FH46" s="186" t="s">
        <v>43</v>
      </c>
      <c r="FI46" s="186" t="s">
        <v>43</v>
      </c>
      <c r="FJ46" s="186" t="s">
        <v>43</v>
      </c>
      <c r="FK46" s="186" t="s">
        <v>43</v>
      </c>
      <c r="FL46" s="186" t="s">
        <v>43</v>
      </c>
      <c r="FM46" s="186" t="s">
        <v>43</v>
      </c>
      <c r="FN46" s="186" t="s">
        <v>43</v>
      </c>
      <c r="FO46" s="186" t="s">
        <v>43</v>
      </c>
      <c r="FP46" s="186" t="s">
        <v>43</v>
      </c>
      <c r="FQ46" s="186" t="s">
        <v>43</v>
      </c>
      <c r="FR46" s="186" t="s">
        <v>43</v>
      </c>
      <c r="FS46" s="186" t="s">
        <v>43</v>
      </c>
      <c r="FT46" s="186" t="s">
        <v>43</v>
      </c>
      <c r="FU46" s="186" t="s">
        <v>43</v>
      </c>
      <c r="FV46" s="186" t="s">
        <v>43</v>
      </c>
      <c r="FW46" s="186" t="s">
        <v>43</v>
      </c>
      <c r="FX46" s="186" t="s">
        <v>43</v>
      </c>
      <c r="FY46" s="186" t="s">
        <v>43</v>
      </c>
      <c r="FZ46" s="186" t="s">
        <v>43</v>
      </c>
      <c r="GA46" s="186" t="s">
        <v>43</v>
      </c>
      <c r="GB46" s="186" t="s">
        <v>43</v>
      </c>
      <c r="GC46" s="186" t="s">
        <v>43</v>
      </c>
      <c r="GD46" s="186" t="s">
        <v>43</v>
      </c>
      <c r="GE46" s="186" t="s">
        <v>43</v>
      </c>
      <c r="GF46" s="186" t="s">
        <v>43</v>
      </c>
      <c r="GG46" s="186" t="s">
        <v>43</v>
      </c>
      <c r="GH46" s="186" t="s">
        <v>43</v>
      </c>
      <c r="GI46" s="186" t="s">
        <v>43</v>
      </c>
      <c r="GJ46" s="186" t="s">
        <v>43</v>
      </c>
      <c r="GK46" s="186" t="s">
        <v>43</v>
      </c>
      <c r="GL46" s="186" t="s">
        <v>43</v>
      </c>
      <c r="GM46" s="186" t="s">
        <v>43</v>
      </c>
      <c r="GN46" s="186" t="s">
        <v>43</v>
      </c>
      <c r="GO46" s="186" t="s">
        <v>43</v>
      </c>
      <c r="GP46" s="186" t="s">
        <v>43</v>
      </c>
      <c r="GT46" s="162">
        <v>45</v>
      </c>
      <c r="GU46" s="162" t="s">
        <v>403</v>
      </c>
      <c r="GX46" s="162">
        <v>45</v>
      </c>
      <c r="GY46" s="162" t="s">
        <v>433</v>
      </c>
      <c r="HH46" s="162">
        <f t="shared" si="21"/>
        <v>23</v>
      </c>
      <c r="HI46" s="162" t="str">
        <f t="shared" si="3"/>
        <v>Z423</v>
      </c>
      <c r="HJ46" s="162" t="str">
        <f t="shared" ref="HJ46" si="109">CONCATENATE(1,HI46)</f>
        <v>1Z423</v>
      </c>
      <c r="HK46" s="162" t="str">
        <f t="shared" si="85"/>
        <v/>
      </c>
      <c r="IG46" s="277">
        <v>22</v>
      </c>
      <c r="II46" s="277" t="str">
        <f t="shared" ref="II46" si="110">IF($H$1=8,IW46,IF($H$1=16,IX46,IF($H$1=32,IY46,IF($H$1=64,IZ46,IF($H$1=128,JA46,"")))))</f>
        <v/>
      </c>
      <c r="IJ46" s="277">
        <f t="shared" ref="IJ46" si="111">IF($H$1=8,IL46,IF($H$1=16,IN46,IF($H$1=32,IP46,IF($H$1=64,IR46,IF($H$1=128,IT46,"")))))</f>
        <v>0</v>
      </c>
      <c r="IK46" s="277">
        <f t="shared" si="30"/>
        <v>0</v>
      </c>
      <c r="IL46" s="277"/>
      <c r="IM46" s="277"/>
      <c r="IN46" s="277" t="s">
        <v>43</v>
      </c>
      <c r="IO46" s="277"/>
      <c r="IP46" s="277" t="s">
        <v>43</v>
      </c>
      <c r="IQ46" s="277" t="str">
        <f>I27</f>
        <v/>
      </c>
      <c r="IR46" s="277" t="s">
        <v>43</v>
      </c>
      <c r="IS46" s="277" t="str">
        <f>J49</f>
        <v/>
      </c>
      <c r="IT46" s="277" t="s">
        <v>43</v>
      </c>
      <c r="IU46" s="277"/>
      <c r="IW46" s="277" t="str">
        <f>IF(IM46="","",MAX($IW$4:IW45)+1)</f>
        <v/>
      </c>
      <c r="IX46" s="277" t="str">
        <f>IF(IO46="","",MAX($IW$4:IX45)+1)</f>
        <v/>
      </c>
      <c r="IY46" s="277" t="str">
        <f>IF(IQ46="","",MAX($IW$4:IY45)+1)</f>
        <v/>
      </c>
      <c r="IZ46" s="277" t="str">
        <f>IF(IS46="","",MAX($IW$4:IZ45)+1)</f>
        <v/>
      </c>
      <c r="JA46" s="277" t="str">
        <f>IF(IU46="","",MAX($IW$4:JA45)+1)</f>
        <v/>
      </c>
    </row>
    <row r="47" spans="1:261" ht="39.9" customHeight="1" thickBot="1" x14ac:dyDescent="0.65">
      <c r="A47" s="232" t="str">
        <f>IF(I47="","",MAX($A$5:A46)+1)</f>
        <v/>
      </c>
      <c r="B47" s="280">
        <v>22</v>
      </c>
      <c r="C47" s="162" t="str">
        <f t="shared" si="15"/>
        <v>2Z411</v>
      </c>
      <c r="D47" s="281">
        <f>HLOOKUP($H$1,$AH$6:$AL$258,B45+B45,0)</f>
        <v>0</v>
      </c>
      <c r="E47" s="281">
        <f t="shared" si="51"/>
        <v>22</v>
      </c>
      <c r="F47" s="282" t="str">
        <f>IF(OR(ISERROR(HLOOKUP($H$1,$AR$4:$AV$132,B47+1,0))=TRUE,HLOOKUP($H$1,$AR$4:$AV$132,B47+1,0)=0)," ",HLOOKUP($H$1,$AR$4:$AV$132,B47+1,0))</f>
        <v xml:space="preserve"> </v>
      </c>
      <c r="G47" s="219" t="str">
        <f>IF(ISERROR(VLOOKUP(E47,vylosovanie!$D$10:$Q$162,11,0))=TRUE,"",IF($K$1="n","",VLOOKUP(E47,vylosovanie!$D$10:$Q$162,11,0)))</f>
        <v/>
      </c>
      <c r="H47" s="220" t="str">
        <f>IF(ISERROR(VLOOKUP(E47,vylosovanie!$D$10:$Q$162,12,0))=TRUE,"",IF($K$1="n","",VLOOKUP(E47,vylosovanie!$D$10:$Q$162,12,0)))</f>
        <v/>
      </c>
      <c r="I47" s="221" t="str">
        <f>IF(ISERROR(VLOOKUP(H46,'zapisy k stolom'!$A$4:$AD$2403,30,0)),"",VLOOKUP(H46,'zapisy k stolom'!$A$4:$AD$2403,30,0))</f>
        <v/>
      </c>
      <c r="J47" s="223" t="str">
        <f>IF(ISERROR(VLOOKUP(I48,'zapisy k stolom'!$A$4:$AD$2544,28,0)),"",VLOOKUP(I48,'zapisy k stolom'!$A$4:$AD$2544,28,0))</f>
        <v/>
      </c>
      <c r="K47" s="223"/>
      <c r="M47" s="225"/>
      <c r="N47" s="225"/>
      <c r="Q47" s="180" t="str">
        <f t="shared" si="6"/>
        <v/>
      </c>
      <c r="R47" s="180" t="str">
        <f t="shared" si="5"/>
        <v/>
      </c>
      <c r="U47" s="180" t="str">
        <f t="shared" si="37"/>
        <v/>
      </c>
      <c r="V47" s="180" t="str">
        <f t="shared" si="32"/>
        <v/>
      </c>
      <c r="Y47" s="180" t="str">
        <f t="shared" si="77"/>
        <v/>
      </c>
      <c r="Z47" s="180" t="str">
        <f t="shared" si="72"/>
        <v/>
      </c>
      <c r="AC47" s="180" t="str">
        <f t="shared" si="78"/>
        <v/>
      </c>
      <c r="AD47" s="180" t="str">
        <f>J153</f>
        <v/>
      </c>
      <c r="AF47" s="284" t="str">
        <f>IF(F47=$H$1,"B1",IF(F47&gt;$H$1,"--",IF($H$1=8,HLOOKUP($H$2,$HZ$2:$IC$10,F47+1,0),IF($H$1=16,HLOOKUP($H$2,$BL$2:$BS$18,F47+1,0),IF($H$1=32,HLOOKUP($H$2,$BY$2:$CN$34,F47+1,0),IF($H$1=64,HLOOKUP($H$2,$CT$2:$DY$66,F47+1,0),IF($H$1=128,HLOOKUP($H$2,$EE$2:$GP$130,F47+1,0),"")))))))</f>
        <v>--</v>
      </c>
      <c r="AH47" s="283">
        <v>6</v>
      </c>
      <c r="AI47" s="283">
        <v>5</v>
      </c>
      <c r="AJ47" s="283">
        <v>4</v>
      </c>
      <c r="AM47" s="279">
        <v>22</v>
      </c>
      <c r="AN47" s="279">
        <v>22</v>
      </c>
      <c r="AO47" s="279">
        <v>22</v>
      </c>
      <c r="AP47" s="279"/>
      <c r="AR47" s="162">
        <v>43</v>
      </c>
      <c r="AS47" s="162">
        <v>43</v>
      </c>
      <c r="AY47" s="162" t="str">
        <f>CONCATENATE("2",BB46)</f>
        <v>2Z411</v>
      </c>
      <c r="AZ47" s="162" t="str">
        <f>G47</f>
        <v/>
      </c>
      <c r="BA47" s="162">
        <f>BA39+1</f>
        <v>70</v>
      </c>
      <c r="BB47" s="200"/>
      <c r="BC47" s="199"/>
      <c r="BD47" s="203"/>
      <c r="BE47" s="203"/>
      <c r="CQ47" s="209"/>
      <c r="CR47" s="209"/>
      <c r="CS47" s="174">
        <f t="shared" si="12"/>
        <v>45</v>
      </c>
      <c r="CT47" s="183" t="s">
        <v>43</v>
      </c>
      <c r="CU47" s="183" t="s">
        <v>43</v>
      </c>
      <c r="CV47" s="183" t="s">
        <v>43</v>
      </c>
      <c r="CW47" s="183" t="s">
        <v>43</v>
      </c>
      <c r="CX47" s="183" t="s">
        <v>43</v>
      </c>
      <c r="CY47" s="183" t="s">
        <v>43</v>
      </c>
      <c r="CZ47" s="183" t="s">
        <v>43</v>
      </c>
      <c r="DA47" s="183" t="s">
        <v>43</v>
      </c>
      <c r="DB47" s="183" t="s">
        <v>43</v>
      </c>
      <c r="DC47" s="183" t="s">
        <v>43</v>
      </c>
      <c r="DD47" s="183" t="s">
        <v>43</v>
      </c>
      <c r="DE47" s="183" t="s">
        <v>43</v>
      </c>
      <c r="DF47" s="183" t="s">
        <v>43</v>
      </c>
      <c r="DG47" s="183" t="s">
        <v>43</v>
      </c>
      <c r="DH47" s="183" t="s">
        <v>43</v>
      </c>
      <c r="DI47" s="183" t="s">
        <v>43</v>
      </c>
      <c r="DJ47" s="183" t="s">
        <v>43</v>
      </c>
      <c r="DK47" s="183" t="s">
        <v>43</v>
      </c>
      <c r="DL47" s="183" t="s">
        <v>43</v>
      </c>
      <c r="DM47" s="183" t="s">
        <v>43</v>
      </c>
      <c r="DN47" s="183" t="s">
        <v>43</v>
      </c>
      <c r="DO47" s="183" t="s">
        <v>43</v>
      </c>
      <c r="DP47" s="183" t="s">
        <v>43</v>
      </c>
      <c r="DQ47" s="183" t="s">
        <v>43</v>
      </c>
      <c r="DR47" s="183" t="s">
        <v>43</v>
      </c>
      <c r="DS47" s="183" t="s">
        <v>43</v>
      </c>
      <c r="DT47" s="183" t="s">
        <v>43</v>
      </c>
      <c r="DU47" s="183" t="s">
        <v>43</v>
      </c>
      <c r="DV47" s="183" t="s">
        <v>43</v>
      </c>
      <c r="DW47" s="183" t="s">
        <v>43</v>
      </c>
      <c r="DX47" s="183" t="s">
        <v>43</v>
      </c>
      <c r="DY47" s="183" t="s">
        <v>43</v>
      </c>
      <c r="EB47" s="194">
        <v>109</v>
      </c>
      <c r="EC47" s="195">
        <v>74</v>
      </c>
      <c r="ED47" s="176">
        <f t="shared" si="13"/>
        <v>45</v>
      </c>
      <c r="EE47" s="186" t="s">
        <v>43</v>
      </c>
      <c r="EF47" s="186" t="s">
        <v>43</v>
      </c>
      <c r="EG47" s="186" t="s">
        <v>43</v>
      </c>
      <c r="EH47" s="186" t="s">
        <v>43</v>
      </c>
      <c r="EI47" s="186" t="s">
        <v>43</v>
      </c>
      <c r="EJ47" s="186" t="s">
        <v>43</v>
      </c>
      <c r="EK47" s="186" t="s">
        <v>43</v>
      </c>
      <c r="EL47" s="186" t="s">
        <v>43</v>
      </c>
      <c r="EM47" s="186" t="s">
        <v>43</v>
      </c>
      <c r="EN47" s="186" t="s">
        <v>43</v>
      </c>
      <c r="EO47" s="186" t="s">
        <v>43</v>
      </c>
      <c r="EP47" s="186" t="s">
        <v>43</v>
      </c>
      <c r="EQ47" s="186" t="s">
        <v>43</v>
      </c>
      <c r="ER47" s="186" t="s">
        <v>43</v>
      </c>
      <c r="ES47" s="186" t="s">
        <v>43</v>
      </c>
      <c r="ET47" s="186" t="s">
        <v>43</v>
      </c>
      <c r="EU47" s="186" t="s">
        <v>43</v>
      </c>
      <c r="EV47" s="186" t="s">
        <v>43</v>
      </c>
      <c r="EW47" s="186" t="s">
        <v>43</v>
      </c>
      <c r="EX47" s="186" t="s">
        <v>43</v>
      </c>
      <c r="EY47" s="186" t="s">
        <v>43</v>
      </c>
      <c r="EZ47" s="186" t="s">
        <v>43</v>
      </c>
      <c r="FA47" s="186" t="s">
        <v>43</v>
      </c>
      <c r="FB47" s="186" t="s">
        <v>43</v>
      </c>
      <c r="FC47" s="186" t="s">
        <v>43</v>
      </c>
      <c r="FD47" s="186" t="s">
        <v>43</v>
      </c>
      <c r="FE47" s="186" t="s">
        <v>43</v>
      </c>
      <c r="FF47" s="186" t="s">
        <v>43</v>
      </c>
      <c r="FG47" s="186" t="s">
        <v>43</v>
      </c>
      <c r="FH47" s="186" t="s">
        <v>43</v>
      </c>
      <c r="FI47" s="186" t="s">
        <v>43</v>
      </c>
      <c r="FJ47" s="186" t="s">
        <v>43</v>
      </c>
      <c r="FK47" s="186" t="s">
        <v>43</v>
      </c>
      <c r="FL47" s="186" t="s">
        <v>43</v>
      </c>
      <c r="FM47" s="186" t="s">
        <v>43</v>
      </c>
      <c r="FN47" s="186" t="s">
        <v>43</v>
      </c>
      <c r="FO47" s="186" t="s">
        <v>43</v>
      </c>
      <c r="FP47" s="186" t="s">
        <v>43</v>
      </c>
      <c r="FQ47" s="186" t="s">
        <v>43</v>
      </c>
      <c r="FR47" s="186" t="s">
        <v>43</v>
      </c>
      <c r="FS47" s="186" t="s">
        <v>43</v>
      </c>
      <c r="FT47" s="186" t="s">
        <v>43</v>
      </c>
      <c r="FU47" s="186" t="s">
        <v>43</v>
      </c>
      <c r="FV47" s="186" t="s">
        <v>43</v>
      </c>
      <c r="FW47" s="186" t="s">
        <v>43</v>
      </c>
      <c r="FX47" s="186" t="s">
        <v>43</v>
      </c>
      <c r="FY47" s="186" t="s">
        <v>43</v>
      </c>
      <c r="FZ47" s="186" t="s">
        <v>43</v>
      </c>
      <c r="GA47" s="186" t="s">
        <v>43</v>
      </c>
      <c r="GB47" s="186" t="s">
        <v>43</v>
      </c>
      <c r="GC47" s="186" t="s">
        <v>43</v>
      </c>
      <c r="GD47" s="186" t="s">
        <v>43</v>
      </c>
      <c r="GE47" s="186" t="s">
        <v>43</v>
      </c>
      <c r="GF47" s="186" t="s">
        <v>43</v>
      </c>
      <c r="GG47" s="186" t="s">
        <v>43</v>
      </c>
      <c r="GH47" s="186" t="s">
        <v>43</v>
      </c>
      <c r="GI47" s="186" t="s">
        <v>43</v>
      </c>
      <c r="GJ47" s="186" t="s">
        <v>43</v>
      </c>
      <c r="GK47" s="186" t="s">
        <v>43</v>
      </c>
      <c r="GL47" s="186" t="s">
        <v>43</v>
      </c>
      <c r="GM47" s="186" t="s">
        <v>43</v>
      </c>
      <c r="GN47" s="186" t="s">
        <v>43</v>
      </c>
      <c r="GO47" s="186" t="s">
        <v>43</v>
      </c>
      <c r="GP47" s="186" t="s">
        <v>43</v>
      </c>
      <c r="GT47" s="162">
        <v>46</v>
      </c>
      <c r="GU47" s="162" t="s">
        <v>404</v>
      </c>
      <c r="GX47" s="162">
        <v>46</v>
      </c>
      <c r="GY47" s="162" t="s">
        <v>434</v>
      </c>
      <c r="HH47" s="162">
        <f t="shared" si="21"/>
        <v>23</v>
      </c>
      <c r="HI47" s="162" t="str">
        <f t="shared" si="3"/>
        <v>Z423</v>
      </c>
      <c r="HJ47" s="162" t="str">
        <f t="shared" ref="HJ47" si="112">CONCATENATE(2,HI47)</f>
        <v>2Z423</v>
      </c>
      <c r="HK47" s="162" t="str">
        <f t="shared" si="85"/>
        <v/>
      </c>
      <c r="IG47" s="278"/>
      <c r="II47" s="278"/>
      <c r="IJ47" s="278"/>
      <c r="IK47" s="278"/>
      <c r="IL47" s="288"/>
      <c r="IM47" s="278"/>
      <c r="IN47" s="278"/>
      <c r="IO47" s="278"/>
      <c r="IP47" s="278"/>
      <c r="IQ47" s="278"/>
      <c r="IR47" s="278"/>
      <c r="IS47" s="278"/>
      <c r="IT47" s="278"/>
      <c r="IU47" s="278"/>
      <c r="IW47" s="278"/>
      <c r="IX47" s="278"/>
      <c r="IY47" s="278"/>
      <c r="IZ47" s="278"/>
      <c r="JA47" s="278"/>
    </row>
    <row r="48" spans="1:261" ht="39.9" customHeight="1" thickBot="1" x14ac:dyDescent="0.65">
      <c r="B48" s="280"/>
      <c r="C48" s="162" t="str">
        <f t="shared" si="15"/>
        <v>2Z499</v>
      </c>
      <c r="D48" s="281"/>
      <c r="E48" s="281"/>
      <c r="F48" s="282"/>
      <c r="I48" s="222" t="str">
        <f>BC48</f>
        <v>Z470</v>
      </c>
      <c r="J48" s="220" t="str">
        <f>IF(ISERROR(VLOOKUP(I48,'zapisy k stolom'!$A$4:$AD$2403,27,0)),"",VLOOKUP(I48,'zapisy k stolom'!$A$4:$AD$2403,27,0))</f>
        <v/>
      </c>
      <c r="K48" s="223"/>
      <c r="M48" s="225"/>
      <c r="N48" s="225"/>
      <c r="Q48" s="180" t="str">
        <f t="shared" si="6"/>
        <v/>
      </c>
      <c r="R48" s="180" t="str">
        <f t="shared" si="5"/>
        <v/>
      </c>
      <c r="U48" s="180" t="str">
        <f t="shared" si="37"/>
        <v/>
      </c>
      <c r="V48" s="180" t="str">
        <f t="shared" si="32"/>
        <v/>
      </c>
      <c r="Y48" s="180" t="str">
        <f t="shared" si="77"/>
        <v/>
      </c>
      <c r="Z48" s="180" t="str">
        <f t="shared" si="72"/>
        <v/>
      </c>
      <c r="AC48" s="180" t="str">
        <f t="shared" si="78"/>
        <v/>
      </c>
      <c r="AD48" s="180" t="str">
        <f>J161</f>
        <v/>
      </c>
      <c r="AF48" s="284"/>
      <c r="AH48" s="283"/>
      <c r="AI48" s="283"/>
      <c r="AJ48" s="283"/>
      <c r="AM48" s="279"/>
      <c r="AN48" s="279"/>
      <c r="AO48" s="279"/>
      <c r="AP48" s="279"/>
      <c r="AR48" s="162">
        <v>44</v>
      </c>
      <c r="AS48" s="162">
        <v>44</v>
      </c>
      <c r="AY48" s="162" t="str">
        <f>CONCATENATE("2",BD44)</f>
        <v>2Z499</v>
      </c>
      <c r="AZ48" s="162" t="str">
        <f>J48</f>
        <v/>
      </c>
      <c r="BC48" s="203" t="str">
        <f>CONCATENATE("Z4",BA47)</f>
        <v>Z470</v>
      </c>
      <c r="BD48" s="200"/>
      <c r="BE48" s="203"/>
      <c r="CQ48" s="209"/>
      <c r="CR48" s="209"/>
      <c r="CS48" s="174">
        <f t="shared" si="12"/>
        <v>46</v>
      </c>
      <c r="CT48" s="183" t="s">
        <v>43</v>
      </c>
      <c r="CU48" s="183" t="s">
        <v>43</v>
      </c>
      <c r="CV48" s="183" t="s">
        <v>43</v>
      </c>
      <c r="CW48" s="183" t="s">
        <v>43</v>
      </c>
      <c r="CX48" s="183" t="s">
        <v>43</v>
      </c>
      <c r="CY48" s="183" t="s">
        <v>43</v>
      </c>
      <c r="CZ48" s="183" t="s">
        <v>43</v>
      </c>
      <c r="DA48" s="183" t="s">
        <v>43</v>
      </c>
      <c r="DB48" s="183" t="s">
        <v>43</v>
      </c>
      <c r="DC48" s="183" t="s">
        <v>43</v>
      </c>
      <c r="DD48" s="183" t="s">
        <v>43</v>
      </c>
      <c r="DE48" s="183" t="s">
        <v>43</v>
      </c>
      <c r="DF48" s="183" t="s">
        <v>43</v>
      </c>
      <c r="DG48" s="183" t="s">
        <v>43</v>
      </c>
      <c r="DH48" s="183" t="s">
        <v>43</v>
      </c>
      <c r="DI48" s="183" t="s">
        <v>43</v>
      </c>
      <c r="DJ48" s="183" t="s">
        <v>43</v>
      </c>
      <c r="DK48" s="183" t="s">
        <v>43</v>
      </c>
      <c r="DL48" s="183" t="s">
        <v>43</v>
      </c>
      <c r="DM48" s="183" t="s">
        <v>43</v>
      </c>
      <c r="DN48" s="183" t="s">
        <v>43</v>
      </c>
      <c r="DO48" s="183" t="s">
        <v>43</v>
      </c>
      <c r="DP48" s="183" t="s">
        <v>43</v>
      </c>
      <c r="DQ48" s="183" t="s">
        <v>43</v>
      </c>
      <c r="DR48" s="183" t="s">
        <v>43</v>
      </c>
      <c r="DS48" s="183" t="s">
        <v>43</v>
      </c>
      <c r="DT48" s="183" t="s">
        <v>43</v>
      </c>
      <c r="DU48" s="183" t="s">
        <v>44</v>
      </c>
      <c r="DV48" s="183" t="s">
        <v>44</v>
      </c>
      <c r="DW48" s="183" t="s">
        <v>44</v>
      </c>
      <c r="DX48" s="183" t="s">
        <v>44</v>
      </c>
      <c r="DY48" s="183" t="s">
        <v>44</v>
      </c>
      <c r="EB48" s="194">
        <v>110</v>
      </c>
      <c r="EC48" s="195">
        <v>119</v>
      </c>
      <c r="ED48" s="176">
        <f t="shared" si="13"/>
        <v>46</v>
      </c>
      <c r="EE48" s="186" t="s">
        <v>43</v>
      </c>
      <c r="EF48" s="186" t="s">
        <v>43</v>
      </c>
      <c r="EG48" s="186" t="s">
        <v>43</v>
      </c>
      <c r="EH48" s="186" t="s">
        <v>43</v>
      </c>
      <c r="EI48" s="186" t="s">
        <v>43</v>
      </c>
      <c r="EJ48" s="186" t="s">
        <v>43</v>
      </c>
      <c r="EK48" s="186" t="s">
        <v>43</v>
      </c>
      <c r="EL48" s="186" t="s">
        <v>43</v>
      </c>
      <c r="EM48" s="186" t="s">
        <v>43</v>
      </c>
      <c r="EN48" s="186" t="s">
        <v>43</v>
      </c>
      <c r="EO48" s="186" t="s">
        <v>43</v>
      </c>
      <c r="EP48" s="186" t="s">
        <v>43</v>
      </c>
      <c r="EQ48" s="186" t="s">
        <v>43</v>
      </c>
      <c r="ER48" s="186" t="s">
        <v>43</v>
      </c>
      <c r="ES48" s="186" t="s">
        <v>43</v>
      </c>
      <c r="ET48" s="186" t="s">
        <v>43</v>
      </c>
      <c r="EU48" s="186" t="s">
        <v>43</v>
      </c>
      <c r="EV48" s="186" t="s">
        <v>43</v>
      </c>
      <c r="EW48" s="186" t="s">
        <v>43</v>
      </c>
      <c r="EX48" s="186" t="s">
        <v>43</v>
      </c>
      <c r="EY48" s="186" t="s">
        <v>43</v>
      </c>
      <c r="EZ48" s="186" t="s">
        <v>43</v>
      </c>
      <c r="FA48" s="186" t="s">
        <v>43</v>
      </c>
      <c r="FB48" s="186" t="s">
        <v>43</v>
      </c>
      <c r="FC48" s="186" t="s">
        <v>43</v>
      </c>
      <c r="FD48" s="186" t="s">
        <v>43</v>
      </c>
      <c r="FE48" s="186" t="s">
        <v>43</v>
      </c>
      <c r="FF48" s="186" t="s">
        <v>43</v>
      </c>
      <c r="FG48" s="186" t="s">
        <v>43</v>
      </c>
      <c r="FH48" s="186" t="s">
        <v>43</v>
      </c>
      <c r="FI48" s="186" t="s">
        <v>43</v>
      </c>
      <c r="FJ48" s="186" t="s">
        <v>43</v>
      </c>
      <c r="FK48" s="186" t="s">
        <v>43</v>
      </c>
      <c r="FL48" s="186" t="s">
        <v>43</v>
      </c>
      <c r="FM48" s="186" t="s">
        <v>43</v>
      </c>
      <c r="FN48" s="186" t="s">
        <v>43</v>
      </c>
      <c r="FO48" s="186" t="s">
        <v>43</v>
      </c>
      <c r="FP48" s="186" t="s">
        <v>43</v>
      </c>
      <c r="FQ48" s="186" t="s">
        <v>43</v>
      </c>
      <c r="FR48" s="186" t="s">
        <v>43</v>
      </c>
      <c r="FS48" s="186" t="s">
        <v>43</v>
      </c>
      <c r="FT48" s="186" t="s">
        <v>43</v>
      </c>
      <c r="FU48" s="186" t="s">
        <v>43</v>
      </c>
      <c r="FV48" s="186" t="s">
        <v>43</v>
      </c>
      <c r="FW48" s="186" t="s">
        <v>43</v>
      </c>
      <c r="FX48" s="186" t="s">
        <v>43</v>
      </c>
      <c r="FY48" s="186" t="s">
        <v>43</v>
      </c>
      <c r="FZ48" s="186" t="s">
        <v>43</v>
      </c>
      <c r="GA48" s="186" t="s">
        <v>43</v>
      </c>
      <c r="GB48" s="186" t="s">
        <v>43</v>
      </c>
      <c r="GC48" s="186" t="s">
        <v>43</v>
      </c>
      <c r="GD48" s="186" t="s">
        <v>43</v>
      </c>
      <c r="GE48" s="186" t="s">
        <v>43</v>
      </c>
      <c r="GF48" s="186" t="s">
        <v>44</v>
      </c>
      <c r="GG48" s="186" t="s">
        <v>44</v>
      </c>
      <c r="GH48" s="186" t="s">
        <v>44</v>
      </c>
      <c r="GI48" s="186" t="s">
        <v>44</v>
      </c>
      <c r="GJ48" s="186" t="s">
        <v>44</v>
      </c>
      <c r="GK48" s="186" t="s">
        <v>44</v>
      </c>
      <c r="GL48" s="186" t="s">
        <v>44</v>
      </c>
      <c r="GM48" s="186" t="s">
        <v>44</v>
      </c>
      <c r="GN48" s="186" t="s">
        <v>44</v>
      </c>
      <c r="GO48" s="186" t="s">
        <v>44</v>
      </c>
      <c r="GP48" s="186" t="s">
        <v>44</v>
      </c>
      <c r="GT48" s="162">
        <v>47</v>
      </c>
      <c r="GU48" s="162" t="s">
        <v>405</v>
      </c>
      <c r="GX48" s="162">
        <v>47</v>
      </c>
      <c r="GY48" s="162" t="s">
        <v>435</v>
      </c>
      <c r="HH48" s="162">
        <f t="shared" si="21"/>
        <v>24</v>
      </c>
      <c r="HI48" s="162" t="str">
        <f t="shared" si="3"/>
        <v>Z424</v>
      </c>
      <c r="HJ48" s="162" t="str">
        <f t="shared" ref="HJ48" si="113">CONCATENATE(1,HI48)</f>
        <v>1Z424</v>
      </c>
      <c r="HK48" s="162" t="str">
        <f t="shared" si="85"/>
        <v/>
      </c>
      <c r="IG48" s="277">
        <v>23</v>
      </c>
      <c r="II48" s="277" t="str">
        <f t="shared" ref="II48" si="114">IF($H$1=8,IW48,IF($H$1=16,IX48,IF($H$1=32,IY48,IF($H$1=64,IZ48,IF($H$1=128,JA48,"")))))</f>
        <v/>
      </c>
      <c r="IJ48" s="277">
        <f t="shared" ref="IJ48" si="115">IF($H$1=8,IL48,IF($H$1=16,IN48,IF($H$1=32,IP48,IF($H$1=64,IR48,IF($H$1=128,IT48,"")))))</f>
        <v>0</v>
      </c>
      <c r="IK48" s="277">
        <f t="shared" si="30"/>
        <v>0</v>
      </c>
      <c r="IL48" s="277"/>
      <c r="IM48" s="277"/>
      <c r="IN48" s="277" t="s">
        <v>43</v>
      </c>
      <c r="IO48" s="277"/>
      <c r="IP48" s="277" t="s">
        <v>43</v>
      </c>
      <c r="IQ48" s="277" t="str">
        <f>I31</f>
        <v/>
      </c>
      <c r="IR48" s="277" t="s">
        <v>43</v>
      </c>
      <c r="IS48" s="277" t="str">
        <f>J57</f>
        <v/>
      </c>
      <c r="IT48" s="277" t="s">
        <v>43</v>
      </c>
      <c r="IU48" s="277"/>
      <c r="IW48" s="277" t="str">
        <f>IF(IM48="","",MAX($IW$4:IW47)+1)</f>
        <v/>
      </c>
      <c r="IX48" s="277" t="str">
        <f>IF(IO48="","",MAX($IW$4:IX47)+1)</f>
        <v/>
      </c>
      <c r="IY48" s="277" t="str">
        <f>IF(IQ48="","",MAX($IW$4:IY47)+1)</f>
        <v/>
      </c>
      <c r="IZ48" s="277" t="str">
        <f>IF(IS48="","",MAX($IW$4:IZ47)+1)</f>
        <v/>
      </c>
      <c r="JA48" s="277" t="str">
        <f>IF(IU48="","",MAX($IW$4:JA47)+1)</f>
        <v/>
      </c>
    </row>
    <row r="49" spans="1:261" ht="39.9" customHeight="1" thickBot="1" x14ac:dyDescent="0.65">
      <c r="B49" s="280">
        <v>23</v>
      </c>
      <c r="C49" s="162" t="str">
        <f t="shared" si="15"/>
        <v>1Z412</v>
      </c>
      <c r="D49" s="281">
        <f>HLOOKUP($H$1,$AH$6:$AL$258,B47+B47,0)</f>
        <v>0</v>
      </c>
      <c r="E49" s="281">
        <f t="shared" si="51"/>
        <v>23</v>
      </c>
      <c r="F49" s="282" t="str">
        <f>IF(OR(ISERROR(HLOOKUP($H$1,$AR$4:$AV$132,B49+1,0))=TRUE,HLOOKUP($H$1,$AR$4:$AV$132,B49+1,0)=0)," ",HLOOKUP($H$1,$AR$4:$AV$132,B49+1,0))</f>
        <v xml:space="preserve"> </v>
      </c>
      <c r="G49" s="214" t="str">
        <f>IF(ISERROR(VLOOKUP(E49,vylosovanie!$D$10:$Q$162,11,0))=TRUE,"",IF($K$1="n","",VLOOKUP(E49,vylosovanie!$D$10:$Q$162,11,0)))</f>
        <v/>
      </c>
      <c r="H49" s="214" t="str">
        <f>IF(ISERROR(VLOOKUP(E49,vylosovanie!$D$10:$Q$162,12,0))=TRUE,"",IF($K$1="n","",VLOOKUP(E49,vylosovanie!$D$10:$Q$162,12,0)))</f>
        <v/>
      </c>
      <c r="I49" s="223" t="str">
        <f>IF(ISERROR(VLOOKUP(H50,'zapisy k stolom'!$A$4:$AD$2403,28,0)),"",VLOOKUP(H50,'zapisy k stolom'!$A$4:$AD$2403,28,0))</f>
        <v/>
      </c>
      <c r="J49" s="224" t="str">
        <f>IF(ISERROR(VLOOKUP(I48,'zapisy k stolom'!$A$4:$AD$2403,30,0)),"",VLOOKUP(I48,'zapisy k stolom'!$A$4:$AD$2403,30,0))</f>
        <v/>
      </c>
      <c r="K49" s="223"/>
      <c r="M49" s="225"/>
      <c r="N49" s="225"/>
      <c r="Q49" s="180" t="str">
        <f t="shared" si="6"/>
        <v/>
      </c>
      <c r="R49" s="180" t="str">
        <f t="shared" si="5"/>
        <v/>
      </c>
      <c r="U49" s="180" t="str">
        <f t="shared" si="37"/>
        <v/>
      </c>
      <c r="V49" s="180" t="str">
        <f t="shared" si="32"/>
        <v/>
      </c>
      <c r="Y49" s="180" t="str">
        <f t="shared" si="77"/>
        <v/>
      </c>
      <c r="Z49" s="180" t="str">
        <f t="shared" si="72"/>
        <v/>
      </c>
      <c r="AC49" s="180" t="str">
        <f t="shared" si="78"/>
        <v/>
      </c>
      <c r="AD49" s="180" t="str">
        <f>J169</f>
        <v/>
      </c>
      <c r="AF49" s="284" t="str">
        <f>IF(F49=$H$1,"B1",IF(F49&gt;$H$1,"--",IF($H$1=8,HLOOKUP($H$2,$HZ$2:$IC$10,F49+1,0),IF($H$1=16,HLOOKUP($H$2,$BL$2:$BS$18,F49+1,0),IF($H$1=32,HLOOKUP($H$2,$BY$2:$CN$34,F49+1,0),IF($H$1=64,HLOOKUP($H$2,$CT$2:$DY$66,F49+1,0),IF($H$1=128,HLOOKUP($H$2,$EE$2:$GP$130,F49+1,0),"")))))))</f>
        <v>--</v>
      </c>
      <c r="AH49" s="283">
        <v>6</v>
      </c>
      <c r="AI49" s="283">
        <v>5</v>
      </c>
      <c r="AJ49" s="283">
        <v>4</v>
      </c>
      <c r="AM49" s="279">
        <v>23</v>
      </c>
      <c r="AN49" s="279">
        <v>23</v>
      </c>
      <c r="AO49" s="279">
        <v>23</v>
      </c>
      <c r="AP49" s="279"/>
      <c r="AR49" s="162">
        <v>45</v>
      </c>
      <c r="AS49" s="162">
        <v>45</v>
      </c>
      <c r="AY49" s="162" t="str">
        <f>CONCATENATE("1",BB50)</f>
        <v>1Z412</v>
      </c>
      <c r="AZ49" s="162" t="str">
        <f>G49</f>
        <v/>
      </c>
      <c r="BA49" s="162">
        <f>BA41+1</f>
        <v>100</v>
      </c>
      <c r="BC49" s="203"/>
      <c r="BE49" s="203"/>
      <c r="CQ49" s="209"/>
      <c r="CR49" s="210"/>
      <c r="CS49" s="174">
        <f t="shared" si="12"/>
        <v>47</v>
      </c>
      <c r="CT49" s="183" t="s">
        <v>43</v>
      </c>
      <c r="CU49" s="183" t="s">
        <v>43</v>
      </c>
      <c r="CV49" s="183" t="s">
        <v>43</v>
      </c>
      <c r="CW49" s="183" t="s">
        <v>43</v>
      </c>
      <c r="CX49" s="183" t="s">
        <v>43</v>
      </c>
      <c r="CY49" s="183" t="s">
        <v>43</v>
      </c>
      <c r="CZ49" s="183" t="s">
        <v>44</v>
      </c>
      <c r="DA49" s="183" t="s">
        <v>44</v>
      </c>
      <c r="DB49" s="183" t="s">
        <v>44</v>
      </c>
      <c r="DC49" s="183" t="s">
        <v>44</v>
      </c>
      <c r="DD49" s="183" t="s">
        <v>44</v>
      </c>
      <c r="DE49" s="183" t="s">
        <v>44</v>
      </c>
      <c r="DF49" s="183" t="s">
        <v>44</v>
      </c>
      <c r="DG49" s="183" t="s">
        <v>44</v>
      </c>
      <c r="DH49" s="183" t="s">
        <v>44</v>
      </c>
      <c r="DI49" s="183" t="s">
        <v>44</v>
      </c>
      <c r="DJ49" s="183" t="s">
        <v>44</v>
      </c>
      <c r="DK49" s="183" t="s">
        <v>44</v>
      </c>
      <c r="DL49" s="183" t="s">
        <v>44</v>
      </c>
      <c r="DM49" s="183" t="s">
        <v>44</v>
      </c>
      <c r="DN49" s="183" t="s">
        <v>44</v>
      </c>
      <c r="DO49" s="183" t="s">
        <v>44</v>
      </c>
      <c r="DP49" s="183" t="s">
        <v>44</v>
      </c>
      <c r="DQ49" s="183" t="s">
        <v>44</v>
      </c>
      <c r="DR49" s="183" t="s">
        <v>44</v>
      </c>
      <c r="DS49" s="183" t="s">
        <v>44</v>
      </c>
      <c r="DT49" s="183" t="s">
        <v>44</v>
      </c>
      <c r="DU49" s="183" t="s">
        <v>44</v>
      </c>
      <c r="DV49" s="183" t="s">
        <v>44</v>
      </c>
      <c r="DW49" s="183" t="s">
        <v>44</v>
      </c>
      <c r="DX49" s="183" t="s">
        <v>44</v>
      </c>
      <c r="DY49" s="183" t="s">
        <v>44</v>
      </c>
      <c r="EB49" s="194">
        <v>111</v>
      </c>
      <c r="EC49" s="195">
        <v>10</v>
      </c>
      <c r="ED49" s="176">
        <f t="shared" si="13"/>
        <v>47</v>
      </c>
      <c r="EE49" s="186" t="s">
        <v>43</v>
      </c>
      <c r="EF49" s="186" t="s">
        <v>43</v>
      </c>
      <c r="EG49" s="186" t="s">
        <v>43</v>
      </c>
      <c r="EH49" s="186" t="s">
        <v>43</v>
      </c>
      <c r="EI49" s="186" t="s">
        <v>43</v>
      </c>
      <c r="EJ49" s="186" t="s">
        <v>43</v>
      </c>
      <c r="EK49" s="186" t="s">
        <v>43</v>
      </c>
      <c r="EL49" s="186" t="s">
        <v>43</v>
      </c>
      <c r="EM49" s="186" t="s">
        <v>43</v>
      </c>
      <c r="EN49" s="186" t="s">
        <v>43</v>
      </c>
      <c r="EO49" s="186" t="s">
        <v>43</v>
      </c>
      <c r="EP49" s="186" t="s">
        <v>43</v>
      </c>
      <c r="EQ49" s="186" t="s">
        <v>44</v>
      </c>
      <c r="ER49" s="186" t="s">
        <v>44</v>
      </c>
      <c r="ES49" s="186" t="s">
        <v>44</v>
      </c>
      <c r="ET49" s="186" t="s">
        <v>44</v>
      </c>
      <c r="EU49" s="186" t="s">
        <v>44</v>
      </c>
      <c r="EV49" s="186" t="s">
        <v>44</v>
      </c>
      <c r="EW49" s="186" t="s">
        <v>44</v>
      </c>
      <c r="EX49" s="186" t="s">
        <v>44</v>
      </c>
      <c r="EY49" s="186" t="s">
        <v>44</v>
      </c>
      <c r="EZ49" s="186" t="s">
        <v>44</v>
      </c>
      <c r="FA49" s="186" t="s">
        <v>44</v>
      </c>
      <c r="FB49" s="186" t="s">
        <v>44</v>
      </c>
      <c r="FC49" s="186" t="s">
        <v>44</v>
      </c>
      <c r="FD49" s="186" t="s">
        <v>44</v>
      </c>
      <c r="FE49" s="186" t="s">
        <v>44</v>
      </c>
      <c r="FF49" s="186" t="s">
        <v>44</v>
      </c>
      <c r="FG49" s="186" t="s">
        <v>44</v>
      </c>
      <c r="FH49" s="186" t="s">
        <v>44</v>
      </c>
      <c r="FI49" s="186" t="s">
        <v>44</v>
      </c>
      <c r="FJ49" s="186" t="s">
        <v>44</v>
      </c>
      <c r="FK49" s="186" t="s">
        <v>44</v>
      </c>
      <c r="FL49" s="186" t="s">
        <v>44</v>
      </c>
      <c r="FM49" s="186" t="s">
        <v>44</v>
      </c>
      <c r="FN49" s="186" t="s">
        <v>44</v>
      </c>
      <c r="FO49" s="186" t="s">
        <v>44</v>
      </c>
      <c r="FP49" s="186" t="s">
        <v>44</v>
      </c>
      <c r="FQ49" s="186" t="s">
        <v>44</v>
      </c>
      <c r="FR49" s="186" t="s">
        <v>44</v>
      </c>
      <c r="FS49" s="186" t="s">
        <v>44</v>
      </c>
      <c r="FT49" s="186" t="s">
        <v>44</v>
      </c>
      <c r="FU49" s="186" t="s">
        <v>44</v>
      </c>
      <c r="FV49" s="186" t="s">
        <v>44</v>
      </c>
      <c r="FW49" s="186" t="s">
        <v>44</v>
      </c>
      <c r="FX49" s="186" t="s">
        <v>44</v>
      </c>
      <c r="FY49" s="186" t="s">
        <v>44</v>
      </c>
      <c r="FZ49" s="186" t="s">
        <v>44</v>
      </c>
      <c r="GA49" s="186" t="s">
        <v>44</v>
      </c>
      <c r="GB49" s="186" t="s">
        <v>44</v>
      </c>
      <c r="GC49" s="186" t="s">
        <v>44</v>
      </c>
      <c r="GD49" s="186" t="s">
        <v>44</v>
      </c>
      <c r="GE49" s="186" t="s">
        <v>44</v>
      </c>
      <c r="GF49" s="186" t="s">
        <v>44</v>
      </c>
      <c r="GG49" s="186" t="s">
        <v>44</v>
      </c>
      <c r="GH49" s="186" t="s">
        <v>44</v>
      </c>
      <c r="GI49" s="186" t="s">
        <v>44</v>
      </c>
      <c r="GJ49" s="186" t="s">
        <v>44</v>
      </c>
      <c r="GK49" s="186" t="s">
        <v>44</v>
      </c>
      <c r="GL49" s="186" t="s">
        <v>44</v>
      </c>
      <c r="GM49" s="186" t="s">
        <v>44</v>
      </c>
      <c r="GN49" s="186" t="s">
        <v>44</v>
      </c>
      <c r="GO49" s="186" t="s">
        <v>44</v>
      </c>
      <c r="GP49" s="186" t="s">
        <v>44</v>
      </c>
      <c r="GT49" s="162">
        <v>48</v>
      </c>
      <c r="GU49" s="162" t="s">
        <v>406</v>
      </c>
      <c r="GX49" s="162">
        <v>48</v>
      </c>
      <c r="GY49" s="162" t="s">
        <v>436</v>
      </c>
      <c r="HH49" s="162">
        <f t="shared" si="21"/>
        <v>24</v>
      </c>
      <c r="HI49" s="162" t="str">
        <f t="shared" si="3"/>
        <v>Z424</v>
      </c>
      <c r="HJ49" s="162" t="str">
        <f t="shared" ref="HJ49" si="116">CONCATENATE(2,HI49)</f>
        <v>2Z424</v>
      </c>
      <c r="HK49" s="162" t="str">
        <f t="shared" si="85"/>
        <v/>
      </c>
      <c r="IG49" s="278"/>
      <c r="II49" s="278"/>
      <c r="IJ49" s="278"/>
      <c r="IK49" s="278"/>
      <c r="IL49" s="288"/>
      <c r="IM49" s="278"/>
      <c r="IN49" s="278"/>
      <c r="IO49" s="278"/>
      <c r="IP49" s="278"/>
      <c r="IQ49" s="278"/>
      <c r="IR49" s="278"/>
      <c r="IS49" s="278"/>
      <c r="IT49" s="278"/>
      <c r="IU49" s="278"/>
      <c r="IW49" s="278"/>
      <c r="IX49" s="278"/>
      <c r="IY49" s="278"/>
      <c r="IZ49" s="278"/>
      <c r="JA49" s="278"/>
    </row>
    <row r="50" spans="1:261" ht="39.9" customHeight="1" thickBot="1" x14ac:dyDescent="0.65">
      <c r="B50" s="280"/>
      <c r="C50" s="162" t="str">
        <f t="shared" si="15"/>
        <v>2Z470</v>
      </c>
      <c r="D50" s="281"/>
      <c r="E50" s="281"/>
      <c r="F50" s="282"/>
      <c r="G50" s="217"/>
      <c r="H50" s="218" t="str">
        <f>BB50</f>
        <v>Z412</v>
      </c>
      <c r="I50" s="220" t="str">
        <f>IF(ISERROR(VLOOKUP(H50,'zapisy k stolom'!$A$4:$AD$2403,27,0)),"",VLOOKUP(H50,'zapisy k stolom'!$A$4:$AD$2403,27,0))</f>
        <v/>
      </c>
      <c r="K50" s="223"/>
      <c r="M50" s="225"/>
      <c r="N50" s="225"/>
      <c r="Q50" s="180" t="str">
        <f t="shared" si="6"/>
        <v/>
      </c>
      <c r="R50" s="180" t="str">
        <f t="shared" si="5"/>
        <v/>
      </c>
      <c r="U50" s="180" t="str">
        <f t="shared" si="37"/>
        <v/>
      </c>
      <c r="V50" s="180" t="str">
        <f t="shared" si="32"/>
        <v/>
      </c>
      <c r="Y50" s="180" t="str">
        <f t="shared" si="77"/>
        <v/>
      </c>
      <c r="Z50" s="180" t="str">
        <f t="shared" si="72"/>
        <v/>
      </c>
      <c r="AC50" s="180" t="str">
        <f t="shared" si="78"/>
        <v/>
      </c>
      <c r="AD50" s="180" t="str">
        <f>J177</f>
        <v/>
      </c>
      <c r="AF50" s="284"/>
      <c r="AH50" s="283"/>
      <c r="AI50" s="283"/>
      <c r="AJ50" s="283"/>
      <c r="AM50" s="279"/>
      <c r="AN50" s="279"/>
      <c r="AO50" s="279"/>
      <c r="AP50" s="279"/>
      <c r="AR50" s="162">
        <v>46</v>
      </c>
      <c r="AS50" s="162">
        <v>46</v>
      </c>
      <c r="AY50" s="162" t="str">
        <f>CONCATENATE("2",BC48)</f>
        <v>2Z470</v>
      </c>
      <c r="AZ50" s="162" t="str">
        <f>I50</f>
        <v/>
      </c>
      <c r="BA50" s="162">
        <f>BA46+1</f>
        <v>12</v>
      </c>
      <c r="BB50" s="199" t="str">
        <f>CONCATENATE("Z4",BA50)</f>
        <v>Z412</v>
      </c>
      <c r="BC50" s="200"/>
      <c r="BE50" s="203"/>
      <c r="CQ50" s="209"/>
      <c r="CR50" s="210"/>
      <c r="CS50" s="174">
        <f t="shared" si="12"/>
        <v>48</v>
      </c>
      <c r="CT50" s="183" t="s">
        <v>43</v>
      </c>
      <c r="CU50" s="183" t="s">
        <v>43</v>
      </c>
      <c r="CV50" s="183" t="s">
        <v>43</v>
      </c>
      <c r="CW50" s="183" t="s">
        <v>43</v>
      </c>
      <c r="CX50" s="183" t="s">
        <v>43</v>
      </c>
      <c r="CY50" s="183" t="s">
        <v>43</v>
      </c>
      <c r="CZ50" s="183" t="s">
        <v>43</v>
      </c>
      <c r="DA50" s="183" t="s">
        <v>43</v>
      </c>
      <c r="DB50" s="183" t="s">
        <v>43</v>
      </c>
      <c r="DC50" s="183" t="s">
        <v>43</v>
      </c>
      <c r="DD50" s="183" t="s">
        <v>43</v>
      </c>
      <c r="DE50" s="183" t="s">
        <v>43</v>
      </c>
      <c r="DF50" s="183" t="s">
        <v>43</v>
      </c>
      <c r="DG50" s="183" t="s">
        <v>43</v>
      </c>
      <c r="DH50" s="183" t="s">
        <v>43</v>
      </c>
      <c r="DI50" s="183" t="s">
        <v>43</v>
      </c>
      <c r="DJ50" s="183" t="s">
        <v>43</v>
      </c>
      <c r="DK50" s="183" t="s">
        <v>43</v>
      </c>
      <c r="DL50" s="183" t="s">
        <v>43</v>
      </c>
      <c r="DM50" s="183" t="s">
        <v>43</v>
      </c>
      <c r="DN50" s="183" t="s">
        <v>43</v>
      </c>
      <c r="DO50" s="183" t="s">
        <v>43</v>
      </c>
      <c r="DP50" s="183" t="s">
        <v>43</v>
      </c>
      <c r="DQ50" s="183" t="s">
        <v>43</v>
      </c>
      <c r="DR50" s="183" t="s">
        <v>43</v>
      </c>
      <c r="DS50" s="183" t="s">
        <v>43</v>
      </c>
      <c r="DT50" s="183" t="s">
        <v>43</v>
      </c>
      <c r="DU50" s="183" t="s">
        <v>43</v>
      </c>
      <c r="DV50" s="183" t="s">
        <v>43</v>
      </c>
      <c r="DW50" s="183" t="s">
        <v>43</v>
      </c>
      <c r="DX50" s="183" t="s">
        <v>43</v>
      </c>
      <c r="DY50" s="183" t="s">
        <v>43</v>
      </c>
      <c r="EB50" s="194">
        <v>112</v>
      </c>
      <c r="EC50" s="195">
        <v>15</v>
      </c>
      <c r="ED50" s="176">
        <f t="shared" si="13"/>
        <v>48</v>
      </c>
      <c r="EE50" s="186" t="s">
        <v>43</v>
      </c>
      <c r="EF50" s="186" t="s">
        <v>43</v>
      </c>
      <c r="EG50" s="186" t="s">
        <v>43</v>
      </c>
      <c r="EH50" s="186" t="s">
        <v>43</v>
      </c>
      <c r="EI50" s="186" t="s">
        <v>43</v>
      </c>
      <c r="EJ50" s="186" t="s">
        <v>43</v>
      </c>
      <c r="EK50" s="186" t="s">
        <v>43</v>
      </c>
      <c r="EL50" s="186" t="s">
        <v>43</v>
      </c>
      <c r="EM50" s="186" t="s">
        <v>43</v>
      </c>
      <c r="EN50" s="186" t="s">
        <v>43</v>
      </c>
      <c r="EO50" s="186" t="s">
        <v>43</v>
      </c>
      <c r="EP50" s="186" t="s">
        <v>43</v>
      </c>
      <c r="EQ50" s="186" t="s">
        <v>43</v>
      </c>
      <c r="ER50" s="186" t="s">
        <v>43</v>
      </c>
      <c r="ES50" s="186" t="s">
        <v>43</v>
      </c>
      <c r="ET50" s="186" t="s">
        <v>43</v>
      </c>
      <c r="EU50" s="186" t="s">
        <v>43</v>
      </c>
      <c r="EV50" s="186" t="s">
        <v>43</v>
      </c>
      <c r="EW50" s="186" t="s">
        <v>43</v>
      </c>
      <c r="EX50" s="186" t="s">
        <v>43</v>
      </c>
      <c r="EY50" s="186" t="s">
        <v>43</v>
      </c>
      <c r="EZ50" s="186" t="s">
        <v>43</v>
      </c>
      <c r="FA50" s="186" t="s">
        <v>43</v>
      </c>
      <c r="FB50" s="186" t="s">
        <v>43</v>
      </c>
      <c r="FC50" s="186" t="s">
        <v>43</v>
      </c>
      <c r="FD50" s="186" t="s">
        <v>43</v>
      </c>
      <c r="FE50" s="186" t="s">
        <v>43</v>
      </c>
      <c r="FF50" s="186" t="s">
        <v>43</v>
      </c>
      <c r="FG50" s="186" t="s">
        <v>43</v>
      </c>
      <c r="FH50" s="186" t="s">
        <v>43</v>
      </c>
      <c r="FI50" s="186" t="s">
        <v>43</v>
      </c>
      <c r="FJ50" s="186" t="s">
        <v>43</v>
      </c>
      <c r="FK50" s="186" t="s">
        <v>43</v>
      </c>
      <c r="FL50" s="186" t="s">
        <v>43</v>
      </c>
      <c r="FM50" s="186" t="s">
        <v>43</v>
      </c>
      <c r="FN50" s="186" t="s">
        <v>43</v>
      </c>
      <c r="FO50" s="186" t="s">
        <v>43</v>
      </c>
      <c r="FP50" s="186" t="s">
        <v>43</v>
      </c>
      <c r="FQ50" s="186" t="s">
        <v>43</v>
      </c>
      <c r="FR50" s="186" t="s">
        <v>43</v>
      </c>
      <c r="FS50" s="186" t="s">
        <v>43</v>
      </c>
      <c r="FT50" s="186" t="s">
        <v>43</v>
      </c>
      <c r="FU50" s="186" t="s">
        <v>43</v>
      </c>
      <c r="FV50" s="186" t="s">
        <v>43</v>
      </c>
      <c r="FW50" s="186" t="s">
        <v>43</v>
      </c>
      <c r="FX50" s="186" t="s">
        <v>43</v>
      </c>
      <c r="FY50" s="186" t="s">
        <v>43</v>
      </c>
      <c r="FZ50" s="186" t="s">
        <v>43</v>
      </c>
      <c r="GA50" s="186" t="s">
        <v>43</v>
      </c>
      <c r="GB50" s="186" t="s">
        <v>43</v>
      </c>
      <c r="GC50" s="186" t="s">
        <v>43</v>
      </c>
      <c r="GD50" s="186" t="s">
        <v>43</v>
      </c>
      <c r="GE50" s="186" t="s">
        <v>43</v>
      </c>
      <c r="GF50" s="186" t="s">
        <v>43</v>
      </c>
      <c r="GG50" s="186" t="s">
        <v>43</v>
      </c>
      <c r="GH50" s="186" t="s">
        <v>43</v>
      </c>
      <c r="GI50" s="186" t="s">
        <v>43</v>
      </c>
      <c r="GJ50" s="186" t="s">
        <v>43</v>
      </c>
      <c r="GK50" s="186" t="s">
        <v>43</v>
      </c>
      <c r="GL50" s="186" t="s">
        <v>43</v>
      </c>
      <c r="GM50" s="186" t="s">
        <v>43</v>
      </c>
      <c r="GN50" s="186" t="s">
        <v>43</v>
      </c>
      <c r="GO50" s="186" t="s">
        <v>43</v>
      </c>
      <c r="GP50" s="186" t="s">
        <v>43</v>
      </c>
      <c r="GT50" s="162">
        <v>49</v>
      </c>
      <c r="GU50" s="162" t="s">
        <v>407</v>
      </c>
      <c r="GX50" s="162">
        <v>49</v>
      </c>
      <c r="GY50" s="162" t="s">
        <v>362</v>
      </c>
      <c r="HH50" s="162">
        <f t="shared" si="21"/>
        <v>25</v>
      </c>
      <c r="HI50" s="162" t="str">
        <f t="shared" si="3"/>
        <v>Z425</v>
      </c>
      <c r="HJ50" s="162" t="str">
        <f t="shared" ref="HJ50" si="117">CONCATENATE(1,HI50)</f>
        <v>1Z425</v>
      </c>
      <c r="HK50" s="162" t="str">
        <f t="shared" si="85"/>
        <v/>
      </c>
      <c r="IG50" s="277">
        <v>24</v>
      </c>
      <c r="II50" s="277" t="str">
        <f t="shared" ref="II50" si="118">IF($H$1=8,IW50,IF($H$1=16,IX50,IF($H$1=32,IY50,IF($H$1=64,IZ50,IF($H$1=128,JA50,"")))))</f>
        <v/>
      </c>
      <c r="IJ50" s="277">
        <f t="shared" ref="IJ50" si="119">IF($H$1=8,IL50,IF($H$1=16,IN50,IF($H$1=32,IP50,IF($H$1=64,IR50,IF($H$1=128,IT50,"")))))</f>
        <v>0</v>
      </c>
      <c r="IK50" s="277">
        <f t="shared" si="30"/>
        <v>0</v>
      </c>
      <c r="IL50" s="277"/>
      <c r="IM50" s="277"/>
      <c r="IN50" s="277" t="s">
        <v>43</v>
      </c>
      <c r="IO50" s="277"/>
      <c r="IP50" s="277" t="s">
        <v>43</v>
      </c>
      <c r="IQ50" s="277" t="str">
        <f>I35</f>
        <v/>
      </c>
      <c r="IR50" s="277" t="s">
        <v>43</v>
      </c>
      <c r="IS50" s="277" t="str">
        <f>J65</f>
        <v/>
      </c>
      <c r="IT50" s="277" t="s">
        <v>43</v>
      </c>
      <c r="IU50" s="277"/>
      <c r="IW50" s="277" t="str">
        <f>IF(IM50="","",MAX($IW$4:IW49)+1)</f>
        <v/>
      </c>
      <c r="IX50" s="277" t="str">
        <f>IF(IO50="","",MAX($IW$4:IX49)+1)</f>
        <v/>
      </c>
      <c r="IY50" s="277" t="str">
        <f>IF(IQ50="","",MAX($IW$4:IY49)+1)</f>
        <v/>
      </c>
      <c r="IZ50" s="277" t="str">
        <f>IF(IS50="","",MAX($IW$4:IZ49)+1)</f>
        <v/>
      </c>
      <c r="JA50" s="277" t="str">
        <f>IF(IU50="","",MAX($IW$4:JA49)+1)</f>
        <v/>
      </c>
    </row>
    <row r="51" spans="1:261" ht="39.9" customHeight="1" thickBot="1" x14ac:dyDescent="0.65">
      <c r="A51" s="232" t="str">
        <f>IF(I51="","",MAX($A$5:A50)+1)</f>
        <v/>
      </c>
      <c r="B51" s="280">
        <v>24</v>
      </c>
      <c r="C51" s="162" t="str">
        <f t="shared" si="15"/>
        <v>2Z412</v>
      </c>
      <c r="D51" s="281">
        <f>HLOOKUP($H$1,$AH$6:$AL$258,B49+B49,0)</f>
        <v>0</v>
      </c>
      <c r="E51" s="281">
        <f t="shared" si="51"/>
        <v>24</v>
      </c>
      <c r="F51" s="282" t="str">
        <f>IF(OR(ISERROR(HLOOKUP($H$1,$AR$4:$AV$132,B51+1,0))=TRUE,HLOOKUP($H$1,$AR$4:$AV$132,B51+1,0)=0)," ",HLOOKUP($H$1,$AR$4:$AV$132,B51+1,0))</f>
        <v xml:space="preserve"> </v>
      </c>
      <c r="G51" s="219" t="str">
        <f>IF(ISERROR(VLOOKUP(E51,vylosovanie!$D$10:$Q$162,11,0))=TRUE,"",IF($K$1="n","",VLOOKUP(E51,vylosovanie!$D$10:$Q$162,11,0)))</f>
        <v/>
      </c>
      <c r="H51" s="220" t="str">
        <f>IF(ISERROR(VLOOKUP(E51,vylosovanie!$D$10:$Q$162,12,0))=TRUE,"",IF($K$1="n","",VLOOKUP(E51,vylosovanie!$D$10:$Q$162,12,0)))</f>
        <v/>
      </c>
      <c r="I51" s="224" t="str">
        <f>IF(ISERROR(VLOOKUP(H50,'zapisy k stolom'!$A$4:$AD$2403,30,0)),"",VLOOKUP(H50,'zapisy k stolom'!$A$4:$AD$2403,30,0))</f>
        <v/>
      </c>
      <c r="L51" s="230" t="str">
        <f>IF(ISERROR(VLOOKUP(K52,'zapisy k stolom'!$A$4:$AD$2544,28,0)),"",VLOOKUP(K52,'zapisy k stolom'!$A$4:$AD$2544,28,0))</f>
        <v/>
      </c>
      <c r="M51" s="225"/>
      <c r="N51" s="225"/>
      <c r="O51" s="226"/>
      <c r="Q51" s="180" t="str">
        <f t="shared" si="6"/>
        <v/>
      </c>
      <c r="R51" s="180" t="str">
        <f t="shared" si="5"/>
        <v/>
      </c>
      <c r="U51" s="180" t="str">
        <f t="shared" si="37"/>
        <v/>
      </c>
      <c r="V51" s="180" t="str">
        <f t="shared" si="32"/>
        <v/>
      </c>
      <c r="Y51" s="180" t="str">
        <f t="shared" si="77"/>
        <v/>
      </c>
      <c r="Z51" s="180" t="str">
        <f t="shared" si="72"/>
        <v/>
      </c>
      <c r="AC51" s="180" t="str">
        <f t="shared" si="78"/>
        <v/>
      </c>
      <c r="AD51" s="180" t="str">
        <f>J185</f>
        <v/>
      </c>
      <c r="AF51" s="284" t="str">
        <f>IF(F51=$H$1,"B1",IF(F51&gt;$H$1,"--",IF($H$1=8,HLOOKUP($H$2,$HZ$2:$IC$10,F51+1,0),IF($H$1=16,HLOOKUP($H$2,$BL$2:$BS$18,F51+1,0),IF($H$1=32,HLOOKUP($H$2,$BY$2:$CN$34,F51+1,0),IF($H$1=64,HLOOKUP($H$2,$CT$2:$DY$66,F51+1,0),IF($H$1=128,HLOOKUP($H$2,$EE$2:$GP$130,F51+1,0),"")))))))</f>
        <v>--</v>
      </c>
      <c r="AH51" s="283">
        <v>4</v>
      </c>
      <c r="AI51" s="283">
        <v>3</v>
      </c>
      <c r="AJ51" s="283">
        <v>2</v>
      </c>
      <c r="AM51" s="279">
        <v>24</v>
      </c>
      <c r="AN51" s="279">
        <v>24</v>
      </c>
      <c r="AO51" s="279">
        <v>24</v>
      </c>
      <c r="AP51" s="279"/>
      <c r="AR51" s="162">
        <v>47</v>
      </c>
      <c r="AS51" s="162">
        <v>47</v>
      </c>
      <c r="AY51" s="162" t="str">
        <f>CONCATENATE("2",BB50)</f>
        <v>2Z412</v>
      </c>
      <c r="AZ51" s="162" t="str">
        <f>G51</f>
        <v/>
      </c>
      <c r="BB51" s="200"/>
      <c r="BE51" s="203"/>
      <c r="CQ51" s="209"/>
      <c r="CR51" s="210"/>
      <c r="CS51" s="174">
        <f t="shared" si="12"/>
        <v>49</v>
      </c>
      <c r="CT51" s="183" t="s">
        <v>43</v>
      </c>
      <c r="CU51" s="183" t="s">
        <v>43</v>
      </c>
      <c r="CV51" s="183" t="s">
        <v>43</v>
      </c>
      <c r="CW51" s="183" t="s">
        <v>43</v>
      </c>
      <c r="CX51" s="183" t="s">
        <v>43</v>
      </c>
      <c r="CY51" s="183" t="s">
        <v>43</v>
      </c>
      <c r="CZ51" s="183" t="s">
        <v>43</v>
      </c>
      <c r="DA51" s="183" t="s">
        <v>43</v>
      </c>
      <c r="DB51" s="183" t="s">
        <v>43</v>
      </c>
      <c r="DC51" s="183" t="s">
        <v>43</v>
      </c>
      <c r="DD51" s="183" t="s">
        <v>43</v>
      </c>
      <c r="DE51" s="183" t="s">
        <v>43</v>
      </c>
      <c r="DF51" s="183" t="s">
        <v>43</v>
      </c>
      <c r="DG51" s="183" t="s">
        <v>43</v>
      </c>
      <c r="DH51" s="183" t="s">
        <v>43</v>
      </c>
      <c r="DI51" s="183" t="s">
        <v>43</v>
      </c>
      <c r="DJ51" s="183" t="s">
        <v>43</v>
      </c>
      <c r="DK51" s="183" t="s">
        <v>43</v>
      </c>
      <c r="DL51" s="183" t="s">
        <v>43</v>
      </c>
      <c r="DM51" s="183" t="s">
        <v>43</v>
      </c>
      <c r="DN51" s="183" t="s">
        <v>43</v>
      </c>
      <c r="DO51" s="183" t="s">
        <v>43</v>
      </c>
      <c r="DP51" s="183" t="s">
        <v>43</v>
      </c>
      <c r="DQ51" s="183" t="s">
        <v>43</v>
      </c>
      <c r="DR51" s="183" t="s">
        <v>43</v>
      </c>
      <c r="DS51" s="183" t="s">
        <v>43</v>
      </c>
      <c r="DT51" s="183" t="s">
        <v>43</v>
      </c>
      <c r="DU51" s="183" t="s">
        <v>43</v>
      </c>
      <c r="DV51" s="183" t="s">
        <v>43</v>
      </c>
      <c r="DW51" s="183" t="s">
        <v>43</v>
      </c>
      <c r="DX51" s="183" t="s">
        <v>43</v>
      </c>
      <c r="DY51" s="183" t="s">
        <v>43</v>
      </c>
      <c r="EB51" s="194">
        <v>113</v>
      </c>
      <c r="EC51" s="195">
        <v>114</v>
      </c>
      <c r="ED51" s="176">
        <f t="shared" si="13"/>
        <v>49</v>
      </c>
      <c r="EE51" s="186" t="s">
        <v>43</v>
      </c>
      <c r="EF51" s="186" t="s">
        <v>43</v>
      </c>
      <c r="EG51" s="186" t="s">
        <v>43</v>
      </c>
      <c r="EH51" s="186" t="s">
        <v>43</v>
      </c>
      <c r="EI51" s="186" t="s">
        <v>43</v>
      </c>
      <c r="EJ51" s="186" t="s">
        <v>43</v>
      </c>
      <c r="EK51" s="186" t="s">
        <v>43</v>
      </c>
      <c r="EL51" s="186" t="s">
        <v>43</v>
      </c>
      <c r="EM51" s="186" t="s">
        <v>43</v>
      </c>
      <c r="EN51" s="186" t="s">
        <v>43</v>
      </c>
      <c r="EO51" s="186" t="s">
        <v>43</v>
      </c>
      <c r="EP51" s="186" t="s">
        <v>43</v>
      </c>
      <c r="EQ51" s="186" t="s">
        <v>43</v>
      </c>
      <c r="ER51" s="186" t="s">
        <v>43</v>
      </c>
      <c r="ES51" s="186" t="s">
        <v>43</v>
      </c>
      <c r="ET51" s="186" t="s">
        <v>43</v>
      </c>
      <c r="EU51" s="186" t="s">
        <v>43</v>
      </c>
      <c r="EV51" s="186" t="s">
        <v>43</v>
      </c>
      <c r="EW51" s="186" t="s">
        <v>43</v>
      </c>
      <c r="EX51" s="186" t="s">
        <v>43</v>
      </c>
      <c r="EY51" s="186" t="s">
        <v>43</v>
      </c>
      <c r="EZ51" s="186" t="s">
        <v>43</v>
      </c>
      <c r="FA51" s="186" t="s">
        <v>43</v>
      </c>
      <c r="FB51" s="186" t="s">
        <v>43</v>
      </c>
      <c r="FC51" s="186" t="s">
        <v>43</v>
      </c>
      <c r="FD51" s="186" t="s">
        <v>43</v>
      </c>
      <c r="FE51" s="186" t="s">
        <v>43</v>
      </c>
      <c r="FF51" s="186" t="s">
        <v>43</v>
      </c>
      <c r="FG51" s="186" t="s">
        <v>43</v>
      </c>
      <c r="FH51" s="186" t="s">
        <v>43</v>
      </c>
      <c r="FI51" s="186" t="s">
        <v>43</v>
      </c>
      <c r="FJ51" s="186" t="s">
        <v>43</v>
      </c>
      <c r="FK51" s="186" t="s">
        <v>43</v>
      </c>
      <c r="FL51" s="186" t="s">
        <v>43</v>
      </c>
      <c r="FM51" s="186" t="s">
        <v>43</v>
      </c>
      <c r="FN51" s="186" t="s">
        <v>43</v>
      </c>
      <c r="FO51" s="186" t="s">
        <v>43</v>
      </c>
      <c r="FP51" s="186" t="s">
        <v>43</v>
      </c>
      <c r="FQ51" s="186" t="s">
        <v>43</v>
      </c>
      <c r="FR51" s="186" t="s">
        <v>43</v>
      </c>
      <c r="FS51" s="186" t="s">
        <v>43</v>
      </c>
      <c r="FT51" s="186" t="s">
        <v>43</v>
      </c>
      <c r="FU51" s="186" t="s">
        <v>43</v>
      </c>
      <c r="FV51" s="186" t="s">
        <v>43</v>
      </c>
      <c r="FW51" s="186" t="s">
        <v>43</v>
      </c>
      <c r="FX51" s="186" t="s">
        <v>43</v>
      </c>
      <c r="FY51" s="186" t="s">
        <v>43</v>
      </c>
      <c r="FZ51" s="186" t="s">
        <v>43</v>
      </c>
      <c r="GA51" s="186" t="s">
        <v>43</v>
      </c>
      <c r="GB51" s="186" t="s">
        <v>43</v>
      </c>
      <c r="GC51" s="186" t="s">
        <v>43</v>
      </c>
      <c r="GD51" s="186" t="s">
        <v>43</v>
      </c>
      <c r="GE51" s="186" t="s">
        <v>43</v>
      </c>
      <c r="GF51" s="186" t="s">
        <v>43</v>
      </c>
      <c r="GG51" s="186" t="s">
        <v>43</v>
      </c>
      <c r="GH51" s="186" t="s">
        <v>43</v>
      </c>
      <c r="GI51" s="186" t="s">
        <v>43</v>
      </c>
      <c r="GJ51" s="186" t="s">
        <v>43</v>
      </c>
      <c r="GK51" s="186" t="s">
        <v>43</v>
      </c>
      <c r="GL51" s="186" t="s">
        <v>43</v>
      </c>
      <c r="GM51" s="186" t="s">
        <v>43</v>
      </c>
      <c r="GN51" s="186" t="s">
        <v>43</v>
      </c>
      <c r="GO51" s="186" t="s">
        <v>43</v>
      </c>
      <c r="GP51" s="186" t="s">
        <v>43</v>
      </c>
      <c r="GT51" s="162">
        <v>50</v>
      </c>
      <c r="GU51" s="162" t="s">
        <v>408</v>
      </c>
      <c r="GX51" s="162">
        <v>50</v>
      </c>
      <c r="GY51" s="162" t="s">
        <v>453</v>
      </c>
      <c r="HH51" s="162">
        <f t="shared" si="21"/>
        <v>25</v>
      </c>
      <c r="HI51" s="162" t="str">
        <f t="shared" si="3"/>
        <v>Z425</v>
      </c>
      <c r="HJ51" s="162" t="str">
        <f t="shared" ref="HJ51" si="120">CONCATENATE(2,HI51)</f>
        <v>2Z425</v>
      </c>
      <c r="HK51" s="162" t="str">
        <f t="shared" si="85"/>
        <v/>
      </c>
      <c r="IG51" s="278"/>
      <c r="II51" s="278"/>
      <c r="IJ51" s="278"/>
      <c r="IK51" s="278"/>
      <c r="IL51" s="288"/>
      <c r="IM51" s="278"/>
      <c r="IN51" s="278"/>
      <c r="IO51" s="278"/>
      <c r="IP51" s="278"/>
      <c r="IQ51" s="278"/>
      <c r="IR51" s="278"/>
      <c r="IS51" s="278"/>
      <c r="IT51" s="278"/>
      <c r="IU51" s="278"/>
      <c r="IW51" s="278"/>
      <c r="IX51" s="278"/>
      <c r="IY51" s="278"/>
      <c r="IZ51" s="278"/>
      <c r="JA51" s="278"/>
    </row>
    <row r="52" spans="1:261" ht="39.9" customHeight="1" thickBot="1" x14ac:dyDescent="0.65">
      <c r="B52" s="280"/>
      <c r="C52" s="162" t="s">
        <v>335</v>
      </c>
      <c r="D52" s="281"/>
      <c r="E52" s="281"/>
      <c r="F52" s="282"/>
      <c r="K52" s="222" t="str">
        <f>BE52</f>
        <v>Z4114</v>
      </c>
      <c r="L52" s="231" t="str">
        <f>IF(ISERROR(VLOOKUP(K52,'zapisy k stolom'!$A$5:$AD$2544,27,0)),"",VLOOKUP(K52,'zapisy k stolom'!$A$5:$AD$2544,27,0))</f>
        <v/>
      </c>
      <c r="N52" s="225"/>
      <c r="Q52" s="180" t="str">
        <f t="shared" si="6"/>
        <v/>
      </c>
      <c r="R52" s="180" t="str">
        <f t="shared" si="5"/>
        <v/>
      </c>
      <c r="U52" s="180" t="str">
        <f t="shared" si="37"/>
        <v/>
      </c>
      <c r="V52" s="180" t="str">
        <f t="shared" si="32"/>
        <v/>
      </c>
      <c r="Y52" s="180" t="str">
        <f t="shared" si="77"/>
        <v/>
      </c>
      <c r="Z52" s="180" t="str">
        <f t="shared" si="72"/>
        <v/>
      </c>
      <c r="AC52" s="180" t="str">
        <f t="shared" si="78"/>
        <v/>
      </c>
      <c r="AD52" s="180" t="str">
        <f>J193</f>
        <v/>
      </c>
      <c r="AF52" s="284"/>
      <c r="AH52" s="283"/>
      <c r="AI52" s="283"/>
      <c r="AJ52" s="283"/>
      <c r="AM52" s="279"/>
      <c r="AN52" s="279"/>
      <c r="AO52" s="279"/>
      <c r="AP52" s="279"/>
      <c r="AR52" s="162">
        <v>48</v>
      </c>
      <c r="AS52" s="162">
        <v>48</v>
      </c>
      <c r="AY52" s="162" t="s">
        <v>335</v>
      </c>
      <c r="AZ52" s="162" t="str">
        <f>L52</f>
        <v/>
      </c>
      <c r="BE52" s="203" t="str">
        <f>CONCATENATE("Z4",BA45)</f>
        <v>Z4114</v>
      </c>
      <c r="BF52" s="208"/>
      <c r="CQ52" s="209"/>
      <c r="CR52" s="210"/>
      <c r="CS52" s="174">
        <f t="shared" si="12"/>
        <v>50</v>
      </c>
      <c r="CT52" s="183" t="s">
        <v>43</v>
      </c>
      <c r="CU52" s="183" t="s">
        <v>43</v>
      </c>
      <c r="CV52" s="183" t="s">
        <v>43</v>
      </c>
      <c r="CW52" s="183" t="s">
        <v>43</v>
      </c>
      <c r="CX52" s="183" t="s">
        <v>43</v>
      </c>
      <c r="CY52" s="183" t="s">
        <v>43</v>
      </c>
      <c r="CZ52" s="183" t="s">
        <v>43</v>
      </c>
      <c r="DA52" s="183" t="s">
        <v>44</v>
      </c>
      <c r="DB52" s="183" t="s">
        <v>44</v>
      </c>
      <c r="DC52" s="183" t="s">
        <v>44</v>
      </c>
      <c r="DD52" s="183" t="s">
        <v>44</v>
      </c>
      <c r="DE52" s="183" t="s">
        <v>44</v>
      </c>
      <c r="DF52" s="183" t="s">
        <v>44</v>
      </c>
      <c r="DG52" s="183" t="s">
        <v>44</v>
      </c>
      <c r="DH52" s="183" t="s">
        <v>44</v>
      </c>
      <c r="DI52" s="183" t="s">
        <v>44</v>
      </c>
      <c r="DJ52" s="183" t="s">
        <v>44</v>
      </c>
      <c r="DK52" s="183" t="s">
        <v>44</v>
      </c>
      <c r="DL52" s="183" t="s">
        <v>44</v>
      </c>
      <c r="DM52" s="183" t="s">
        <v>44</v>
      </c>
      <c r="DN52" s="183" t="s">
        <v>44</v>
      </c>
      <c r="DO52" s="183" t="s">
        <v>44</v>
      </c>
      <c r="DP52" s="183" t="s">
        <v>44</v>
      </c>
      <c r="DQ52" s="183" t="s">
        <v>44</v>
      </c>
      <c r="DR52" s="183" t="s">
        <v>44</v>
      </c>
      <c r="DS52" s="183" t="s">
        <v>44</v>
      </c>
      <c r="DT52" s="183" t="s">
        <v>44</v>
      </c>
      <c r="DU52" s="183" t="s">
        <v>44</v>
      </c>
      <c r="DV52" s="183" t="s">
        <v>44</v>
      </c>
      <c r="DW52" s="183" t="s">
        <v>44</v>
      </c>
      <c r="DX52" s="183" t="s">
        <v>44</v>
      </c>
      <c r="DY52" s="183" t="s">
        <v>44</v>
      </c>
      <c r="EB52" s="194">
        <v>114</v>
      </c>
      <c r="EC52" s="195">
        <v>79</v>
      </c>
      <c r="ED52" s="176">
        <f t="shared" si="13"/>
        <v>50</v>
      </c>
      <c r="EE52" s="186" t="s">
        <v>43</v>
      </c>
      <c r="EF52" s="186" t="s">
        <v>43</v>
      </c>
      <c r="EG52" s="186" t="s">
        <v>43</v>
      </c>
      <c r="EH52" s="186" t="s">
        <v>43</v>
      </c>
      <c r="EI52" s="186" t="s">
        <v>43</v>
      </c>
      <c r="EJ52" s="186" t="s">
        <v>43</v>
      </c>
      <c r="EK52" s="186" t="s">
        <v>43</v>
      </c>
      <c r="EL52" s="186" t="s">
        <v>43</v>
      </c>
      <c r="EM52" s="186" t="s">
        <v>43</v>
      </c>
      <c r="EN52" s="186" t="s">
        <v>43</v>
      </c>
      <c r="EO52" s="186" t="s">
        <v>43</v>
      </c>
      <c r="EP52" s="186" t="s">
        <v>43</v>
      </c>
      <c r="EQ52" s="186" t="s">
        <v>43</v>
      </c>
      <c r="ER52" s="186" t="s">
        <v>44</v>
      </c>
      <c r="ES52" s="186" t="s">
        <v>44</v>
      </c>
      <c r="ET52" s="186" t="s">
        <v>44</v>
      </c>
      <c r="EU52" s="186" t="s">
        <v>44</v>
      </c>
      <c r="EV52" s="186" t="s">
        <v>44</v>
      </c>
      <c r="EW52" s="186" t="s">
        <v>44</v>
      </c>
      <c r="EX52" s="186" t="s">
        <v>44</v>
      </c>
      <c r="EY52" s="186" t="s">
        <v>44</v>
      </c>
      <c r="EZ52" s="186" t="s">
        <v>44</v>
      </c>
      <c r="FA52" s="186" t="s">
        <v>44</v>
      </c>
      <c r="FB52" s="186" t="s">
        <v>44</v>
      </c>
      <c r="FC52" s="186" t="s">
        <v>44</v>
      </c>
      <c r="FD52" s="186" t="s">
        <v>44</v>
      </c>
      <c r="FE52" s="186" t="s">
        <v>44</v>
      </c>
      <c r="FF52" s="186" t="s">
        <v>44</v>
      </c>
      <c r="FG52" s="186" t="s">
        <v>44</v>
      </c>
      <c r="FH52" s="186" t="s">
        <v>44</v>
      </c>
      <c r="FI52" s="186" t="s">
        <v>44</v>
      </c>
      <c r="FJ52" s="186" t="s">
        <v>44</v>
      </c>
      <c r="FK52" s="186" t="s">
        <v>44</v>
      </c>
      <c r="FL52" s="186" t="s">
        <v>44</v>
      </c>
      <c r="FM52" s="186" t="s">
        <v>44</v>
      </c>
      <c r="FN52" s="186" t="s">
        <v>44</v>
      </c>
      <c r="FO52" s="186" t="s">
        <v>44</v>
      </c>
      <c r="FP52" s="186" t="s">
        <v>44</v>
      </c>
      <c r="FQ52" s="186" t="s">
        <v>44</v>
      </c>
      <c r="FR52" s="186" t="s">
        <v>44</v>
      </c>
      <c r="FS52" s="186" t="s">
        <v>44</v>
      </c>
      <c r="FT52" s="186" t="s">
        <v>44</v>
      </c>
      <c r="FU52" s="186" t="s">
        <v>44</v>
      </c>
      <c r="FV52" s="186" t="s">
        <v>44</v>
      </c>
      <c r="FW52" s="186" t="s">
        <v>44</v>
      </c>
      <c r="FX52" s="186" t="s">
        <v>44</v>
      </c>
      <c r="FY52" s="186" t="s">
        <v>44</v>
      </c>
      <c r="FZ52" s="186" t="s">
        <v>44</v>
      </c>
      <c r="GA52" s="186" t="s">
        <v>44</v>
      </c>
      <c r="GB52" s="186" t="s">
        <v>44</v>
      </c>
      <c r="GC52" s="186" t="s">
        <v>44</v>
      </c>
      <c r="GD52" s="186" t="s">
        <v>44</v>
      </c>
      <c r="GE52" s="186" t="s">
        <v>44</v>
      </c>
      <c r="GF52" s="186" t="s">
        <v>44</v>
      </c>
      <c r="GG52" s="186" t="s">
        <v>44</v>
      </c>
      <c r="GH52" s="186" t="s">
        <v>44</v>
      </c>
      <c r="GI52" s="186" t="s">
        <v>44</v>
      </c>
      <c r="GJ52" s="186" t="s">
        <v>44</v>
      </c>
      <c r="GK52" s="186" t="s">
        <v>44</v>
      </c>
      <c r="GL52" s="186" t="s">
        <v>44</v>
      </c>
      <c r="GM52" s="186" t="s">
        <v>44</v>
      </c>
      <c r="GN52" s="186" t="s">
        <v>44</v>
      </c>
      <c r="GO52" s="186" t="s">
        <v>44</v>
      </c>
      <c r="GP52" s="186" t="s">
        <v>44</v>
      </c>
      <c r="GT52" s="162">
        <v>51</v>
      </c>
      <c r="GU52" s="162" t="s">
        <v>409</v>
      </c>
      <c r="GX52" s="162">
        <v>51</v>
      </c>
      <c r="GY52" s="162" t="s">
        <v>454</v>
      </c>
      <c r="HH52" s="162">
        <f t="shared" si="21"/>
        <v>26</v>
      </c>
      <c r="HI52" s="162" t="str">
        <f t="shared" si="3"/>
        <v>Z426</v>
      </c>
      <c r="HJ52" s="162" t="str">
        <f t="shared" ref="HJ52" si="121">CONCATENATE(1,HI52)</f>
        <v>1Z426</v>
      </c>
      <c r="HK52" s="162" t="str">
        <f t="shared" si="85"/>
        <v/>
      </c>
      <c r="IG52" s="277">
        <v>25</v>
      </c>
      <c r="II52" s="277" t="str">
        <f t="shared" ref="II52" si="122">IF($H$1=8,IW52,IF($H$1=16,IX52,IF($H$1=32,IY52,IF($H$1=64,IZ52,IF($H$1=128,JA52,"")))))</f>
        <v/>
      </c>
      <c r="IJ52" s="277">
        <f t="shared" ref="IJ52" si="123">IF($H$1=8,IL52,IF($H$1=16,IN52,IF($H$1=32,IP52,IF($H$1=64,IR52,IF($H$1=128,IT52,"")))))</f>
        <v>0</v>
      </c>
      <c r="IK52" s="277">
        <f t="shared" si="30"/>
        <v>0</v>
      </c>
      <c r="IL52" s="277"/>
      <c r="IM52" s="277"/>
      <c r="IN52" s="277" t="s">
        <v>43</v>
      </c>
      <c r="IO52" s="277"/>
      <c r="IP52" s="277" t="s">
        <v>43</v>
      </c>
      <c r="IQ52" s="277" t="str">
        <f>I39</f>
        <v/>
      </c>
      <c r="IR52" s="277" t="s">
        <v>43</v>
      </c>
      <c r="IS52" s="277" t="str">
        <f>J73</f>
        <v/>
      </c>
      <c r="IT52" s="277" t="s">
        <v>43</v>
      </c>
      <c r="IU52" s="277"/>
      <c r="IW52" s="277" t="str">
        <f>IF(IM52="","",MAX($IW$4:IW51)+1)</f>
        <v/>
      </c>
      <c r="IX52" s="277" t="str">
        <f>IF(IO52="","",MAX($IW$4:IX51)+1)</f>
        <v/>
      </c>
      <c r="IY52" s="277" t="str">
        <f>IF(IQ52="","",MAX($IW$4:IY51)+1)</f>
        <v/>
      </c>
      <c r="IZ52" s="277" t="str">
        <f>IF(IS52="","",MAX($IW$4:IZ51)+1)</f>
        <v/>
      </c>
      <c r="JA52" s="277" t="str">
        <f>IF(IU52="","",MAX($IW$4:JA51)+1)</f>
        <v/>
      </c>
    </row>
    <row r="53" spans="1:261" ht="39.9" customHeight="1" thickBot="1" x14ac:dyDescent="0.65">
      <c r="B53" s="280">
        <v>25</v>
      </c>
      <c r="C53" s="162" t="str">
        <f t="shared" si="15"/>
        <v>1Z413</v>
      </c>
      <c r="D53" s="281">
        <f>HLOOKUP($H$1,$AH$6:$AL$258,B51+B51,0)</f>
        <v>0</v>
      </c>
      <c r="E53" s="281">
        <f t="shared" si="51"/>
        <v>25</v>
      </c>
      <c r="F53" s="282" t="str">
        <f>IF(OR(ISERROR(HLOOKUP($H$1,$AR$4:$AV$132,B53+1,0))=TRUE,HLOOKUP($H$1,$AR$4:$AV$132,B53+1,0)=0)," ",HLOOKUP($H$1,$AR$4:$AV$132,B53+1,0))</f>
        <v xml:space="preserve"> </v>
      </c>
      <c r="G53" s="214" t="str">
        <f>IF(ISERROR(VLOOKUP(E53,vylosovanie!$D$10:$Q$162,11,0))=TRUE,"",IF($K$1="n","",VLOOKUP(E53,vylosovanie!$D$10:$Q$162,11,0)))</f>
        <v/>
      </c>
      <c r="H53" s="214" t="str">
        <f>IF(ISERROR(VLOOKUP(E53,vylosovanie!$D$10:$Q$162,12,0))=TRUE,"",IF($K$1="n","",VLOOKUP(E53,vylosovanie!$D$10:$Q$162,12,0)))</f>
        <v/>
      </c>
      <c r="I53" s="214" t="str">
        <f>IF(ISERROR(VLOOKUP(H54,'zapisy k stolom'!$A$4:$AD$2544,28,0)),"",VLOOKUP(H54,'zapisy k stolom'!$A$4:$AD$2544,28,0))</f>
        <v/>
      </c>
      <c r="K53" s="223"/>
      <c r="L53" s="224" t="str">
        <f>IF(ISERROR(VLOOKUP(K52,'zapisy k stolom'!$A$5:$AD$2544,30,0)),"",VLOOKUP(K52,'zapisy k stolom'!$A$5:$AD$2544,30,0))</f>
        <v/>
      </c>
      <c r="N53" s="225"/>
      <c r="Q53" s="180" t="str">
        <f t="shared" si="6"/>
        <v/>
      </c>
      <c r="R53" s="180" t="str">
        <f t="shared" si="5"/>
        <v/>
      </c>
      <c r="U53" s="180" t="str">
        <f t="shared" si="37"/>
        <v/>
      </c>
      <c r="V53" s="180" t="str">
        <f t="shared" si="32"/>
        <v/>
      </c>
      <c r="Y53" s="180" t="str">
        <f t="shared" si="77"/>
        <v/>
      </c>
      <c r="Z53" s="180" t="str">
        <f t="shared" si="72"/>
        <v/>
      </c>
      <c r="AC53" s="180" t="str">
        <f t="shared" si="78"/>
        <v/>
      </c>
      <c r="AD53" s="180" t="str">
        <f>J201</f>
        <v/>
      </c>
      <c r="AF53" s="284" t="str">
        <f>IF(F53=$H$1,"B1",IF(F53&gt;$H$1,"--",IF($H$1=8,HLOOKUP($H$2,$HZ$2:$IC$10,F53+1,0),IF($H$1=16,HLOOKUP($H$2,$BL$2:$BS$18,F53+1,0),IF($H$1=32,HLOOKUP($H$2,$BY$2:$CN$34,F53+1,0),IF($H$1=64,HLOOKUP($H$2,$CT$2:$DY$66,F53+1,0),IF($H$1=128,HLOOKUP($H$2,$EE$2:$GP$130,F53+1,0),"")))))))</f>
        <v>--</v>
      </c>
      <c r="AH53" s="283">
        <v>4</v>
      </c>
      <c r="AI53" s="283">
        <v>3</v>
      </c>
      <c r="AJ53" s="283">
        <v>2</v>
      </c>
      <c r="AM53" s="279">
        <v>25</v>
      </c>
      <c r="AN53" s="279">
        <v>25</v>
      </c>
      <c r="AO53" s="279">
        <v>25</v>
      </c>
      <c r="AP53" s="279"/>
      <c r="AR53" s="162">
        <v>49</v>
      </c>
      <c r="AS53" s="162">
        <v>49</v>
      </c>
      <c r="AY53" s="162" t="str">
        <f>CONCATENATE("1",BB54)</f>
        <v>1Z413</v>
      </c>
      <c r="AZ53" s="162" t="str">
        <f>G53</f>
        <v/>
      </c>
      <c r="BE53" s="203"/>
      <c r="CQ53" s="174"/>
      <c r="CR53" s="174"/>
      <c r="CS53" s="174">
        <f t="shared" si="12"/>
        <v>51</v>
      </c>
      <c r="CT53" s="183" t="s">
        <v>43</v>
      </c>
      <c r="CU53" s="183" t="s">
        <v>43</v>
      </c>
      <c r="CV53" s="183" t="s">
        <v>43</v>
      </c>
      <c r="CW53" s="183" t="s">
        <v>43</v>
      </c>
      <c r="CX53" s="183" t="s">
        <v>43</v>
      </c>
      <c r="CY53" s="183" t="s">
        <v>43</v>
      </c>
      <c r="CZ53" s="183" t="s">
        <v>43</v>
      </c>
      <c r="DA53" s="183" t="s">
        <v>43</v>
      </c>
      <c r="DB53" s="183" t="s">
        <v>43</v>
      </c>
      <c r="DC53" s="183" t="s">
        <v>43</v>
      </c>
      <c r="DD53" s="183" t="s">
        <v>43</v>
      </c>
      <c r="DE53" s="183" t="s">
        <v>43</v>
      </c>
      <c r="DF53" s="183" t="s">
        <v>43</v>
      </c>
      <c r="DG53" s="183" t="s">
        <v>43</v>
      </c>
      <c r="DH53" s="183" t="s">
        <v>43</v>
      </c>
      <c r="DI53" s="183" t="s">
        <v>43</v>
      </c>
      <c r="DJ53" s="183" t="s">
        <v>43</v>
      </c>
      <c r="DK53" s="183" t="s">
        <v>43</v>
      </c>
      <c r="DL53" s="183" t="s">
        <v>43</v>
      </c>
      <c r="DM53" s="183" t="s">
        <v>43</v>
      </c>
      <c r="DN53" s="183" t="s">
        <v>43</v>
      </c>
      <c r="DO53" s="183" t="s">
        <v>43</v>
      </c>
      <c r="DP53" s="183" t="s">
        <v>43</v>
      </c>
      <c r="DQ53" s="183" t="s">
        <v>43</v>
      </c>
      <c r="DR53" s="183" t="s">
        <v>43</v>
      </c>
      <c r="DS53" s="183" t="s">
        <v>43</v>
      </c>
      <c r="DT53" s="183" t="s">
        <v>44</v>
      </c>
      <c r="DU53" s="183" t="s">
        <v>44</v>
      </c>
      <c r="DV53" s="183" t="s">
        <v>44</v>
      </c>
      <c r="DW53" s="183" t="s">
        <v>44</v>
      </c>
      <c r="DX53" s="183" t="s">
        <v>44</v>
      </c>
      <c r="DY53" s="183" t="s">
        <v>44</v>
      </c>
      <c r="EB53" s="194">
        <v>115</v>
      </c>
      <c r="EC53" s="195">
        <v>50</v>
      </c>
      <c r="ED53" s="176">
        <f t="shared" si="13"/>
        <v>51</v>
      </c>
      <c r="EE53" s="186" t="s">
        <v>43</v>
      </c>
      <c r="EF53" s="186" t="s">
        <v>43</v>
      </c>
      <c r="EG53" s="186" t="s">
        <v>43</v>
      </c>
      <c r="EH53" s="186" t="s">
        <v>43</v>
      </c>
      <c r="EI53" s="186" t="s">
        <v>43</v>
      </c>
      <c r="EJ53" s="186" t="s">
        <v>43</v>
      </c>
      <c r="EK53" s="186" t="s">
        <v>43</v>
      </c>
      <c r="EL53" s="186" t="s">
        <v>43</v>
      </c>
      <c r="EM53" s="186" t="s">
        <v>43</v>
      </c>
      <c r="EN53" s="186" t="s">
        <v>43</v>
      </c>
      <c r="EO53" s="186" t="s">
        <v>43</v>
      </c>
      <c r="EP53" s="186" t="s">
        <v>43</v>
      </c>
      <c r="EQ53" s="186" t="s">
        <v>43</v>
      </c>
      <c r="ER53" s="186" t="s">
        <v>43</v>
      </c>
      <c r="ES53" s="186" t="s">
        <v>43</v>
      </c>
      <c r="ET53" s="186" t="s">
        <v>43</v>
      </c>
      <c r="EU53" s="186" t="s">
        <v>43</v>
      </c>
      <c r="EV53" s="186" t="s">
        <v>43</v>
      </c>
      <c r="EW53" s="186" t="s">
        <v>43</v>
      </c>
      <c r="EX53" s="186" t="s">
        <v>43</v>
      </c>
      <c r="EY53" s="186" t="s">
        <v>43</v>
      </c>
      <c r="EZ53" s="186" t="s">
        <v>43</v>
      </c>
      <c r="FA53" s="186" t="s">
        <v>43</v>
      </c>
      <c r="FB53" s="186" t="s">
        <v>43</v>
      </c>
      <c r="FC53" s="186" t="s">
        <v>43</v>
      </c>
      <c r="FD53" s="186" t="s">
        <v>43</v>
      </c>
      <c r="FE53" s="186" t="s">
        <v>43</v>
      </c>
      <c r="FF53" s="186" t="s">
        <v>43</v>
      </c>
      <c r="FG53" s="186" t="s">
        <v>43</v>
      </c>
      <c r="FH53" s="186" t="s">
        <v>43</v>
      </c>
      <c r="FI53" s="186" t="s">
        <v>43</v>
      </c>
      <c r="FJ53" s="186" t="s">
        <v>43</v>
      </c>
      <c r="FK53" s="186" t="s">
        <v>43</v>
      </c>
      <c r="FL53" s="186" t="s">
        <v>43</v>
      </c>
      <c r="FM53" s="186" t="s">
        <v>43</v>
      </c>
      <c r="FN53" s="186" t="s">
        <v>43</v>
      </c>
      <c r="FO53" s="186" t="s">
        <v>43</v>
      </c>
      <c r="FP53" s="186" t="s">
        <v>43</v>
      </c>
      <c r="FQ53" s="186" t="s">
        <v>43</v>
      </c>
      <c r="FR53" s="186" t="s">
        <v>43</v>
      </c>
      <c r="FS53" s="186" t="s">
        <v>43</v>
      </c>
      <c r="FT53" s="186" t="s">
        <v>43</v>
      </c>
      <c r="FU53" s="186" t="s">
        <v>43</v>
      </c>
      <c r="FV53" s="186" t="s">
        <v>43</v>
      </c>
      <c r="FW53" s="186" t="s">
        <v>43</v>
      </c>
      <c r="FX53" s="186" t="s">
        <v>43</v>
      </c>
      <c r="FY53" s="186" t="s">
        <v>43</v>
      </c>
      <c r="FZ53" s="186" t="s">
        <v>43</v>
      </c>
      <c r="GA53" s="186" t="s">
        <v>43</v>
      </c>
      <c r="GB53" s="186" t="s">
        <v>43</v>
      </c>
      <c r="GC53" s="186" t="s">
        <v>43</v>
      </c>
      <c r="GD53" s="186" t="s">
        <v>43</v>
      </c>
      <c r="GE53" s="186" t="s">
        <v>44</v>
      </c>
      <c r="GF53" s="186" t="s">
        <v>44</v>
      </c>
      <c r="GG53" s="186" t="s">
        <v>44</v>
      </c>
      <c r="GH53" s="186" t="s">
        <v>44</v>
      </c>
      <c r="GI53" s="186" t="s">
        <v>44</v>
      </c>
      <c r="GJ53" s="186" t="s">
        <v>44</v>
      </c>
      <c r="GK53" s="186" t="s">
        <v>44</v>
      </c>
      <c r="GL53" s="186" t="s">
        <v>44</v>
      </c>
      <c r="GM53" s="186" t="s">
        <v>44</v>
      </c>
      <c r="GN53" s="186" t="s">
        <v>44</v>
      </c>
      <c r="GO53" s="186" t="s">
        <v>44</v>
      </c>
      <c r="GP53" s="186" t="s">
        <v>44</v>
      </c>
      <c r="GT53" s="162">
        <v>52</v>
      </c>
      <c r="GU53" s="162" t="s">
        <v>410</v>
      </c>
      <c r="GX53" s="162">
        <v>52</v>
      </c>
      <c r="GY53" s="162" t="s">
        <v>455</v>
      </c>
      <c r="HH53" s="162">
        <f t="shared" si="21"/>
        <v>26</v>
      </c>
      <c r="HI53" s="162" t="str">
        <f t="shared" si="3"/>
        <v>Z426</v>
      </c>
      <c r="HJ53" s="162" t="str">
        <f t="shared" ref="HJ53" si="124">CONCATENATE(2,HI53)</f>
        <v>2Z426</v>
      </c>
      <c r="HK53" s="162" t="str">
        <f t="shared" si="85"/>
        <v/>
      </c>
      <c r="IG53" s="278"/>
      <c r="II53" s="278"/>
      <c r="IJ53" s="278"/>
      <c r="IK53" s="278"/>
      <c r="IL53" s="288"/>
      <c r="IM53" s="278"/>
      <c r="IN53" s="278"/>
      <c r="IO53" s="278"/>
      <c r="IP53" s="278"/>
      <c r="IQ53" s="278"/>
      <c r="IR53" s="278"/>
      <c r="IS53" s="278"/>
      <c r="IT53" s="278"/>
      <c r="IU53" s="278"/>
      <c r="IW53" s="278"/>
      <c r="IX53" s="278"/>
      <c r="IY53" s="278"/>
      <c r="IZ53" s="278"/>
      <c r="JA53" s="278"/>
    </row>
    <row r="54" spans="1:261" ht="39.9" customHeight="1" thickBot="1" x14ac:dyDescent="0.65">
      <c r="B54" s="280"/>
      <c r="C54" s="162" t="str">
        <f t="shared" si="15"/>
        <v>1Z471</v>
      </c>
      <c r="D54" s="281"/>
      <c r="E54" s="281"/>
      <c r="F54" s="282"/>
      <c r="G54" s="217"/>
      <c r="H54" s="218" t="str">
        <f>BB54</f>
        <v>Z413</v>
      </c>
      <c r="I54" s="214" t="str">
        <f>IF(ISERROR(VLOOKUP(H54,'zapisy k stolom'!$A$4:$AD$2403,27,0)),"",VLOOKUP(H54,'zapisy k stolom'!$A$4:$AD$2403,27,0))</f>
        <v/>
      </c>
      <c r="K54" s="223"/>
      <c r="N54" s="225"/>
      <c r="Q54" s="180" t="str">
        <f t="shared" si="6"/>
        <v/>
      </c>
      <c r="R54" s="180" t="str">
        <f t="shared" si="5"/>
        <v/>
      </c>
      <c r="U54" s="180" t="str">
        <f t="shared" si="37"/>
        <v/>
      </c>
      <c r="V54" s="180" t="str">
        <f t="shared" si="32"/>
        <v/>
      </c>
      <c r="Y54" s="180" t="str">
        <f t="shared" si="77"/>
        <v/>
      </c>
      <c r="Z54" s="180" t="str">
        <f t="shared" si="72"/>
        <v/>
      </c>
      <c r="AC54" s="180" t="str">
        <f t="shared" si="78"/>
        <v/>
      </c>
      <c r="AD54" s="180" t="str">
        <f>J209</f>
        <v/>
      </c>
      <c r="AF54" s="284"/>
      <c r="AH54" s="283"/>
      <c r="AI54" s="283"/>
      <c r="AJ54" s="283"/>
      <c r="AM54" s="279"/>
      <c r="AN54" s="279"/>
      <c r="AO54" s="279"/>
      <c r="AP54" s="279"/>
      <c r="AR54" s="162">
        <v>50</v>
      </c>
      <c r="AS54" s="162">
        <v>50</v>
      </c>
      <c r="AY54" s="162" t="str">
        <f>CONCATENATE("1",BC56)</f>
        <v>1Z471</v>
      </c>
      <c r="AZ54" s="162" t="str">
        <f>I54</f>
        <v/>
      </c>
      <c r="BA54" s="162">
        <f>BA50+1</f>
        <v>13</v>
      </c>
      <c r="BB54" s="199" t="str">
        <f>CONCATENATE("Z4",BA54)</f>
        <v>Z413</v>
      </c>
      <c r="BE54" s="203"/>
      <c r="CQ54" s="209"/>
      <c r="CR54" s="209"/>
      <c r="CS54" s="174">
        <f t="shared" si="12"/>
        <v>52</v>
      </c>
      <c r="CT54" s="183" t="s">
        <v>43</v>
      </c>
      <c r="CU54" s="183" t="s">
        <v>43</v>
      </c>
      <c r="CV54" s="183" t="s">
        <v>43</v>
      </c>
      <c r="CW54" s="183" t="s">
        <v>43</v>
      </c>
      <c r="CX54" s="183" t="s">
        <v>43</v>
      </c>
      <c r="CY54" s="183" t="s">
        <v>43</v>
      </c>
      <c r="CZ54" s="183" t="s">
        <v>43</v>
      </c>
      <c r="DA54" s="183" t="s">
        <v>43</v>
      </c>
      <c r="DB54" s="183" t="s">
        <v>43</v>
      </c>
      <c r="DC54" s="183" t="s">
        <v>43</v>
      </c>
      <c r="DD54" s="183" t="s">
        <v>43</v>
      </c>
      <c r="DE54" s="183" t="s">
        <v>43</v>
      </c>
      <c r="DF54" s="183" t="s">
        <v>43</v>
      </c>
      <c r="DG54" s="183" t="s">
        <v>43</v>
      </c>
      <c r="DH54" s="183" t="s">
        <v>43</v>
      </c>
      <c r="DI54" s="183" t="s">
        <v>43</v>
      </c>
      <c r="DJ54" s="183" t="s">
        <v>43</v>
      </c>
      <c r="DK54" s="183" t="s">
        <v>43</v>
      </c>
      <c r="DL54" s="183" t="s">
        <v>43</v>
      </c>
      <c r="DM54" s="183" t="s">
        <v>43</v>
      </c>
      <c r="DN54" s="183" t="s">
        <v>43</v>
      </c>
      <c r="DO54" s="183" t="s">
        <v>43</v>
      </c>
      <c r="DP54" s="183" t="s">
        <v>43</v>
      </c>
      <c r="DQ54" s="183" t="s">
        <v>43</v>
      </c>
      <c r="DR54" s="183" t="s">
        <v>43</v>
      </c>
      <c r="DS54" s="183" t="s">
        <v>43</v>
      </c>
      <c r="DT54" s="183" t="s">
        <v>43</v>
      </c>
      <c r="DU54" s="183" t="s">
        <v>43</v>
      </c>
      <c r="DV54" s="183" t="s">
        <v>43</v>
      </c>
      <c r="DW54" s="183" t="s">
        <v>43</v>
      </c>
      <c r="DX54" s="183" t="s">
        <v>43</v>
      </c>
      <c r="DY54" s="183" t="s">
        <v>43</v>
      </c>
      <c r="EB54" s="194">
        <v>116</v>
      </c>
      <c r="EC54" s="195">
        <v>47</v>
      </c>
      <c r="ED54" s="176">
        <f t="shared" si="13"/>
        <v>52</v>
      </c>
      <c r="EE54" s="186" t="s">
        <v>43</v>
      </c>
      <c r="EF54" s="186" t="s">
        <v>43</v>
      </c>
      <c r="EG54" s="186" t="s">
        <v>43</v>
      </c>
      <c r="EH54" s="186" t="s">
        <v>43</v>
      </c>
      <c r="EI54" s="186" t="s">
        <v>43</v>
      </c>
      <c r="EJ54" s="186" t="s">
        <v>43</v>
      </c>
      <c r="EK54" s="186" t="s">
        <v>43</v>
      </c>
      <c r="EL54" s="186" t="s">
        <v>43</v>
      </c>
      <c r="EM54" s="186" t="s">
        <v>43</v>
      </c>
      <c r="EN54" s="186" t="s">
        <v>43</v>
      </c>
      <c r="EO54" s="186" t="s">
        <v>43</v>
      </c>
      <c r="EP54" s="186" t="s">
        <v>43</v>
      </c>
      <c r="EQ54" s="186" t="s">
        <v>43</v>
      </c>
      <c r="ER54" s="186" t="s">
        <v>43</v>
      </c>
      <c r="ES54" s="186" t="s">
        <v>43</v>
      </c>
      <c r="ET54" s="186" t="s">
        <v>43</v>
      </c>
      <c r="EU54" s="186" t="s">
        <v>43</v>
      </c>
      <c r="EV54" s="186" t="s">
        <v>43</v>
      </c>
      <c r="EW54" s="186" t="s">
        <v>43</v>
      </c>
      <c r="EX54" s="186" t="s">
        <v>43</v>
      </c>
      <c r="EY54" s="186" t="s">
        <v>43</v>
      </c>
      <c r="EZ54" s="186" t="s">
        <v>43</v>
      </c>
      <c r="FA54" s="186" t="s">
        <v>43</v>
      </c>
      <c r="FB54" s="186" t="s">
        <v>43</v>
      </c>
      <c r="FC54" s="186" t="s">
        <v>43</v>
      </c>
      <c r="FD54" s="186" t="s">
        <v>43</v>
      </c>
      <c r="FE54" s="186" t="s">
        <v>43</v>
      </c>
      <c r="FF54" s="186" t="s">
        <v>43</v>
      </c>
      <c r="FG54" s="186" t="s">
        <v>43</v>
      </c>
      <c r="FH54" s="186" t="s">
        <v>43</v>
      </c>
      <c r="FI54" s="186" t="s">
        <v>43</v>
      </c>
      <c r="FJ54" s="186" t="s">
        <v>43</v>
      </c>
      <c r="FK54" s="186" t="s">
        <v>43</v>
      </c>
      <c r="FL54" s="186" t="s">
        <v>43</v>
      </c>
      <c r="FM54" s="186" t="s">
        <v>43</v>
      </c>
      <c r="FN54" s="186" t="s">
        <v>43</v>
      </c>
      <c r="FO54" s="186" t="s">
        <v>43</v>
      </c>
      <c r="FP54" s="186" t="s">
        <v>43</v>
      </c>
      <c r="FQ54" s="186" t="s">
        <v>43</v>
      </c>
      <c r="FR54" s="186" t="s">
        <v>43</v>
      </c>
      <c r="FS54" s="186" t="s">
        <v>43</v>
      </c>
      <c r="FT54" s="186" t="s">
        <v>43</v>
      </c>
      <c r="FU54" s="186" t="s">
        <v>43</v>
      </c>
      <c r="FV54" s="186" t="s">
        <v>43</v>
      </c>
      <c r="FW54" s="186" t="s">
        <v>43</v>
      </c>
      <c r="FX54" s="186" t="s">
        <v>43</v>
      </c>
      <c r="FY54" s="186" t="s">
        <v>43</v>
      </c>
      <c r="FZ54" s="186" t="s">
        <v>43</v>
      </c>
      <c r="GA54" s="186" t="s">
        <v>43</v>
      </c>
      <c r="GB54" s="186" t="s">
        <v>43</v>
      </c>
      <c r="GC54" s="186" t="s">
        <v>43</v>
      </c>
      <c r="GD54" s="186" t="s">
        <v>43</v>
      </c>
      <c r="GE54" s="186" t="s">
        <v>43</v>
      </c>
      <c r="GF54" s="186" t="s">
        <v>43</v>
      </c>
      <c r="GG54" s="186" t="s">
        <v>43</v>
      </c>
      <c r="GH54" s="186" t="s">
        <v>43</v>
      </c>
      <c r="GI54" s="186" t="s">
        <v>43</v>
      </c>
      <c r="GJ54" s="186" t="s">
        <v>43</v>
      </c>
      <c r="GK54" s="186" t="s">
        <v>43</v>
      </c>
      <c r="GL54" s="186" t="s">
        <v>43</v>
      </c>
      <c r="GM54" s="186" t="s">
        <v>43</v>
      </c>
      <c r="GN54" s="186" t="s">
        <v>43</v>
      </c>
      <c r="GO54" s="186" t="s">
        <v>43</v>
      </c>
      <c r="GP54" s="186" t="s">
        <v>43</v>
      </c>
      <c r="GT54" s="162">
        <v>53</v>
      </c>
      <c r="GU54" s="162" t="s">
        <v>411</v>
      </c>
      <c r="GX54" s="162">
        <v>53</v>
      </c>
      <c r="GY54" s="162" t="s">
        <v>456</v>
      </c>
      <c r="HH54" s="162">
        <f t="shared" si="21"/>
        <v>27</v>
      </c>
      <c r="HI54" s="162" t="str">
        <f t="shared" si="3"/>
        <v>Z427</v>
      </c>
      <c r="HJ54" s="162" t="str">
        <f t="shared" ref="HJ54" si="125">CONCATENATE(1,HI54)</f>
        <v>1Z427</v>
      </c>
      <c r="HK54" s="162" t="str">
        <f t="shared" si="85"/>
        <v/>
      </c>
      <c r="IG54" s="277">
        <v>26</v>
      </c>
      <c r="II54" s="277" t="str">
        <f t="shared" ref="II54" si="126">IF($H$1=8,IW54,IF($H$1=16,IX54,IF($H$1=32,IY54,IF($H$1=64,IZ54,IF($H$1=128,JA54,"")))))</f>
        <v/>
      </c>
      <c r="IJ54" s="277">
        <f t="shared" ref="IJ54" si="127">IF($H$1=8,IL54,IF($H$1=16,IN54,IF($H$1=32,IP54,IF($H$1=64,IR54,IF($H$1=128,IT54,"")))))</f>
        <v>0</v>
      </c>
      <c r="IK54" s="277">
        <f t="shared" si="30"/>
        <v>0</v>
      </c>
      <c r="IL54" s="277"/>
      <c r="IM54" s="277"/>
      <c r="IN54" s="277" t="s">
        <v>43</v>
      </c>
      <c r="IO54" s="277"/>
      <c r="IP54" s="277" t="s">
        <v>43</v>
      </c>
      <c r="IQ54" s="277" t="str">
        <f>I43</f>
        <v/>
      </c>
      <c r="IR54" s="277" t="s">
        <v>43</v>
      </c>
      <c r="IS54" s="277" t="str">
        <f>J81</f>
        <v/>
      </c>
      <c r="IT54" s="277" t="s">
        <v>43</v>
      </c>
      <c r="IU54" s="277"/>
      <c r="IW54" s="277" t="str">
        <f>IF(IM54="","",MAX($IW$4:IW53)+1)</f>
        <v/>
      </c>
      <c r="IX54" s="277" t="str">
        <f>IF(IO54="","",MAX($IW$4:IX53)+1)</f>
        <v/>
      </c>
      <c r="IY54" s="277" t="str">
        <f>IF(IQ54="","",MAX($IW$4:IY53)+1)</f>
        <v/>
      </c>
      <c r="IZ54" s="277" t="str">
        <f>IF(IS54="","",MAX($IW$4:IZ53)+1)</f>
        <v/>
      </c>
      <c r="JA54" s="277" t="str">
        <f>IF(IU54="","",MAX($IW$4:JA53)+1)</f>
        <v/>
      </c>
    </row>
    <row r="55" spans="1:261" ht="39.9" customHeight="1" thickBot="1" x14ac:dyDescent="0.65">
      <c r="A55" s="232" t="str">
        <f>IF(I55="","",MAX($A$5:A54)+1)</f>
        <v/>
      </c>
      <c r="B55" s="280">
        <v>26</v>
      </c>
      <c r="C55" s="162" t="str">
        <f t="shared" si="15"/>
        <v>2Z413</v>
      </c>
      <c r="D55" s="281">
        <f>HLOOKUP($H$1,$AH$6:$AL$258,B53+B53,0)</f>
        <v>0</v>
      </c>
      <c r="E55" s="281">
        <f t="shared" si="51"/>
        <v>26</v>
      </c>
      <c r="F55" s="282" t="str">
        <f>IF(OR(ISERROR(HLOOKUP($H$1,$AR$4:$AV$132,B55+1,0))=TRUE,HLOOKUP($H$1,$AR$4:$AV$132,B55+1,0)=0)," ",HLOOKUP($H$1,$AR$4:$AV$132,B55+1,0))</f>
        <v xml:space="preserve"> </v>
      </c>
      <c r="G55" s="219" t="str">
        <f>IF(ISERROR(VLOOKUP(E55,vylosovanie!$D$10:$Q$162,11,0))=TRUE,"",IF($K$1="n","",VLOOKUP(E55,vylosovanie!$D$10:$Q$162,11,0)))</f>
        <v/>
      </c>
      <c r="H55" s="220" t="str">
        <f>IF(ISERROR(VLOOKUP(E55,vylosovanie!$D$10:$Q$162,12,0))=TRUE,"",IF($K$1="n","",VLOOKUP(E55,vylosovanie!$D$10:$Q$162,12,0)))</f>
        <v/>
      </c>
      <c r="I55" s="221" t="str">
        <f>IF(ISERROR(VLOOKUP(H54,'zapisy k stolom'!$A$4:$AD$2403,30,0)),"",VLOOKUP(H54,'zapisy k stolom'!$A$4:$AD$2403,30,0))</f>
        <v/>
      </c>
      <c r="J55" s="214" t="str">
        <f>IF(ISERROR(VLOOKUP(I56,'zapisy k stolom'!$A$4:$AD$2544,28,0)),"",VLOOKUP(I56,'zapisy k stolom'!$A$4:$AD$2544,28,0))</f>
        <v/>
      </c>
      <c r="K55" s="223"/>
      <c r="N55" s="225"/>
      <c r="Q55" s="180" t="str">
        <f t="shared" si="6"/>
        <v/>
      </c>
      <c r="R55" s="180" t="str">
        <f t="shared" si="5"/>
        <v/>
      </c>
      <c r="U55" s="180" t="str">
        <f t="shared" si="37"/>
        <v/>
      </c>
      <c r="V55" s="180" t="str">
        <f t="shared" si="32"/>
        <v/>
      </c>
      <c r="Y55" s="180" t="str">
        <f t="shared" si="77"/>
        <v/>
      </c>
      <c r="Z55" s="180" t="str">
        <f t="shared" si="72"/>
        <v/>
      </c>
      <c r="AC55" s="180" t="str">
        <f t="shared" si="78"/>
        <v/>
      </c>
      <c r="AD55" s="180" t="str">
        <f>J217</f>
        <v/>
      </c>
      <c r="AF55" s="284" t="str">
        <f>IF(F55=$H$1,"B1",IF(F55&gt;$H$1,"--",IF($H$1=8,HLOOKUP($H$2,$HZ$2:$IC$10,F55+1,0),IF($H$1=16,HLOOKUP($H$2,$BL$2:$BS$18,F55+1,0),IF($H$1=32,HLOOKUP($H$2,$BY$2:$CN$34,F55+1,0),IF($H$1=64,HLOOKUP($H$2,$CT$2:$DY$66,F55+1,0),IF($H$1=128,HLOOKUP($H$2,$EE$2:$GP$130,F55+1,0),"")))))))</f>
        <v>--</v>
      </c>
      <c r="AH55" s="283">
        <v>6</v>
      </c>
      <c r="AI55" s="283">
        <v>5</v>
      </c>
      <c r="AJ55" s="283">
        <v>4</v>
      </c>
      <c r="AM55" s="279">
        <v>26</v>
      </c>
      <c r="AN55" s="279">
        <v>26</v>
      </c>
      <c r="AO55" s="279">
        <v>26</v>
      </c>
      <c r="AP55" s="279"/>
      <c r="AR55" s="162">
        <v>51</v>
      </c>
      <c r="AS55" s="162">
        <v>51</v>
      </c>
      <c r="AY55" s="162" t="str">
        <f>CONCATENATE("2",BB54)</f>
        <v>2Z413</v>
      </c>
      <c r="AZ55" s="162" t="str">
        <f>G55</f>
        <v/>
      </c>
      <c r="BA55" s="162">
        <f>BA47+1</f>
        <v>71</v>
      </c>
      <c r="BB55" s="200"/>
      <c r="BC55" s="199"/>
      <c r="BE55" s="203"/>
      <c r="CQ55" s="209"/>
      <c r="CR55" s="210"/>
      <c r="CS55" s="174">
        <f t="shared" si="12"/>
        <v>53</v>
      </c>
      <c r="CT55" s="183" t="s">
        <v>43</v>
      </c>
      <c r="CU55" s="183" t="s">
        <v>43</v>
      </c>
      <c r="CV55" s="183" t="s">
        <v>43</v>
      </c>
      <c r="CW55" s="183" t="s">
        <v>43</v>
      </c>
      <c r="CX55" s="183" t="s">
        <v>43</v>
      </c>
      <c r="CY55" s="183" t="s">
        <v>43</v>
      </c>
      <c r="CZ55" s="183" t="s">
        <v>43</v>
      </c>
      <c r="DA55" s="183" t="s">
        <v>43</v>
      </c>
      <c r="DB55" s="183" t="s">
        <v>43</v>
      </c>
      <c r="DC55" s="183" t="s">
        <v>43</v>
      </c>
      <c r="DD55" s="183" t="s">
        <v>43</v>
      </c>
      <c r="DE55" s="183" t="s">
        <v>43</v>
      </c>
      <c r="DF55" s="183" t="s">
        <v>43</v>
      </c>
      <c r="DG55" s="183" t="s">
        <v>43</v>
      </c>
      <c r="DH55" s="183" t="s">
        <v>43</v>
      </c>
      <c r="DI55" s="183" t="s">
        <v>43</v>
      </c>
      <c r="DJ55" s="183" t="s">
        <v>43</v>
      </c>
      <c r="DK55" s="183" t="s">
        <v>43</v>
      </c>
      <c r="DL55" s="183" t="s">
        <v>43</v>
      </c>
      <c r="DM55" s="183" t="s">
        <v>43</v>
      </c>
      <c r="DN55" s="183" t="s">
        <v>43</v>
      </c>
      <c r="DO55" s="183" t="s">
        <v>43</v>
      </c>
      <c r="DP55" s="183" t="s">
        <v>43</v>
      </c>
      <c r="DQ55" s="183" t="s">
        <v>43</v>
      </c>
      <c r="DR55" s="183" t="s">
        <v>43</v>
      </c>
      <c r="DS55" s="183" t="s">
        <v>43</v>
      </c>
      <c r="DT55" s="183" t="s">
        <v>43</v>
      </c>
      <c r="DU55" s="183" t="s">
        <v>43</v>
      </c>
      <c r="DV55" s="183" t="s">
        <v>43</v>
      </c>
      <c r="DW55" s="183" t="s">
        <v>43</v>
      </c>
      <c r="DX55" s="183" t="s">
        <v>43</v>
      </c>
      <c r="DY55" s="183" t="s">
        <v>43</v>
      </c>
      <c r="EB55" s="194">
        <v>117</v>
      </c>
      <c r="EC55" s="195">
        <v>82</v>
      </c>
      <c r="ED55" s="176">
        <f t="shared" si="13"/>
        <v>53</v>
      </c>
      <c r="EE55" s="186" t="s">
        <v>43</v>
      </c>
      <c r="EF55" s="186" t="s">
        <v>43</v>
      </c>
      <c r="EG55" s="186" t="s">
        <v>43</v>
      </c>
      <c r="EH55" s="186" t="s">
        <v>43</v>
      </c>
      <c r="EI55" s="186" t="s">
        <v>43</v>
      </c>
      <c r="EJ55" s="186" t="s">
        <v>43</v>
      </c>
      <c r="EK55" s="186" t="s">
        <v>43</v>
      </c>
      <c r="EL55" s="186" t="s">
        <v>43</v>
      </c>
      <c r="EM55" s="186" t="s">
        <v>43</v>
      </c>
      <c r="EN55" s="186" t="s">
        <v>43</v>
      </c>
      <c r="EO55" s="186" t="s">
        <v>43</v>
      </c>
      <c r="EP55" s="186" t="s">
        <v>43</v>
      </c>
      <c r="EQ55" s="186" t="s">
        <v>43</v>
      </c>
      <c r="ER55" s="186" t="s">
        <v>43</v>
      </c>
      <c r="ES55" s="186" t="s">
        <v>43</v>
      </c>
      <c r="ET55" s="186" t="s">
        <v>43</v>
      </c>
      <c r="EU55" s="186" t="s">
        <v>43</v>
      </c>
      <c r="EV55" s="186" t="s">
        <v>43</v>
      </c>
      <c r="EW55" s="186" t="s">
        <v>43</v>
      </c>
      <c r="EX55" s="186" t="s">
        <v>43</v>
      </c>
      <c r="EY55" s="186" t="s">
        <v>43</v>
      </c>
      <c r="EZ55" s="186" t="s">
        <v>43</v>
      </c>
      <c r="FA55" s="186" t="s">
        <v>43</v>
      </c>
      <c r="FB55" s="186" t="s">
        <v>43</v>
      </c>
      <c r="FC55" s="186" t="s">
        <v>43</v>
      </c>
      <c r="FD55" s="186" t="s">
        <v>43</v>
      </c>
      <c r="FE55" s="186" t="s">
        <v>43</v>
      </c>
      <c r="FF55" s="186" t="s">
        <v>43</v>
      </c>
      <c r="FG55" s="186" t="s">
        <v>43</v>
      </c>
      <c r="FH55" s="186" t="s">
        <v>43</v>
      </c>
      <c r="FI55" s="186" t="s">
        <v>43</v>
      </c>
      <c r="FJ55" s="186" t="s">
        <v>43</v>
      </c>
      <c r="FK55" s="186" t="s">
        <v>43</v>
      </c>
      <c r="FL55" s="186" t="s">
        <v>43</v>
      </c>
      <c r="FM55" s="186" t="s">
        <v>43</v>
      </c>
      <c r="FN55" s="186" t="s">
        <v>43</v>
      </c>
      <c r="FO55" s="186" t="s">
        <v>43</v>
      </c>
      <c r="FP55" s="186" t="s">
        <v>43</v>
      </c>
      <c r="FQ55" s="186" t="s">
        <v>43</v>
      </c>
      <c r="FR55" s="186" t="s">
        <v>43</v>
      </c>
      <c r="FS55" s="186" t="s">
        <v>43</v>
      </c>
      <c r="FT55" s="186" t="s">
        <v>43</v>
      </c>
      <c r="FU55" s="186" t="s">
        <v>43</v>
      </c>
      <c r="FV55" s="186" t="s">
        <v>43</v>
      </c>
      <c r="FW55" s="186" t="s">
        <v>43</v>
      </c>
      <c r="FX55" s="186" t="s">
        <v>43</v>
      </c>
      <c r="FY55" s="186" t="s">
        <v>43</v>
      </c>
      <c r="FZ55" s="186" t="s">
        <v>43</v>
      </c>
      <c r="GA55" s="186" t="s">
        <v>43</v>
      </c>
      <c r="GB55" s="186" t="s">
        <v>43</v>
      </c>
      <c r="GC55" s="186" t="s">
        <v>43</v>
      </c>
      <c r="GD55" s="186" t="s">
        <v>43</v>
      </c>
      <c r="GE55" s="186" t="s">
        <v>43</v>
      </c>
      <c r="GF55" s="186" t="s">
        <v>43</v>
      </c>
      <c r="GG55" s="186" t="s">
        <v>43</v>
      </c>
      <c r="GH55" s="186" t="s">
        <v>43</v>
      </c>
      <c r="GI55" s="186" t="s">
        <v>43</v>
      </c>
      <c r="GJ55" s="186" t="s">
        <v>43</v>
      </c>
      <c r="GK55" s="186" t="s">
        <v>43</v>
      </c>
      <c r="GL55" s="186" t="s">
        <v>43</v>
      </c>
      <c r="GM55" s="186" t="s">
        <v>43</v>
      </c>
      <c r="GN55" s="186" t="s">
        <v>43</v>
      </c>
      <c r="GO55" s="186" t="s">
        <v>43</v>
      </c>
      <c r="GP55" s="186" t="s">
        <v>43</v>
      </c>
      <c r="GT55" s="162">
        <v>54</v>
      </c>
      <c r="GU55" s="162" t="s">
        <v>412</v>
      </c>
      <c r="GX55" s="162">
        <v>54</v>
      </c>
      <c r="GY55" s="162" t="s">
        <v>457</v>
      </c>
      <c r="HH55" s="162">
        <f t="shared" si="21"/>
        <v>27</v>
      </c>
      <c r="HI55" s="162" t="str">
        <f t="shared" si="3"/>
        <v>Z427</v>
      </c>
      <c r="HJ55" s="162" t="str">
        <f t="shared" ref="HJ55" si="128">CONCATENATE(2,HI55)</f>
        <v>2Z427</v>
      </c>
      <c r="HK55" s="162" t="str">
        <f t="shared" si="85"/>
        <v/>
      </c>
      <c r="IG55" s="278"/>
      <c r="II55" s="278"/>
      <c r="IJ55" s="278"/>
      <c r="IK55" s="278"/>
      <c r="IL55" s="288"/>
      <c r="IM55" s="278"/>
      <c r="IN55" s="278"/>
      <c r="IO55" s="278"/>
      <c r="IP55" s="278"/>
      <c r="IQ55" s="278"/>
      <c r="IR55" s="278"/>
      <c r="IS55" s="278"/>
      <c r="IT55" s="278"/>
      <c r="IU55" s="278"/>
      <c r="IW55" s="278"/>
      <c r="IX55" s="278"/>
      <c r="IY55" s="278"/>
      <c r="IZ55" s="278"/>
      <c r="JA55" s="278"/>
    </row>
    <row r="56" spans="1:261" ht="39.9" customHeight="1" thickBot="1" x14ac:dyDescent="0.65">
      <c r="B56" s="280"/>
      <c r="C56" s="162" t="str">
        <f t="shared" si="15"/>
        <v>1Z4100</v>
      </c>
      <c r="D56" s="281"/>
      <c r="E56" s="281"/>
      <c r="F56" s="282"/>
      <c r="I56" s="222" t="str">
        <f>BC56</f>
        <v>Z471</v>
      </c>
      <c r="J56" s="214" t="str">
        <f>IF(ISERROR(VLOOKUP(I56,'zapisy k stolom'!$A$4:$AD$2403,27,0)),"",VLOOKUP(I56,'zapisy k stolom'!$A$4:$AD$2403,27,0))</f>
        <v/>
      </c>
      <c r="K56" s="223"/>
      <c r="N56" s="225"/>
      <c r="Q56" s="180" t="str">
        <f t="shared" si="6"/>
        <v/>
      </c>
      <c r="R56" s="180" t="str">
        <f t="shared" si="5"/>
        <v/>
      </c>
      <c r="U56" s="180" t="str">
        <f t="shared" si="37"/>
        <v/>
      </c>
      <c r="V56" s="180" t="str">
        <f t="shared" si="32"/>
        <v/>
      </c>
      <c r="Y56" s="180" t="str">
        <f t="shared" si="77"/>
        <v/>
      </c>
      <c r="Z56" s="180" t="str">
        <f t="shared" si="72"/>
        <v/>
      </c>
      <c r="AC56" s="180" t="str">
        <f t="shared" si="78"/>
        <v/>
      </c>
      <c r="AD56" s="180" t="str">
        <f>J225</f>
        <v/>
      </c>
      <c r="AF56" s="284"/>
      <c r="AH56" s="283"/>
      <c r="AI56" s="283"/>
      <c r="AJ56" s="283"/>
      <c r="AM56" s="279"/>
      <c r="AN56" s="279"/>
      <c r="AO56" s="279"/>
      <c r="AP56" s="279"/>
      <c r="AR56" s="162">
        <v>52</v>
      </c>
      <c r="AS56" s="162">
        <v>52</v>
      </c>
      <c r="AY56" s="162" t="str">
        <f>CONCATENATE("1",BD60)</f>
        <v>1Z4100</v>
      </c>
      <c r="AZ56" s="162" t="str">
        <f>J56</f>
        <v/>
      </c>
      <c r="BC56" s="203" t="str">
        <f>CONCATENATE("Z4",BA55)</f>
        <v>Z471</v>
      </c>
      <c r="BE56" s="203"/>
      <c r="CQ56" s="209"/>
      <c r="CR56" s="210"/>
      <c r="CS56" s="174">
        <f>CS55+1</f>
        <v>54</v>
      </c>
      <c r="CT56" s="183" t="s">
        <v>43</v>
      </c>
      <c r="CU56" s="183" t="s">
        <v>43</v>
      </c>
      <c r="CV56" s="183" t="s">
        <v>43</v>
      </c>
      <c r="CW56" s="183" t="s">
        <v>43</v>
      </c>
      <c r="CX56" s="183" t="s">
        <v>43</v>
      </c>
      <c r="CY56" s="183" t="s">
        <v>43</v>
      </c>
      <c r="CZ56" s="183" t="s">
        <v>43</v>
      </c>
      <c r="DA56" s="183" t="s">
        <v>43</v>
      </c>
      <c r="DB56" s="183" t="s">
        <v>43</v>
      </c>
      <c r="DC56" s="183" t="s">
        <v>43</v>
      </c>
      <c r="DD56" s="183" t="s">
        <v>43</v>
      </c>
      <c r="DE56" s="183" t="s">
        <v>43</v>
      </c>
      <c r="DF56" s="183" t="s">
        <v>43</v>
      </c>
      <c r="DG56" s="183" t="s">
        <v>43</v>
      </c>
      <c r="DH56" s="183" t="s">
        <v>43</v>
      </c>
      <c r="DI56" s="183" t="s">
        <v>43</v>
      </c>
      <c r="DJ56" s="183" t="s">
        <v>43</v>
      </c>
      <c r="DK56" s="183" t="s">
        <v>43</v>
      </c>
      <c r="DL56" s="183" t="s">
        <v>43</v>
      </c>
      <c r="DM56" s="183" t="s">
        <v>43</v>
      </c>
      <c r="DN56" s="183" t="s">
        <v>43</v>
      </c>
      <c r="DO56" s="183" t="s">
        <v>43</v>
      </c>
      <c r="DP56" s="183" t="s">
        <v>43</v>
      </c>
      <c r="DQ56" s="183" t="s">
        <v>44</v>
      </c>
      <c r="DR56" s="183" t="s">
        <v>44</v>
      </c>
      <c r="DS56" s="183" t="s">
        <v>44</v>
      </c>
      <c r="DT56" s="183" t="s">
        <v>44</v>
      </c>
      <c r="DU56" s="183" t="s">
        <v>44</v>
      </c>
      <c r="DV56" s="183" t="s">
        <v>44</v>
      </c>
      <c r="DW56" s="183" t="s">
        <v>44</v>
      </c>
      <c r="DX56" s="183" t="s">
        <v>44</v>
      </c>
      <c r="DY56" s="183" t="s">
        <v>44</v>
      </c>
      <c r="EB56" s="194">
        <v>118</v>
      </c>
      <c r="EC56" s="195">
        <v>111</v>
      </c>
      <c r="ED56" s="176">
        <f t="shared" si="13"/>
        <v>54</v>
      </c>
      <c r="EE56" s="186" t="s">
        <v>43</v>
      </c>
      <c r="EF56" s="186" t="s">
        <v>43</v>
      </c>
      <c r="EG56" s="186" t="s">
        <v>43</v>
      </c>
      <c r="EH56" s="186" t="s">
        <v>43</v>
      </c>
      <c r="EI56" s="186" t="s">
        <v>43</v>
      </c>
      <c r="EJ56" s="186" t="s">
        <v>43</v>
      </c>
      <c r="EK56" s="186" t="s">
        <v>43</v>
      </c>
      <c r="EL56" s="186" t="s">
        <v>43</v>
      </c>
      <c r="EM56" s="186" t="s">
        <v>43</v>
      </c>
      <c r="EN56" s="186" t="s">
        <v>43</v>
      </c>
      <c r="EO56" s="186" t="s">
        <v>43</v>
      </c>
      <c r="EP56" s="186" t="s">
        <v>43</v>
      </c>
      <c r="EQ56" s="186" t="s">
        <v>43</v>
      </c>
      <c r="ER56" s="186" t="s">
        <v>43</v>
      </c>
      <c r="ES56" s="186" t="s">
        <v>43</v>
      </c>
      <c r="ET56" s="186" t="s">
        <v>43</v>
      </c>
      <c r="EU56" s="186" t="s">
        <v>43</v>
      </c>
      <c r="EV56" s="186" t="s">
        <v>43</v>
      </c>
      <c r="EW56" s="186" t="s">
        <v>43</v>
      </c>
      <c r="EX56" s="186" t="s">
        <v>43</v>
      </c>
      <c r="EY56" s="186" t="s">
        <v>43</v>
      </c>
      <c r="EZ56" s="186" t="s">
        <v>43</v>
      </c>
      <c r="FA56" s="186" t="s">
        <v>43</v>
      </c>
      <c r="FB56" s="186" t="s">
        <v>43</v>
      </c>
      <c r="FC56" s="186" t="s">
        <v>43</v>
      </c>
      <c r="FD56" s="186" t="s">
        <v>43</v>
      </c>
      <c r="FE56" s="186" t="s">
        <v>43</v>
      </c>
      <c r="FF56" s="186" t="s">
        <v>43</v>
      </c>
      <c r="FG56" s="186" t="s">
        <v>43</v>
      </c>
      <c r="FH56" s="186" t="s">
        <v>43</v>
      </c>
      <c r="FI56" s="186" t="s">
        <v>43</v>
      </c>
      <c r="FJ56" s="186" t="s">
        <v>43</v>
      </c>
      <c r="FK56" s="186" t="s">
        <v>43</v>
      </c>
      <c r="FL56" s="186" t="s">
        <v>43</v>
      </c>
      <c r="FM56" s="186" t="s">
        <v>43</v>
      </c>
      <c r="FN56" s="186" t="s">
        <v>43</v>
      </c>
      <c r="FO56" s="186" t="s">
        <v>43</v>
      </c>
      <c r="FP56" s="186" t="s">
        <v>43</v>
      </c>
      <c r="FQ56" s="186" t="s">
        <v>43</v>
      </c>
      <c r="FR56" s="186" t="s">
        <v>43</v>
      </c>
      <c r="FS56" s="186" t="s">
        <v>43</v>
      </c>
      <c r="FT56" s="186" t="s">
        <v>43</v>
      </c>
      <c r="FU56" s="186" t="s">
        <v>43</v>
      </c>
      <c r="FV56" s="186" t="s">
        <v>43</v>
      </c>
      <c r="FW56" s="186" t="s">
        <v>43</v>
      </c>
      <c r="FX56" s="186" t="s">
        <v>44</v>
      </c>
      <c r="FY56" s="186" t="s">
        <v>44</v>
      </c>
      <c r="FZ56" s="186" t="s">
        <v>44</v>
      </c>
      <c r="GA56" s="186" t="s">
        <v>44</v>
      </c>
      <c r="GB56" s="186" t="s">
        <v>44</v>
      </c>
      <c r="GC56" s="186" t="s">
        <v>44</v>
      </c>
      <c r="GD56" s="186" t="s">
        <v>44</v>
      </c>
      <c r="GE56" s="186" t="s">
        <v>44</v>
      </c>
      <c r="GF56" s="186" t="s">
        <v>44</v>
      </c>
      <c r="GG56" s="186" t="s">
        <v>44</v>
      </c>
      <c r="GH56" s="186" t="s">
        <v>44</v>
      </c>
      <c r="GI56" s="186" t="s">
        <v>44</v>
      </c>
      <c r="GJ56" s="186" t="s">
        <v>44</v>
      </c>
      <c r="GK56" s="186" t="s">
        <v>44</v>
      </c>
      <c r="GL56" s="186" t="s">
        <v>44</v>
      </c>
      <c r="GM56" s="186" t="s">
        <v>44</v>
      </c>
      <c r="GN56" s="186" t="s">
        <v>44</v>
      </c>
      <c r="GO56" s="186" t="s">
        <v>44</v>
      </c>
      <c r="GP56" s="186" t="s">
        <v>44</v>
      </c>
      <c r="GT56" s="162">
        <v>55</v>
      </c>
      <c r="GU56" s="162" t="s">
        <v>413</v>
      </c>
      <c r="GX56" s="162">
        <v>55</v>
      </c>
      <c r="GY56" s="162" t="s">
        <v>458</v>
      </c>
      <c r="HH56" s="162">
        <f t="shared" si="21"/>
        <v>28</v>
      </c>
      <c r="HI56" s="162" t="str">
        <f t="shared" si="3"/>
        <v>Z428</v>
      </c>
      <c r="HJ56" s="162" t="str">
        <f t="shared" ref="HJ56" si="129">CONCATENATE(1,HI56)</f>
        <v>1Z428</v>
      </c>
      <c r="HK56" s="162" t="str">
        <f t="shared" si="85"/>
        <v/>
      </c>
      <c r="IG56" s="277">
        <v>27</v>
      </c>
      <c r="II56" s="277" t="str">
        <f t="shared" ref="II56" si="130">IF($H$1=8,IW56,IF($H$1=16,IX56,IF($H$1=32,IY56,IF($H$1=64,IZ56,IF($H$1=128,JA56,"")))))</f>
        <v/>
      </c>
      <c r="IJ56" s="277">
        <f t="shared" ref="IJ56" si="131">IF($H$1=8,IL56,IF($H$1=16,IN56,IF($H$1=32,IP56,IF($H$1=64,IR56,IF($H$1=128,IT56,"")))))</f>
        <v>0</v>
      </c>
      <c r="IK56" s="277">
        <f t="shared" si="30"/>
        <v>0</v>
      </c>
      <c r="IL56" s="277"/>
      <c r="IM56" s="277"/>
      <c r="IN56" s="277" t="s">
        <v>43</v>
      </c>
      <c r="IO56" s="277"/>
      <c r="IP56" s="277" t="s">
        <v>43</v>
      </c>
      <c r="IQ56" s="277" t="str">
        <f>I47</f>
        <v/>
      </c>
      <c r="IR56" s="277" t="s">
        <v>43</v>
      </c>
      <c r="IS56" s="277" t="str">
        <f>J89</f>
        <v/>
      </c>
      <c r="IT56" s="277" t="s">
        <v>43</v>
      </c>
      <c r="IU56" s="277"/>
      <c r="IW56" s="277" t="str">
        <f>IF(IM56="","",MAX($IW$4:IW55)+1)</f>
        <v/>
      </c>
      <c r="IX56" s="277" t="str">
        <f>IF(IO56="","",MAX($IW$4:IX55)+1)</f>
        <v/>
      </c>
      <c r="IY56" s="277" t="str">
        <f>IF(IQ56="","",MAX($IW$4:IY55)+1)</f>
        <v/>
      </c>
      <c r="IZ56" s="277" t="str">
        <f>IF(IS56="","",MAX($IW$4:IZ55)+1)</f>
        <v/>
      </c>
      <c r="JA56" s="277" t="str">
        <f>IF(IU56="","",MAX($IW$4:JA55)+1)</f>
        <v/>
      </c>
    </row>
    <row r="57" spans="1:261" ht="39.9" customHeight="1" thickBot="1" x14ac:dyDescent="0.65">
      <c r="B57" s="280">
        <v>27</v>
      </c>
      <c r="C57" s="162" t="str">
        <f t="shared" si="15"/>
        <v>1Z414</v>
      </c>
      <c r="D57" s="281">
        <f>HLOOKUP($H$1,$AH$6:$AL$258,B55+B55,0)</f>
        <v>0</v>
      </c>
      <c r="E57" s="281">
        <f t="shared" si="51"/>
        <v>27</v>
      </c>
      <c r="F57" s="282" t="str">
        <f>IF(OR(ISERROR(HLOOKUP($H$1,$AR$4:$AV$132,B57+1,0))=TRUE,HLOOKUP($H$1,$AR$4:$AV$132,B57+1,0)=0)," ",HLOOKUP($H$1,$AR$4:$AV$132,B57+1,0))</f>
        <v xml:space="preserve"> </v>
      </c>
      <c r="G57" s="214" t="str">
        <f>IF(ISERROR(VLOOKUP(E57,vylosovanie!$D$10:$Q$162,11,0))=TRUE,"",IF($K$1="n","",VLOOKUP(E57,vylosovanie!$D$10:$Q$162,11,0)))</f>
        <v/>
      </c>
      <c r="H57" s="214" t="str">
        <f>IF(ISERROR(VLOOKUP(E57,vylosovanie!$D$10:$Q$162,12,0))=TRUE,"",IF($K$1="n","",VLOOKUP(E57,vylosovanie!$D$10:$Q$162,12,0)))</f>
        <v/>
      </c>
      <c r="I57" s="223" t="str">
        <f>IF(ISERROR(VLOOKUP(H58,'zapisy k stolom'!$A$4:$AD$2403,28,0)),"",VLOOKUP(H58,'zapisy k stolom'!$A$4:$AD$2403,28,0))</f>
        <v/>
      </c>
      <c r="J57" s="221" t="str">
        <f>IF(ISERROR(VLOOKUP(I56,'zapisy k stolom'!$A$4:$AD$2403,30,0)),"",VLOOKUP(I56,'zapisy k stolom'!$A$4:$AD$2403,30,0))</f>
        <v/>
      </c>
      <c r="K57" s="223"/>
      <c r="N57" s="225"/>
      <c r="Q57" s="180" t="str">
        <f t="shared" si="6"/>
        <v/>
      </c>
      <c r="R57" s="180" t="str">
        <f t="shared" si="5"/>
        <v/>
      </c>
      <c r="U57" s="180" t="str">
        <f t="shared" si="37"/>
        <v/>
      </c>
      <c r="V57" s="180" t="str">
        <f t="shared" si="32"/>
        <v/>
      </c>
      <c r="Y57" s="180" t="str">
        <f t="shared" si="77"/>
        <v/>
      </c>
      <c r="Z57" s="180" t="str">
        <f t="shared" si="72"/>
        <v/>
      </c>
      <c r="AC57" s="180" t="str">
        <f t="shared" si="78"/>
        <v/>
      </c>
      <c r="AD57" s="180" t="str">
        <f>J233</f>
        <v/>
      </c>
      <c r="AF57" s="284" t="str">
        <f>IF(F57=$H$1,"B1",IF(F57&gt;$H$1,"--",IF($H$1=8,HLOOKUP($H$2,$HZ$2:$IC$10,F57+1,0),IF($H$1=16,HLOOKUP($H$2,$BL$2:$BS$18,F57+1,0),IF($H$1=32,HLOOKUP($H$2,$BY$2:$CN$34,F57+1,0),IF($H$1=64,HLOOKUP($H$2,$CT$2:$DY$66,F57+1,0),IF($H$1=128,HLOOKUP($H$2,$EE$2:$GP$130,F57+1,0),"")))))))</f>
        <v>--</v>
      </c>
      <c r="AH57" s="283">
        <v>6</v>
      </c>
      <c r="AI57" s="283">
        <v>5</v>
      </c>
      <c r="AJ57" s="283">
        <v>4</v>
      </c>
      <c r="AM57" s="279">
        <v>27</v>
      </c>
      <c r="AN57" s="279">
        <v>27</v>
      </c>
      <c r="AO57" s="279">
        <v>27</v>
      </c>
      <c r="AP57" s="279"/>
      <c r="AR57" s="162">
        <v>53</v>
      </c>
      <c r="AS57" s="162">
        <v>53</v>
      </c>
      <c r="AY57" s="162" t="str">
        <f>CONCATENATE("1",BB58)</f>
        <v>1Z414</v>
      </c>
      <c r="AZ57" s="162" t="str">
        <f>G57</f>
        <v/>
      </c>
      <c r="BA57" s="162">
        <f>BA41+1</f>
        <v>100</v>
      </c>
      <c r="BC57" s="203"/>
      <c r="BD57" s="199"/>
      <c r="BE57" s="203"/>
      <c r="CQ57" s="209"/>
      <c r="CR57" s="210"/>
      <c r="CS57" s="174">
        <f t="shared" si="12"/>
        <v>55</v>
      </c>
      <c r="CT57" s="183" t="s">
        <v>43</v>
      </c>
      <c r="CU57" s="183" t="s">
        <v>43</v>
      </c>
      <c r="CV57" s="183" t="s">
        <v>43</v>
      </c>
      <c r="CW57" s="183" t="s">
        <v>43</v>
      </c>
      <c r="CX57" s="183" t="s">
        <v>43</v>
      </c>
      <c r="CY57" s="183" t="s">
        <v>43</v>
      </c>
      <c r="CZ57" s="183" t="s">
        <v>43</v>
      </c>
      <c r="DA57" s="183" t="s">
        <v>43</v>
      </c>
      <c r="DB57" s="183" t="s">
        <v>43</v>
      </c>
      <c r="DC57" s="183" t="s">
        <v>43</v>
      </c>
      <c r="DD57" s="183" t="s">
        <v>44</v>
      </c>
      <c r="DE57" s="183" t="s">
        <v>44</v>
      </c>
      <c r="DF57" s="183" t="s">
        <v>44</v>
      </c>
      <c r="DG57" s="183" t="s">
        <v>44</v>
      </c>
      <c r="DH57" s="183" t="s">
        <v>44</v>
      </c>
      <c r="DI57" s="183" t="s">
        <v>44</v>
      </c>
      <c r="DJ57" s="183" t="s">
        <v>44</v>
      </c>
      <c r="DK57" s="183" t="s">
        <v>44</v>
      </c>
      <c r="DL57" s="183" t="s">
        <v>44</v>
      </c>
      <c r="DM57" s="183" t="s">
        <v>44</v>
      </c>
      <c r="DN57" s="183" t="s">
        <v>44</v>
      </c>
      <c r="DO57" s="183" t="s">
        <v>44</v>
      </c>
      <c r="DP57" s="183" t="s">
        <v>44</v>
      </c>
      <c r="DQ57" s="183" t="s">
        <v>44</v>
      </c>
      <c r="DR57" s="183" t="s">
        <v>44</v>
      </c>
      <c r="DS57" s="183" t="s">
        <v>44</v>
      </c>
      <c r="DT57" s="183" t="s">
        <v>44</v>
      </c>
      <c r="DU57" s="183" t="s">
        <v>44</v>
      </c>
      <c r="DV57" s="183" t="s">
        <v>44</v>
      </c>
      <c r="DW57" s="183" t="s">
        <v>44</v>
      </c>
      <c r="DX57" s="183" t="s">
        <v>44</v>
      </c>
      <c r="DY57" s="183" t="s">
        <v>44</v>
      </c>
      <c r="EB57" s="194">
        <v>119</v>
      </c>
      <c r="EC57" s="195">
        <v>18</v>
      </c>
      <c r="ED57" s="176">
        <f t="shared" si="13"/>
        <v>55</v>
      </c>
      <c r="EE57" s="186" t="s">
        <v>43</v>
      </c>
      <c r="EF57" s="186" t="s">
        <v>43</v>
      </c>
      <c r="EG57" s="186" t="s">
        <v>43</v>
      </c>
      <c r="EH57" s="186" t="s">
        <v>43</v>
      </c>
      <c r="EI57" s="186" t="s">
        <v>43</v>
      </c>
      <c r="EJ57" s="186" t="s">
        <v>43</v>
      </c>
      <c r="EK57" s="186" t="s">
        <v>43</v>
      </c>
      <c r="EL57" s="186" t="s">
        <v>43</v>
      </c>
      <c r="EM57" s="186" t="s">
        <v>43</v>
      </c>
      <c r="EN57" s="186" t="s">
        <v>43</v>
      </c>
      <c r="EO57" s="186" t="s">
        <v>43</v>
      </c>
      <c r="EP57" s="186" t="s">
        <v>43</v>
      </c>
      <c r="EQ57" s="186" t="s">
        <v>43</v>
      </c>
      <c r="ER57" s="186" t="s">
        <v>43</v>
      </c>
      <c r="ES57" s="186" t="s">
        <v>43</v>
      </c>
      <c r="ET57" s="186" t="s">
        <v>43</v>
      </c>
      <c r="EU57" s="186" t="s">
        <v>43</v>
      </c>
      <c r="EV57" s="186" t="s">
        <v>43</v>
      </c>
      <c r="EW57" s="186" t="s">
        <v>43</v>
      </c>
      <c r="EX57" s="186" t="s">
        <v>43</v>
      </c>
      <c r="EY57" s="186" t="s">
        <v>44</v>
      </c>
      <c r="EZ57" s="186" t="s">
        <v>44</v>
      </c>
      <c r="FA57" s="186" t="s">
        <v>44</v>
      </c>
      <c r="FB57" s="186" t="s">
        <v>44</v>
      </c>
      <c r="FC57" s="186" t="s">
        <v>44</v>
      </c>
      <c r="FD57" s="186" t="s">
        <v>44</v>
      </c>
      <c r="FE57" s="186" t="s">
        <v>44</v>
      </c>
      <c r="FF57" s="186" t="s">
        <v>44</v>
      </c>
      <c r="FG57" s="186" t="s">
        <v>44</v>
      </c>
      <c r="FH57" s="186" t="s">
        <v>44</v>
      </c>
      <c r="FI57" s="186" t="s">
        <v>44</v>
      </c>
      <c r="FJ57" s="186" t="s">
        <v>44</v>
      </c>
      <c r="FK57" s="186" t="s">
        <v>44</v>
      </c>
      <c r="FL57" s="186" t="s">
        <v>44</v>
      </c>
      <c r="FM57" s="186" t="s">
        <v>44</v>
      </c>
      <c r="FN57" s="186" t="s">
        <v>44</v>
      </c>
      <c r="FO57" s="186" t="s">
        <v>44</v>
      </c>
      <c r="FP57" s="186" t="s">
        <v>44</v>
      </c>
      <c r="FQ57" s="186" t="s">
        <v>44</v>
      </c>
      <c r="FR57" s="186" t="s">
        <v>44</v>
      </c>
      <c r="FS57" s="186" t="s">
        <v>44</v>
      </c>
      <c r="FT57" s="186" t="s">
        <v>44</v>
      </c>
      <c r="FU57" s="186" t="s">
        <v>44</v>
      </c>
      <c r="FV57" s="186" t="s">
        <v>44</v>
      </c>
      <c r="FW57" s="186" t="s">
        <v>44</v>
      </c>
      <c r="FX57" s="186" t="s">
        <v>44</v>
      </c>
      <c r="FY57" s="186" t="s">
        <v>44</v>
      </c>
      <c r="FZ57" s="186" t="s">
        <v>44</v>
      </c>
      <c r="GA57" s="186" t="s">
        <v>44</v>
      </c>
      <c r="GB57" s="186" t="s">
        <v>44</v>
      </c>
      <c r="GC57" s="186" t="s">
        <v>44</v>
      </c>
      <c r="GD57" s="186" t="s">
        <v>44</v>
      </c>
      <c r="GE57" s="186" t="s">
        <v>44</v>
      </c>
      <c r="GF57" s="186" t="s">
        <v>44</v>
      </c>
      <c r="GG57" s="186" t="s">
        <v>44</v>
      </c>
      <c r="GH57" s="186" t="s">
        <v>44</v>
      </c>
      <c r="GI57" s="186" t="s">
        <v>44</v>
      </c>
      <c r="GJ57" s="186" t="s">
        <v>44</v>
      </c>
      <c r="GK57" s="186" t="s">
        <v>44</v>
      </c>
      <c r="GL57" s="186" t="s">
        <v>44</v>
      </c>
      <c r="GM57" s="186" t="s">
        <v>44</v>
      </c>
      <c r="GN57" s="186" t="s">
        <v>44</v>
      </c>
      <c r="GO57" s="186" t="s">
        <v>44</v>
      </c>
      <c r="GP57" s="186" t="s">
        <v>44</v>
      </c>
      <c r="GT57" s="162">
        <v>56</v>
      </c>
      <c r="GU57" s="162" t="s">
        <v>414</v>
      </c>
      <c r="GX57" s="162">
        <v>56</v>
      </c>
      <c r="GY57" s="162" t="s">
        <v>459</v>
      </c>
      <c r="HH57" s="162">
        <f t="shared" si="21"/>
        <v>28</v>
      </c>
      <c r="HI57" s="162" t="str">
        <f t="shared" si="3"/>
        <v>Z428</v>
      </c>
      <c r="HJ57" s="162" t="str">
        <f t="shared" ref="HJ57" si="132">CONCATENATE(2,HI57)</f>
        <v>2Z428</v>
      </c>
      <c r="HK57" s="162" t="str">
        <f t="shared" si="85"/>
        <v/>
      </c>
      <c r="IG57" s="278"/>
      <c r="II57" s="278"/>
      <c r="IJ57" s="278"/>
      <c r="IK57" s="278"/>
      <c r="IL57" s="288"/>
      <c r="IM57" s="278"/>
      <c r="IN57" s="278"/>
      <c r="IO57" s="278"/>
      <c r="IP57" s="278"/>
      <c r="IQ57" s="278"/>
      <c r="IR57" s="278"/>
      <c r="IS57" s="278"/>
      <c r="IT57" s="278"/>
      <c r="IU57" s="278"/>
      <c r="IW57" s="278"/>
      <c r="IX57" s="278"/>
      <c r="IY57" s="278"/>
      <c r="IZ57" s="278"/>
      <c r="JA57" s="278"/>
    </row>
    <row r="58" spans="1:261" ht="39.9" customHeight="1" thickBot="1" x14ac:dyDescent="0.65">
      <c r="B58" s="280"/>
      <c r="C58" s="162" t="str">
        <f t="shared" si="15"/>
        <v>2Z471</v>
      </c>
      <c r="D58" s="281"/>
      <c r="E58" s="281"/>
      <c r="F58" s="282"/>
      <c r="G58" s="217"/>
      <c r="H58" s="218" t="str">
        <f>BB58</f>
        <v>Z414</v>
      </c>
      <c r="I58" s="220" t="str">
        <f>IF(ISERROR(VLOOKUP(H58,'zapisy k stolom'!$A$4:$AD$2403,27,0)),"",VLOOKUP(H58,'zapisy k stolom'!$A$4:$AD$2403,27,0))</f>
        <v/>
      </c>
      <c r="J58" s="223"/>
      <c r="K58" s="223"/>
      <c r="N58" s="225"/>
      <c r="Q58" s="180" t="str">
        <f t="shared" si="6"/>
        <v/>
      </c>
      <c r="R58" s="180" t="str">
        <f t="shared" si="5"/>
        <v/>
      </c>
      <c r="U58" s="180" t="str">
        <f t="shared" si="37"/>
        <v/>
      </c>
      <c r="V58" s="180" t="str">
        <f t="shared" si="32"/>
        <v/>
      </c>
      <c r="Y58" s="180" t="str">
        <f t="shared" si="77"/>
        <v/>
      </c>
      <c r="Z58" s="180" t="str">
        <f t="shared" si="72"/>
        <v/>
      </c>
      <c r="AC58" s="180" t="str">
        <f t="shared" si="78"/>
        <v/>
      </c>
      <c r="AD58" s="180" t="str">
        <f>J241</f>
        <v/>
      </c>
      <c r="AF58" s="284"/>
      <c r="AH58" s="283"/>
      <c r="AI58" s="283"/>
      <c r="AJ58" s="283"/>
      <c r="AM58" s="279"/>
      <c r="AN58" s="279"/>
      <c r="AO58" s="279"/>
      <c r="AP58" s="279"/>
      <c r="AR58" s="162">
        <v>54</v>
      </c>
      <c r="AS58" s="162">
        <v>54</v>
      </c>
      <c r="AY58" s="162" t="str">
        <f>CONCATENATE("2",BC56)</f>
        <v>2Z471</v>
      </c>
      <c r="AZ58" s="162" t="str">
        <f>I58</f>
        <v/>
      </c>
      <c r="BA58" s="162">
        <f>BA54+1</f>
        <v>14</v>
      </c>
      <c r="BB58" s="199" t="str">
        <f>CONCATENATE("Z4",BA58)</f>
        <v>Z414</v>
      </c>
      <c r="BC58" s="200"/>
      <c r="BD58" s="203"/>
      <c r="BE58" s="203"/>
      <c r="CQ58" s="209"/>
      <c r="CR58" s="210"/>
      <c r="CS58" s="174">
        <f t="shared" si="12"/>
        <v>56</v>
      </c>
      <c r="CT58" s="183" t="s">
        <v>43</v>
      </c>
      <c r="CU58" s="183" t="s">
        <v>43</v>
      </c>
      <c r="CV58" s="183" t="s">
        <v>43</v>
      </c>
      <c r="CW58" s="183" t="s">
        <v>43</v>
      </c>
      <c r="CX58" s="183" t="s">
        <v>43</v>
      </c>
      <c r="CY58" s="183" t="s">
        <v>43</v>
      </c>
      <c r="CZ58" s="183" t="s">
        <v>43</v>
      </c>
      <c r="DA58" s="183" t="s">
        <v>43</v>
      </c>
      <c r="DB58" s="183" t="s">
        <v>43</v>
      </c>
      <c r="DC58" s="183" t="s">
        <v>43</v>
      </c>
      <c r="DD58" s="183" t="s">
        <v>43</v>
      </c>
      <c r="DE58" s="183" t="s">
        <v>43</v>
      </c>
      <c r="DF58" s="183" t="s">
        <v>43</v>
      </c>
      <c r="DG58" s="183" t="s">
        <v>43</v>
      </c>
      <c r="DH58" s="183" t="s">
        <v>43</v>
      </c>
      <c r="DI58" s="183" t="s">
        <v>43</v>
      </c>
      <c r="DJ58" s="183" t="s">
        <v>43</v>
      </c>
      <c r="DK58" s="183" t="s">
        <v>43</v>
      </c>
      <c r="DL58" s="183" t="s">
        <v>43</v>
      </c>
      <c r="DM58" s="183" t="s">
        <v>43</v>
      </c>
      <c r="DN58" s="183" t="s">
        <v>43</v>
      </c>
      <c r="DO58" s="183" t="s">
        <v>43</v>
      </c>
      <c r="DP58" s="183" t="s">
        <v>43</v>
      </c>
      <c r="DQ58" s="183" t="s">
        <v>43</v>
      </c>
      <c r="DR58" s="183" t="s">
        <v>43</v>
      </c>
      <c r="DS58" s="183" t="s">
        <v>43</v>
      </c>
      <c r="DT58" s="183" t="s">
        <v>43</v>
      </c>
      <c r="DU58" s="183" t="s">
        <v>43</v>
      </c>
      <c r="DV58" s="183" t="s">
        <v>43</v>
      </c>
      <c r="DW58" s="183" t="s">
        <v>43</v>
      </c>
      <c r="DX58" s="183" t="s">
        <v>43</v>
      </c>
      <c r="DY58" s="183" t="s">
        <v>43</v>
      </c>
      <c r="EB58" s="194">
        <v>120</v>
      </c>
      <c r="EC58" s="195">
        <v>31</v>
      </c>
      <c r="ED58" s="176">
        <f t="shared" si="13"/>
        <v>56</v>
      </c>
      <c r="EE58" s="186" t="s">
        <v>43</v>
      </c>
      <c r="EF58" s="186" t="s">
        <v>43</v>
      </c>
      <c r="EG58" s="186" t="s">
        <v>43</v>
      </c>
      <c r="EH58" s="186" t="s">
        <v>43</v>
      </c>
      <c r="EI58" s="186" t="s">
        <v>43</v>
      </c>
      <c r="EJ58" s="186" t="s">
        <v>43</v>
      </c>
      <c r="EK58" s="186" t="s">
        <v>43</v>
      </c>
      <c r="EL58" s="186" t="s">
        <v>43</v>
      </c>
      <c r="EM58" s="186" t="s">
        <v>43</v>
      </c>
      <c r="EN58" s="186" t="s">
        <v>43</v>
      </c>
      <c r="EO58" s="186" t="s">
        <v>43</v>
      </c>
      <c r="EP58" s="186" t="s">
        <v>43</v>
      </c>
      <c r="EQ58" s="186" t="s">
        <v>43</v>
      </c>
      <c r="ER58" s="186" t="s">
        <v>43</v>
      </c>
      <c r="ES58" s="186" t="s">
        <v>43</v>
      </c>
      <c r="ET58" s="186" t="s">
        <v>43</v>
      </c>
      <c r="EU58" s="186" t="s">
        <v>43</v>
      </c>
      <c r="EV58" s="186" t="s">
        <v>43</v>
      </c>
      <c r="EW58" s="186" t="s">
        <v>43</v>
      </c>
      <c r="EX58" s="186" t="s">
        <v>43</v>
      </c>
      <c r="EY58" s="186" t="s">
        <v>43</v>
      </c>
      <c r="EZ58" s="186" t="s">
        <v>43</v>
      </c>
      <c r="FA58" s="186" t="s">
        <v>43</v>
      </c>
      <c r="FB58" s="186" t="s">
        <v>43</v>
      </c>
      <c r="FC58" s="186" t="s">
        <v>43</v>
      </c>
      <c r="FD58" s="186" t="s">
        <v>43</v>
      </c>
      <c r="FE58" s="186" t="s">
        <v>43</v>
      </c>
      <c r="FF58" s="186" t="s">
        <v>43</v>
      </c>
      <c r="FG58" s="186" t="s">
        <v>43</v>
      </c>
      <c r="FH58" s="186" t="s">
        <v>43</v>
      </c>
      <c r="FI58" s="186" t="s">
        <v>43</v>
      </c>
      <c r="FJ58" s="186" t="s">
        <v>43</v>
      </c>
      <c r="FK58" s="186" t="s">
        <v>43</v>
      </c>
      <c r="FL58" s="186" t="s">
        <v>43</v>
      </c>
      <c r="FM58" s="186" t="s">
        <v>43</v>
      </c>
      <c r="FN58" s="186" t="s">
        <v>43</v>
      </c>
      <c r="FO58" s="186" t="s">
        <v>43</v>
      </c>
      <c r="FP58" s="186" t="s">
        <v>43</v>
      </c>
      <c r="FQ58" s="186" t="s">
        <v>43</v>
      </c>
      <c r="FR58" s="186" t="s">
        <v>43</v>
      </c>
      <c r="FS58" s="186" t="s">
        <v>43</v>
      </c>
      <c r="FT58" s="186" t="s">
        <v>43</v>
      </c>
      <c r="FU58" s="186" t="s">
        <v>43</v>
      </c>
      <c r="FV58" s="186" t="s">
        <v>43</v>
      </c>
      <c r="FW58" s="186" t="s">
        <v>43</v>
      </c>
      <c r="FX58" s="186" t="s">
        <v>43</v>
      </c>
      <c r="FY58" s="186" t="s">
        <v>43</v>
      </c>
      <c r="FZ58" s="186" t="s">
        <v>43</v>
      </c>
      <c r="GA58" s="186" t="s">
        <v>43</v>
      </c>
      <c r="GB58" s="186" t="s">
        <v>43</v>
      </c>
      <c r="GC58" s="186" t="s">
        <v>43</v>
      </c>
      <c r="GD58" s="186" t="s">
        <v>43</v>
      </c>
      <c r="GE58" s="186" t="s">
        <v>43</v>
      </c>
      <c r="GF58" s="186" t="s">
        <v>43</v>
      </c>
      <c r="GG58" s="186" t="s">
        <v>43</v>
      </c>
      <c r="GH58" s="186" t="s">
        <v>43</v>
      </c>
      <c r="GI58" s="186" t="s">
        <v>43</v>
      </c>
      <c r="GJ58" s="186" t="s">
        <v>43</v>
      </c>
      <c r="GK58" s="186" t="s">
        <v>43</v>
      </c>
      <c r="GL58" s="186" t="s">
        <v>43</v>
      </c>
      <c r="GM58" s="186" t="s">
        <v>43</v>
      </c>
      <c r="GN58" s="186" t="s">
        <v>43</v>
      </c>
      <c r="GO58" s="186" t="s">
        <v>43</v>
      </c>
      <c r="GP58" s="186" t="s">
        <v>43</v>
      </c>
      <c r="GT58" s="162">
        <v>57</v>
      </c>
      <c r="GU58" s="162" t="s">
        <v>415</v>
      </c>
      <c r="GX58" s="162">
        <v>57</v>
      </c>
      <c r="GY58" s="162" t="s">
        <v>468</v>
      </c>
      <c r="HH58" s="162">
        <f t="shared" si="21"/>
        <v>29</v>
      </c>
      <c r="HI58" s="162" t="str">
        <f t="shared" si="3"/>
        <v>Z429</v>
      </c>
      <c r="HJ58" s="162" t="str">
        <f t="shared" ref="HJ58" si="133">CONCATENATE(1,HI58)</f>
        <v>1Z429</v>
      </c>
      <c r="HK58" s="162" t="str">
        <f t="shared" si="85"/>
        <v/>
      </c>
      <c r="IG58" s="277">
        <v>28</v>
      </c>
      <c r="II58" s="277" t="str">
        <f t="shared" ref="II58" si="134">IF($H$1=8,IW58,IF($H$1=16,IX58,IF($H$1=32,IY58,IF($H$1=64,IZ58,IF($H$1=128,JA58,"")))))</f>
        <v/>
      </c>
      <c r="IJ58" s="277">
        <f t="shared" ref="IJ58" si="135">IF($H$1=8,IL58,IF($H$1=16,IN58,IF($H$1=32,IP58,IF($H$1=64,IR58,IF($H$1=128,IT58,"")))))</f>
        <v>0</v>
      </c>
      <c r="IK58" s="277">
        <f t="shared" si="30"/>
        <v>0</v>
      </c>
      <c r="IL58" s="277"/>
      <c r="IM58" s="277"/>
      <c r="IN58" s="277" t="s">
        <v>43</v>
      </c>
      <c r="IO58" s="277"/>
      <c r="IP58" s="277" t="s">
        <v>43</v>
      </c>
      <c r="IQ58" s="277" t="str">
        <f>I51</f>
        <v/>
      </c>
      <c r="IR58" s="277" t="s">
        <v>43</v>
      </c>
      <c r="IS58" s="277" t="str">
        <f>J97</f>
        <v/>
      </c>
      <c r="IT58" s="277" t="s">
        <v>43</v>
      </c>
      <c r="IU58" s="277"/>
      <c r="IW58" s="277" t="str">
        <f>IF(IM58="","",MAX($IW$4:IW57)+1)</f>
        <v/>
      </c>
      <c r="IX58" s="277" t="str">
        <f>IF(IO58="","",MAX($IW$4:IX57)+1)</f>
        <v/>
      </c>
      <c r="IY58" s="277" t="str">
        <f>IF(IQ58="","",MAX($IW$4:IY57)+1)</f>
        <v/>
      </c>
      <c r="IZ58" s="277" t="str">
        <f>IF(IS58="","",MAX($IW$4:IZ57)+1)</f>
        <v/>
      </c>
      <c r="JA58" s="277" t="str">
        <f>IF(IU58="","",MAX($IW$4:JA57)+1)</f>
        <v/>
      </c>
    </row>
    <row r="59" spans="1:261" ht="39.9" customHeight="1" thickBot="1" x14ac:dyDescent="0.65">
      <c r="A59" s="232" t="str">
        <f>IF(I59="","",MAX($A$5:A58)+1)</f>
        <v/>
      </c>
      <c r="B59" s="280">
        <v>28</v>
      </c>
      <c r="C59" s="162" t="str">
        <f t="shared" si="15"/>
        <v>2Z414</v>
      </c>
      <c r="D59" s="281">
        <f>HLOOKUP($H$1,$AH$6:$AL$258,B57+B57,0)</f>
        <v>0</v>
      </c>
      <c r="E59" s="281">
        <f t="shared" si="51"/>
        <v>28</v>
      </c>
      <c r="F59" s="282" t="str">
        <f>IF(OR(ISERROR(HLOOKUP($H$1,$AR$4:$AV$132,B59+1,0))=TRUE,HLOOKUP($H$1,$AR$4:$AV$132,B59+1,0)=0)," ",HLOOKUP($H$1,$AR$4:$AV$132,B59+1,0))</f>
        <v xml:space="preserve"> </v>
      </c>
      <c r="G59" s="219" t="str">
        <f>IF(ISERROR(VLOOKUP(E59,vylosovanie!$D$10:$Q$162,11,0))=TRUE,"",IF($K$1="n","",VLOOKUP(E59,vylosovanie!$D$10:$Q$162,11,0)))</f>
        <v/>
      </c>
      <c r="H59" s="220" t="str">
        <f>IF(ISERROR(VLOOKUP(E59,vylosovanie!$D$10:$Q$162,12,0))=TRUE,"",IF($K$1="n","",VLOOKUP(E59,vylosovanie!$D$10:$Q$162,12,0)))</f>
        <v/>
      </c>
      <c r="I59" s="224" t="str">
        <f>IF(ISERROR(VLOOKUP(H58,'zapisy k stolom'!$A$4:$AD$2403,30,0)),"",VLOOKUP(H58,'zapisy k stolom'!$A$4:$AD$2403,30,0))</f>
        <v/>
      </c>
      <c r="J59" s="223"/>
      <c r="K59" s="223" t="str">
        <f>IF(ISERROR(VLOOKUP(J60,'zapisy k stolom'!$A$4:$AD$2544,28,0)),"",VLOOKUP(J60,'zapisy k stolom'!$A$4:$AD$2544,28,0))</f>
        <v/>
      </c>
      <c r="N59" s="225"/>
      <c r="Q59" s="180" t="str">
        <f t="shared" si="6"/>
        <v/>
      </c>
      <c r="R59" s="180" t="str">
        <f t="shared" si="5"/>
        <v/>
      </c>
      <c r="U59" s="180" t="str">
        <f t="shared" si="37"/>
        <v/>
      </c>
      <c r="V59" s="180" t="str">
        <f t="shared" si="32"/>
        <v/>
      </c>
      <c r="Y59" s="180" t="str">
        <f t="shared" si="77"/>
        <v/>
      </c>
      <c r="Z59" s="180" t="str">
        <f t="shared" si="72"/>
        <v/>
      </c>
      <c r="AC59" s="180" t="str">
        <f t="shared" si="78"/>
        <v/>
      </c>
      <c r="AD59" s="180" t="str">
        <f>J249</f>
        <v/>
      </c>
      <c r="AF59" s="284" t="str">
        <f>IF(F59=$H$1,"B1",IF(F59&gt;$H$1,"--",IF($H$1=8,HLOOKUP($H$2,$HZ$2:$IC$10,F59+1,0),IF($H$1=16,HLOOKUP($H$2,$BL$2:$BS$18,F59+1,0),IF($H$1=32,HLOOKUP($H$2,$BY$2:$CN$34,F59+1,0),IF($H$1=64,HLOOKUP($H$2,$CT$2:$DY$66,F59+1,0),IF($H$1=128,HLOOKUP($H$2,$EE$2:$GP$130,F59+1,0),"")))))))</f>
        <v>--</v>
      </c>
      <c r="AH59" s="283">
        <v>5</v>
      </c>
      <c r="AI59" s="283">
        <v>4</v>
      </c>
      <c r="AJ59" s="283">
        <v>3</v>
      </c>
      <c r="AM59" s="279">
        <v>28</v>
      </c>
      <c r="AN59" s="279">
        <v>28</v>
      </c>
      <c r="AO59" s="279">
        <v>28</v>
      </c>
      <c r="AP59" s="279"/>
      <c r="AR59" s="162">
        <v>55</v>
      </c>
      <c r="AS59" s="162">
        <v>55</v>
      </c>
      <c r="AY59" s="162" t="str">
        <f>CONCATENATE("2",BB58)</f>
        <v>2Z414</v>
      </c>
      <c r="AZ59" s="162" t="str">
        <f>G59</f>
        <v/>
      </c>
      <c r="BB59" s="200"/>
      <c r="BD59" s="203"/>
      <c r="BE59" s="203"/>
      <c r="CQ59" s="209"/>
      <c r="CR59" s="209"/>
      <c r="CS59" s="174">
        <f t="shared" si="12"/>
        <v>57</v>
      </c>
      <c r="CT59" s="183" t="s">
        <v>43</v>
      </c>
      <c r="CU59" s="183" t="s">
        <v>43</v>
      </c>
      <c r="CV59" s="183" t="s">
        <v>43</v>
      </c>
      <c r="CW59" s="183" t="s">
        <v>43</v>
      </c>
      <c r="CX59" s="183" t="s">
        <v>43</v>
      </c>
      <c r="CY59" s="183" t="s">
        <v>43</v>
      </c>
      <c r="CZ59" s="183" t="s">
        <v>43</v>
      </c>
      <c r="DA59" s="183" t="s">
        <v>43</v>
      </c>
      <c r="DB59" s="183" t="s">
        <v>43</v>
      </c>
      <c r="DC59" s="183" t="s">
        <v>43</v>
      </c>
      <c r="DD59" s="183" t="s">
        <v>43</v>
      </c>
      <c r="DE59" s="183" t="s">
        <v>43</v>
      </c>
      <c r="DF59" s="183" t="s">
        <v>43</v>
      </c>
      <c r="DG59" s="183" t="s">
        <v>43</v>
      </c>
      <c r="DH59" s="183" t="s">
        <v>43</v>
      </c>
      <c r="DI59" s="183" t="s">
        <v>43</v>
      </c>
      <c r="DJ59" s="183" t="s">
        <v>43</v>
      </c>
      <c r="DK59" s="183" t="s">
        <v>43</v>
      </c>
      <c r="DL59" s="183" t="s">
        <v>43</v>
      </c>
      <c r="DM59" s="183" t="s">
        <v>43</v>
      </c>
      <c r="DN59" s="183" t="s">
        <v>43</v>
      </c>
      <c r="DO59" s="183" t="s">
        <v>43</v>
      </c>
      <c r="DP59" s="183" t="s">
        <v>43</v>
      </c>
      <c r="DQ59" s="183" t="s">
        <v>43</v>
      </c>
      <c r="DR59" s="183" t="s">
        <v>43</v>
      </c>
      <c r="DS59" s="183" t="s">
        <v>43</v>
      </c>
      <c r="DT59" s="183" t="s">
        <v>43</v>
      </c>
      <c r="DU59" s="183" t="s">
        <v>43</v>
      </c>
      <c r="DV59" s="183" t="s">
        <v>43</v>
      </c>
      <c r="DW59" s="183" t="s">
        <v>43</v>
      </c>
      <c r="DX59" s="183" t="s">
        <v>43</v>
      </c>
      <c r="DY59" s="183" t="s">
        <v>43</v>
      </c>
      <c r="EB59" s="194">
        <v>121</v>
      </c>
      <c r="EC59" s="195">
        <v>98</v>
      </c>
      <c r="ED59" s="176">
        <f t="shared" si="13"/>
        <v>57</v>
      </c>
      <c r="EE59" s="186" t="s">
        <v>43</v>
      </c>
      <c r="EF59" s="186" t="s">
        <v>43</v>
      </c>
      <c r="EG59" s="186" t="s">
        <v>43</v>
      </c>
      <c r="EH59" s="186" t="s">
        <v>43</v>
      </c>
      <c r="EI59" s="186" t="s">
        <v>43</v>
      </c>
      <c r="EJ59" s="186" t="s">
        <v>43</v>
      </c>
      <c r="EK59" s="186" t="s">
        <v>43</v>
      </c>
      <c r="EL59" s="186" t="s">
        <v>43</v>
      </c>
      <c r="EM59" s="186" t="s">
        <v>43</v>
      </c>
      <c r="EN59" s="186" t="s">
        <v>43</v>
      </c>
      <c r="EO59" s="186" t="s">
        <v>43</v>
      </c>
      <c r="EP59" s="186" t="s">
        <v>43</v>
      </c>
      <c r="EQ59" s="186" t="s">
        <v>43</v>
      </c>
      <c r="ER59" s="186" t="s">
        <v>43</v>
      </c>
      <c r="ES59" s="186" t="s">
        <v>43</v>
      </c>
      <c r="ET59" s="186" t="s">
        <v>43</v>
      </c>
      <c r="EU59" s="186" t="s">
        <v>43</v>
      </c>
      <c r="EV59" s="186" t="s">
        <v>43</v>
      </c>
      <c r="EW59" s="186" t="s">
        <v>43</v>
      </c>
      <c r="EX59" s="186" t="s">
        <v>43</v>
      </c>
      <c r="EY59" s="186" t="s">
        <v>43</v>
      </c>
      <c r="EZ59" s="186" t="s">
        <v>43</v>
      </c>
      <c r="FA59" s="186" t="s">
        <v>43</v>
      </c>
      <c r="FB59" s="186" t="s">
        <v>43</v>
      </c>
      <c r="FC59" s="186" t="s">
        <v>43</v>
      </c>
      <c r="FD59" s="186" t="s">
        <v>43</v>
      </c>
      <c r="FE59" s="186" t="s">
        <v>43</v>
      </c>
      <c r="FF59" s="186" t="s">
        <v>43</v>
      </c>
      <c r="FG59" s="186" t="s">
        <v>43</v>
      </c>
      <c r="FH59" s="186" t="s">
        <v>43</v>
      </c>
      <c r="FI59" s="186" t="s">
        <v>43</v>
      </c>
      <c r="FJ59" s="186" t="s">
        <v>43</v>
      </c>
      <c r="FK59" s="186" t="s">
        <v>43</v>
      </c>
      <c r="FL59" s="186" t="s">
        <v>43</v>
      </c>
      <c r="FM59" s="186" t="s">
        <v>43</v>
      </c>
      <c r="FN59" s="186" t="s">
        <v>43</v>
      </c>
      <c r="FO59" s="186" t="s">
        <v>43</v>
      </c>
      <c r="FP59" s="186" t="s">
        <v>43</v>
      </c>
      <c r="FQ59" s="186" t="s">
        <v>43</v>
      </c>
      <c r="FR59" s="186" t="s">
        <v>43</v>
      </c>
      <c r="FS59" s="186" t="s">
        <v>43</v>
      </c>
      <c r="FT59" s="186" t="s">
        <v>43</v>
      </c>
      <c r="FU59" s="186" t="s">
        <v>43</v>
      </c>
      <c r="FV59" s="186" t="s">
        <v>43</v>
      </c>
      <c r="FW59" s="186" t="s">
        <v>43</v>
      </c>
      <c r="FX59" s="186" t="s">
        <v>43</v>
      </c>
      <c r="FY59" s="186" t="s">
        <v>43</v>
      </c>
      <c r="FZ59" s="186" t="s">
        <v>43</v>
      </c>
      <c r="GA59" s="186" t="s">
        <v>43</v>
      </c>
      <c r="GB59" s="186" t="s">
        <v>43</v>
      </c>
      <c r="GC59" s="186" t="s">
        <v>43</v>
      </c>
      <c r="GD59" s="186" t="s">
        <v>43</v>
      </c>
      <c r="GE59" s="186" t="s">
        <v>43</v>
      </c>
      <c r="GF59" s="186" t="s">
        <v>43</v>
      </c>
      <c r="GG59" s="186" t="s">
        <v>43</v>
      </c>
      <c r="GH59" s="186" t="s">
        <v>43</v>
      </c>
      <c r="GI59" s="186" t="s">
        <v>43</v>
      </c>
      <c r="GJ59" s="186" t="s">
        <v>43</v>
      </c>
      <c r="GK59" s="186" t="s">
        <v>43</v>
      </c>
      <c r="GL59" s="186" t="s">
        <v>43</v>
      </c>
      <c r="GM59" s="186" t="s">
        <v>43</v>
      </c>
      <c r="GN59" s="186" t="s">
        <v>43</v>
      </c>
      <c r="GO59" s="186" t="s">
        <v>43</v>
      </c>
      <c r="GP59" s="186" t="s">
        <v>43</v>
      </c>
      <c r="GT59" s="162">
        <v>58</v>
      </c>
      <c r="GU59" s="162" t="s">
        <v>416</v>
      </c>
      <c r="GX59" s="162">
        <v>58</v>
      </c>
      <c r="GY59" s="162" t="s">
        <v>469</v>
      </c>
      <c r="HH59" s="162">
        <f t="shared" si="21"/>
        <v>29</v>
      </c>
      <c r="HI59" s="162" t="str">
        <f t="shared" si="3"/>
        <v>Z429</v>
      </c>
      <c r="HJ59" s="162" t="str">
        <f t="shared" ref="HJ59" si="136">CONCATENATE(2,HI59)</f>
        <v>2Z429</v>
      </c>
      <c r="HK59" s="162" t="str">
        <f t="shared" si="85"/>
        <v/>
      </c>
      <c r="IG59" s="278"/>
      <c r="II59" s="278"/>
      <c r="IJ59" s="278"/>
      <c r="IK59" s="278"/>
      <c r="IL59" s="288"/>
      <c r="IM59" s="278"/>
      <c r="IN59" s="278"/>
      <c r="IO59" s="278"/>
      <c r="IP59" s="278"/>
      <c r="IQ59" s="278"/>
      <c r="IR59" s="278"/>
      <c r="IS59" s="278"/>
      <c r="IT59" s="278"/>
      <c r="IU59" s="278"/>
      <c r="IW59" s="278"/>
      <c r="IX59" s="278"/>
      <c r="IY59" s="278"/>
      <c r="IZ59" s="278"/>
      <c r="JA59" s="278"/>
    </row>
    <row r="60" spans="1:261" ht="39.9" customHeight="1" thickBot="1" x14ac:dyDescent="0.65">
      <c r="B60" s="280"/>
      <c r="C60" s="162" t="str">
        <f t="shared" si="15"/>
        <v>2Z4114</v>
      </c>
      <c r="D60" s="281"/>
      <c r="E60" s="281"/>
      <c r="F60" s="282"/>
      <c r="J60" s="222" t="str">
        <f>BD60</f>
        <v>Z4100</v>
      </c>
      <c r="K60" s="220" t="str">
        <f>IF(ISERROR(VLOOKUP(J60,'zapisy k stolom'!$A$4:$AD$2403,27,0)),"",VLOOKUP(J60,'zapisy k stolom'!$A$4:$AD$2403,27,0))</f>
        <v/>
      </c>
      <c r="N60" s="225"/>
      <c r="Q60" s="180" t="str">
        <f t="shared" si="6"/>
        <v/>
      </c>
      <c r="R60" s="180" t="str">
        <f t="shared" si="5"/>
        <v/>
      </c>
      <c r="U60" s="180" t="str">
        <f t="shared" si="37"/>
        <v/>
      </c>
      <c r="V60" s="180" t="str">
        <f t="shared" si="32"/>
        <v/>
      </c>
      <c r="Y60" s="180" t="str">
        <f t="shared" si="77"/>
        <v/>
      </c>
      <c r="Z60" s="180" t="str">
        <f t="shared" si="72"/>
        <v/>
      </c>
      <c r="AC60" s="180" t="str">
        <f t="shared" si="78"/>
        <v/>
      </c>
      <c r="AD60" s="180" t="str">
        <f>J257</f>
        <v/>
      </c>
      <c r="AF60" s="284"/>
      <c r="AH60" s="283"/>
      <c r="AI60" s="283"/>
      <c r="AJ60" s="283"/>
      <c r="AM60" s="279"/>
      <c r="AN60" s="279"/>
      <c r="AO60" s="279"/>
      <c r="AP60" s="279"/>
      <c r="AR60" s="162">
        <v>56</v>
      </c>
      <c r="AS60" s="162">
        <v>56</v>
      </c>
      <c r="AY60" s="162" t="str">
        <f>CONCATENATE("2",BE52)</f>
        <v>2Z4114</v>
      </c>
      <c r="AZ60" s="162" t="str">
        <f>K60</f>
        <v/>
      </c>
      <c r="BD60" s="203" t="str">
        <f>CONCATENATE("Z4",BA57)</f>
        <v>Z4100</v>
      </c>
      <c r="BE60" s="200"/>
      <c r="CQ60" s="209"/>
      <c r="CR60" s="209"/>
      <c r="CS60" s="174">
        <f t="shared" si="12"/>
        <v>58</v>
      </c>
      <c r="CT60" s="183" t="s">
        <v>43</v>
      </c>
      <c r="CU60" s="183" t="s">
        <v>43</v>
      </c>
      <c r="CV60" s="183" t="s">
        <v>43</v>
      </c>
      <c r="CW60" s="183" t="s">
        <v>43</v>
      </c>
      <c r="CX60" s="183" t="s">
        <v>43</v>
      </c>
      <c r="CY60" s="183" t="s">
        <v>43</v>
      </c>
      <c r="CZ60" s="183" t="s">
        <v>43</v>
      </c>
      <c r="DA60" s="183" t="s">
        <v>43</v>
      </c>
      <c r="DB60" s="183" t="s">
        <v>43</v>
      </c>
      <c r="DC60" s="183" t="s">
        <v>43</v>
      </c>
      <c r="DD60" s="183" t="s">
        <v>43</v>
      </c>
      <c r="DE60" s="183" t="s">
        <v>43</v>
      </c>
      <c r="DF60" s="183" t="s">
        <v>43</v>
      </c>
      <c r="DG60" s="183" t="s">
        <v>43</v>
      </c>
      <c r="DH60" s="183" t="s">
        <v>43</v>
      </c>
      <c r="DI60" s="183" t="s">
        <v>44</v>
      </c>
      <c r="DJ60" s="183" t="s">
        <v>44</v>
      </c>
      <c r="DK60" s="183" t="s">
        <v>44</v>
      </c>
      <c r="DL60" s="183" t="s">
        <v>44</v>
      </c>
      <c r="DM60" s="183" t="s">
        <v>44</v>
      </c>
      <c r="DN60" s="183" t="s">
        <v>44</v>
      </c>
      <c r="DO60" s="183" t="s">
        <v>44</v>
      </c>
      <c r="DP60" s="183" t="s">
        <v>44</v>
      </c>
      <c r="DQ60" s="183" t="s">
        <v>44</v>
      </c>
      <c r="DR60" s="183" t="s">
        <v>44</v>
      </c>
      <c r="DS60" s="183" t="s">
        <v>44</v>
      </c>
      <c r="DT60" s="183" t="s">
        <v>44</v>
      </c>
      <c r="DU60" s="183" t="s">
        <v>44</v>
      </c>
      <c r="DV60" s="183" t="s">
        <v>44</v>
      </c>
      <c r="DW60" s="183" t="s">
        <v>44</v>
      </c>
      <c r="DX60" s="183" t="s">
        <v>44</v>
      </c>
      <c r="DY60" s="183" t="s">
        <v>43</v>
      </c>
      <c r="EB60" s="194">
        <v>122</v>
      </c>
      <c r="EC60" s="195">
        <v>95</v>
      </c>
      <c r="ED60" s="176">
        <f t="shared" si="13"/>
        <v>58</v>
      </c>
      <c r="EE60" s="186" t="s">
        <v>43</v>
      </c>
      <c r="EF60" s="186" t="s">
        <v>43</v>
      </c>
      <c r="EG60" s="186" t="s">
        <v>43</v>
      </c>
      <c r="EH60" s="186" t="s">
        <v>43</v>
      </c>
      <c r="EI60" s="186" t="s">
        <v>43</v>
      </c>
      <c r="EJ60" s="186" t="s">
        <v>43</v>
      </c>
      <c r="EK60" s="186" t="s">
        <v>43</v>
      </c>
      <c r="EL60" s="186" t="s">
        <v>43</v>
      </c>
      <c r="EM60" s="186" t="s">
        <v>43</v>
      </c>
      <c r="EN60" s="186" t="s">
        <v>43</v>
      </c>
      <c r="EO60" s="186" t="s">
        <v>43</v>
      </c>
      <c r="EP60" s="186" t="s">
        <v>43</v>
      </c>
      <c r="EQ60" s="186" t="s">
        <v>43</v>
      </c>
      <c r="ER60" s="186" t="s">
        <v>43</v>
      </c>
      <c r="ES60" s="186" t="s">
        <v>43</v>
      </c>
      <c r="ET60" s="186" t="s">
        <v>43</v>
      </c>
      <c r="EU60" s="186" t="s">
        <v>43</v>
      </c>
      <c r="EV60" s="186" t="s">
        <v>43</v>
      </c>
      <c r="EW60" s="186" t="s">
        <v>43</v>
      </c>
      <c r="EX60" s="186" t="s">
        <v>43</v>
      </c>
      <c r="EY60" s="186" t="s">
        <v>43</v>
      </c>
      <c r="EZ60" s="186" t="s">
        <v>43</v>
      </c>
      <c r="FA60" s="186" t="s">
        <v>43</v>
      </c>
      <c r="FB60" s="186" t="s">
        <v>43</v>
      </c>
      <c r="FC60" s="186" t="s">
        <v>43</v>
      </c>
      <c r="FD60" s="186" t="s">
        <v>43</v>
      </c>
      <c r="FE60" s="186" t="s">
        <v>43</v>
      </c>
      <c r="FF60" s="186" t="s">
        <v>43</v>
      </c>
      <c r="FG60" s="186" t="s">
        <v>43</v>
      </c>
      <c r="FH60" s="186" t="s">
        <v>44</v>
      </c>
      <c r="FI60" s="186" t="s">
        <v>44</v>
      </c>
      <c r="FJ60" s="186" t="s">
        <v>44</v>
      </c>
      <c r="FK60" s="186" t="s">
        <v>44</v>
      </c>
      <c r="FL60" s="186" t="s">
        <v>44</v>
      </c>
      <c r="FM60" s="186" t="s">
        <v>44</v>
      </c>
      <c r="FN60" s="186" t="s">
        <v>44</v>
      </c>
      <c r="FO60" s="186" t="s">
        <v>44</v>
      </c>
      <c r="FP60" s="186" t="s">
        <v>44</v>
      </c>
      <c r="FQ60" s="186" t="s">
        <v>44</v>
      </c>
      <c r="FR60" s="186" t="s">
        <v>44</v>
      </c>
      <c r="FS60" s="186" t="s">
        <v>44</v>
      </c>
      <c r="FT60" s="186" t="s">
        <v>44</v>
      </c>
      <c r="FU60" s="186" t="s">
        <v>44</v>
      </c>
      <c r="FV60" s="186" t="s">
        <v>44</v>
      </c>
      <c r="FW60" s="186" t="s">
        <v>44</v>
      </c>
      <c r="FX60" s="186" t="s">
        <v>44</v>
      </c>
      <c r="FY60" s="186" t="s">
        <v>44</v>
      </c>
      <c r="FZ60" s="186" t="s">
        <v>44</v>
      </c>
      <c r="GA60" s="186" t="s">
        <v>44</v>
      </c>
      <c r="GB60" s="186" t="s">
        <v>44</v>
      </c>
      <c r="GC60" s="186" t="s">
        <v>44</v>
      </c>
      <c r="GD60" s="186" t="s">
        <v>44</v>
      </c>
      <c r="GE60" s="186" t="s">
        <v>44</v>
      </c>
      <c r="GF60" s="186" t="s">
        <v>44</v>
      </c>
      <c r="GG60" s="186" t="s">
        <v>44</v>
      </c>
      <c r="GH60" s="186" t="s">
        <v>44</v>
      </c>
      <c r="GI60" s="186" t="s">
        <v>44</v>
      </c>
      <c r="GJ60" s="186" t="s">
        <v>44</v>
      </c>
      <c r="GK60" s="186" t="s">
        <v>44</v>
      </c>
      <c r="GL60" s="186" t="s">
        <v>44</v>
      </c>
      <c r="GM60" s="186" t="s">
        <v>44</v>
      </c>
      <c r="GN60" s="186" t="s">
        <v>44</v>
      </c>
      <c r="GO60" s="186" t="s">
        <v>44</v>
      </c>
      <c r="GP60" s="186" t="s">
        <v>44</v>
      </c>
      <c r="GT60" s="162">
        <v>59</v>
      </c>
      <c r="GU60" s="162" t="s">
        <v>417</v>
      </c>
      <c r="GX60" s="162">
        <v>59</v>
      </c>
      <c r="GY60" s="162" t="s">
        <v>470</v>
      </c>
      <c r="HH60" s="162">
        <f t="shared" si="21"/>
        <v>30</v>
      </c>
      <c r="HI60" s="162" t="str">
        <f t="shared" si="3"/>
        <v>Z430</v>
      </c>
      <c r="HJ60" s="162" t="str">
        <f t="shared" ref="HJ60" si="137">CONCATENATE(1,HI60)</f>
        <v>1Z430</v>
      </c>
      <c r="HK60" s="162" t="str">
        <f t="shared" si="85"/>
        <v/>
      </c>
      <c r="IG60" s="277">
        <v>29</v>
      </c>
      <c r="II60" s="277" t="str">
        <f t="shared" ref="II60" si="138">IF($H$1=8,IW60,IF($H$1=16,IX60,IF($H$1=32,IY60,IF($H$1=64,IZ60,IF($H$1=128,JA60,"")))))</f>
        <v/>
      </c>
      <c r="IJ60" s="277">
        <f t="shared" ref="IJ60" si="139">IF($H$1=8,IL60,IF($H$1=16,IN60,IF($H$1=32,IP60,IF($H$1=64,IR60,IF($H$1=128,IT60,"")))))</f>
        <v>0</v>
      </c>
      <c r="IK60" s="277">
        <f t="shared" si="30"/>
        <v>0</v>
      </c>
      <c r="IL60" s="277"/>
      <c r="IM60" s="277"/>
      <c r="IN60" s="277" t="s">
        <v>43</v>
      </c>
      <c r="IO60" s="277"/>
      <c r="IP60" s="277" t="s">
        <v>43</v>
      </c>
      <c r="IQ60" s="277" t="str">
        <f>I55</f>
        <v/>
      </c>
      <c r="IR60" s="277" t="s">
        <v>43</v>
      </c>
      <c r="IS60" s="277" t="str">
        <f>J105</f>
        <v/>
      </c>
      <c r="IT60" s="277" t="s">
        <v>43</v>
      </c>
      <c r="IU60" s="277"/>
      <c r="IW60" s="277" t="str">
        <f>IF(IM60="","",MAX($IW$4:IW59)+1)</f>
        <v/>
      </c>
      <c r="IX60" s="277" t="str">
        <f>IF(IO60="","",MAX($IW$4:IX59)+1)</f>
        <v/>
      </c>
      <c r="IY60" s="277" t="str">
        <f>IF(IQ60="","",MAX($IW$4:IY59)+1)</f>
        <v/>
      </c>
      <c r="IZ60" s="277" t="str">
        <f>IF(IS60="","",MAX($IW$4:IZ59)+1)</f>
        <v/>
      </c>
      <c r="JA60" s="277" t="str">
        <f>IF(IU60="","",MAX($IW$4:JA59)+1)</f>
        <v/>
      </c>
    </row>
    <row r="61" spans="1:261" ht="39.9" customHeight="1" thickBot="1" x14ac:dyDescent="0.65">
      <c r="B61" s="280">
        <v>29</v>
      </c>
      <c r="C61" s="162" t="str">
        <f t="shared" si="15"/>
        <v>1Z415</v>
      </c>
      <c r="D61" s="281">
        <f>HLOOKUP($H$1,$AH$6:$AL$258,B59+B59,0)</f>
        <v>0</v>
      </c>
      <c r="E61" s="281">
        <f t="shared" si="51"/>
        <v>29</v>
      </c>
      <c r="F61" s="282" t="str">
        <f>IF(OR(ISERROR(HLOOKUP($H$1,$AR$4:$AV$132,B61+1,0))=TRUE,HLOOKUP($H$1,$AR$4:$AV$132,B61+1,0)=0)," ",HLOOKUP($H$1,$AR$4:$AV$132,B61+1,0))</f>
        <v xml:space="preserve"> </v>
      </c>
      <c r="G61" s="214" t="str">
        <f>IF(ISERROR(VLOOKUP(E61,vylosovanie!$D$10:$Q$162,11,0))=TRUE,"",IF($K$1="n","",VLOOKUP(E61,vylosovanie!$D$10:$Q$162,11,0)))</f>
        <v/>
      </c>
      <c r="H61" s="214" t="str">
        <f>IF(ISERROR(VLOOKUP(E61,vylosovanie!$D$10:$Q$162,12,0))=TRUE,"",IF($K$1="n","",VLOOKUP(E61,vylosovanie!$D$10:$Q$162,12,0)))</f>
        <v/>
      </c>
      <c r="I61" s="214" t="str">
        <f>IF(ISERROR(VLOOKUP(H62,'zapisy k stolom'!$A$4:$AD$2544,28,0)),"",VLOOKUP(H62,'zapisy k stolom'!$A$4:$AD$2544,28,0))</f>
        <v/>
      </c>
      <c r="J61" s="223"/>
      <c r="K61" s="224" t="str">
        <f>IF(ISERROR(VLOOKUP(J60,'zapisy k stolom'!$A$4:$AD$2403,30,0)),"",VLOOKUP(J60,'zapisy k stolom'!$A$4:$AD$2403,30,0))</f>
        <v/>
      </c>
      <c r="N61" s="225"/>
      <c r="Q61" s="180" t="str">
        <f t="shared" si="6"/>
        <v/>
      </c>
      <c r="R61" s="180" t="str">
        <f t="shared" si="5"/>
        <v/>
      </c>
      <c r="U61" s="180" t="str">
        <f t="shared" si="37"/>
        <v/>
      </c>
      <c r="V61" s="180" t="str">
        <f t="shared" si="32"/>
        <v/>
      </c>
      <c r="Y61" s="180" t="str">
        <f t="shared" si="77"/>
        <v/>
      </c>
      <c r="Z61" s="180" t="str">
        <f t="shared" si="72"/>
        <v/>
      </c>
      <c r="AF61" s="284" t="str">
        <f>IF(F61=$H$1,"B1",IF(F61&gt;$H$1,"--",IF($H$1=8,HLOOKUP($H$2,$HZ$2:$IC$10,F61+1,0),IF($H$1=16,HLOOKUP($H$2,$BL$2:$BS$18,F61+1,0),IF($H$1=32,HLOOKUP($H$2,$BY$2:$CN$34,F61+1,0),IF($H$1=64,HLOOKUP($H$2,$CT$2:$DY$66,F61+1,0),IF($H$1=128,HLOOKUP($H$2,$EE$2:$GP$130,F61+1,0),"")))))))</f>
        <v>--</v>
      </c>
      <c r="AH61" s="283">
        <v>5</v>
      </c>
      <c r="AI61" s="283">
        <v>4</v>
      </c>
      <c r="AJ61" s="283">
        <v>3</v>
      </c>
      <c r="AM61" s="279">
        <v>29</v>
      </c>
      <c r="AN61" s="279">
        <v>29</v>
      </c>
      <c r="AO61" s="279">
        <v>29</v>
      </c>
      <c r="AP61" s="279"/>
      <c r="AR61" s="162">
        <v>57</v>
      </c>
      <c r="AS61" s="162">
        <v>57</v>
      </c>
      <c r="AY61" s="162" t="str">
        <f>CONCATENATE("1",BB62)</f>
        <v>1Z415</v>
      </c>
      <c r="AZ61" s="162" t="str">
        <f>G61</f>
        <v/>
      </c>
      <c r="BD61" s="203"/>
      <c r="CQ61" s="209"/>
      <c r="CR61" s="210"/>
      <c r="CS61" s="174">
        <f t="shared" si="12"/>
        <v>59</v>
      </c>
      <c r="CT61" s="183" t="s">
        <v>43</v>
      </c>
      <c r="CU61" s="183" t="s">
        <v>43</v>
      </c>
      <c r="CV61" s="183" t="s">
        <v>43</v>
      </c>
      <c r="CW61" s="183" t="s">
        <v>43</v>
      </c>
      <c r="CX61" s="183" t="s">
        <v>43</v>
      </c>
      <c r="CY61" s="183" t="s">
        <v>43</v>
      </c>
      <c r="CZ61" s="183" t="s">
        <v>43</v>
      </c>
      <c r="DA61" s="183" t="s">
        <v>43</v>
      </c>
      <c r="DB61" s="183" t="s">
        <v>43</v>
      </c>
      <c r="DC61" s="183" t="s">
        <v>43</v>
      </c>
      <c r="DD61" s="183" t="s">
        <v>43</v>
      </c>
      <c r="DE61" s="183" t="s">
        <v>43</v>
      </c>
      <c r="DF61" s="183" t="s">
        <v>43</v>
      </c>
      <c r="DG61" s="183" t="s">
        <v>43</v>
      </c>
      <c r="DH61" s="183" t="s">
        <v>43</v>
      </c>
      <c r="DI61" s="183" t="s">
        <v>43</v>
      </c>
      <c r="DJ61" s="183" t="s">
        <v>43</v>
      </c>
      <c r="DK61" s="183" t="s">
        <v>43</v>
      </c>
      <c r="DL61" s="183" t="s">
        <v>44</v>
      </c>
      <c r="DM61" s="183" t="s">
        <v>44</v>
      </c>
      <c r="DN61" s="183" t="s">
        <v>44</v>
      </c>
      <c r="DO61" s="183" t="s">
        <v>44</v>
      </c>
      <c r="DP61" s="183" t="s">
        <v>44</v>
      </c>
      <c r="DQ61" s="183" t="s">
        <v>44</v>
      </c>
      <c r="DR61" s="183" t="s">
        <v>44</v>
      </c>
      <c r="DS61" s="183" t="s">
        <v>44</v>
      </c>
      <c r="DT61" s="183" t="s">
        <v>44</v>
      </c>
      <c r="DU61" s="183" t="s">
        <v>44</v>
      </c>
      <c r="DV61" s="183" t="s">
        <v>44</v>
      </c>
      <c r="DW61" s="183" t="s">
        <v>44</v>
      </c>
      <c r="DX61" s="183" t="s">
        <v>44</v>
      </c>
      <c r="DY61" s="183" t="s">
        <v>43</v>
      </c>
      <c r="EB61" s="194">
        <v>123</v>
      </c>
      <c r="EC61" s="195">
        <v>34</v>
      </c>
      <c r="ED61" s="176">
        <f t="shared" si="13"/>
        <v>59</v>
      </c>
      <c r="EE61" s="186" t="s">
        <v>43</v>
      </c>
      <c r="EF61" s="186" t="s">
        <v>43</v>
      </c>
      <c r="EG61" s="186" t="s">
        <v>43</v>
      </c>
      <c r="EH61" s="186" t="s">
        <v>43</v>
      </c>
      <c r="EI61" s="186" t="s">
        <v>43</v>
      </c>
      <c r="EJ61" s="186" t="s">
        <v>43</v>
      </c>
      <c r="EK61" s="186" t="s">
        <v>43</v>
      </c>
      <c r="EL61" s="186" t="s">
        <v>43</v>
      </c>
      <c r="EM61" s="186" t="s">
        <v>43</v>
      </c>
      <c r="EN61" s="186" t="s">
        <v>43</v>
      </c>
      <c r="EO61" s="186" t="s">
        <v>43</v>
      </c>
      <c r="EP61" s="186" t="s">
        <v>43</v>
      </c>
      <c r="EQ61" s="186" t="s">
        <v>43</v>
      </c>
      <c r="ER61" s="186" t="s">
        <v>43</v>
      </c>
      <c r="ES61" s="186" t="s">
        <v>43</v>
      </c>
      <c r="ET61" s="186" t="s">
        <v>43</v>
      </c>
      <c r="EU61" s="186" t="s">
        <v>43</v>
      </c>
      <c r="EV61" s="186" t="s">
        <v>43</v>
      </c>
      <c r="EW61" s="186" t="s">
        <v>43</v>
      </c>
      <c r="EX61" s="186" t="s">
        <v>43</v>
      </c>
      <c r="EY61" s="186" t="s">
        <v>43</v>
      </c>
      <c r="EZ61" s="186" t="s">
        <v>43</v>
      </c>
      <c r="FA61" s="186" t="s">
        <v>43</v>
      </c>
      <c r="FB61" s="186" t="s">
        <v>43</v>
      </c>
      <c r="FC61" s="186" t="s">
        <v>43</v>
      </c>
      <c r="FD61" s="186" t="s">
        <v>43</v>
      </c>
      <c r="FE61" s="186" t="s">
        <v>43</v>
      </c>
      <c r="FF61" s="186" t="s">
        <v>43</v>
      </c>
      <c r="FG61" s="186" t="s">
        <v>43</v>
      </c>
      <c r="FH61" s="186" t="s">
        <v>43</v>
      </c>
      <c r="FI61" s="186" t="s">
        <v>43</v>
      </c>
      <c r="FJ61" s="186" t="s">
        <v>43</v>
      </c>
      <c r="FK61" s="186" t="s">
        <v>43</v>
      </c>
      <c r="FL61" s="186" t="s">
        <v>43</v>
      </c>
      <c r="FM61" s="186" t="s">
        <v>43</v>
      </c>
      <c r="FN61" s="186" t="s">
        <v>43</v>
      </c>
      <c r="FO61" s="186" t="s">
        <v>44</v>
      </c>
      <c r="FP61" s="186" t="s">
        <v>44</v>
      </c>
      <c r="FQ61" s="186" t="s">
        <v>44</v>
      </c>
      <c r="FR61" s="186" t="s">
        <v>44</v>
      </c>
      <c r="FS61" s="186" t="s">
        <v>44</v>
      </c>
      <c r="FT61" s="186" t="s">
        <v>44</v>
      </c>
      <c r="FU61" s="186" t="s">
        <v>44</v>
      </c>
      <c r="FV61" s="186" t="s">
        <v>44</v>
      </c>
      <c r="FW61" s="186" t="s">
        <v>44</v>
      </c>
      <c r="FX61" s="186" t="s">
        <v>44</v>
      </c>
      <c r="FY61" s="186" t="s">
        <v>44</v>
      </c>
      <c r="FZ61" s="186" t="s">
        <v>44</v>
      </c>
      <c r="GA61" s="186" t="s">
        <v>44</v>
      </c>
      <c r="GB61" s="186" t="s">
        <v>44</v>
      </c>
      <c r="GC61" s="186" t="s">
        <v>44</v>
      </c>
      <c r="GD61" s="186" t="s">
        <v>44</v>
      </c>
      <c r="GE61" s="186" t="s">
        <v>44</v>
      </c>
      <c r="GF61" s="186" t="s">
        <v>44</v>
      </c>
      <c r="GG61" s="186" t="s">
        <v>44</v>
      </c>
      <c r="GH61" s="186" t="s">
        <v>44</v>
      </c>
      <c r="GI61" s="186" t="s">
        <v>44</v>
      </c>
      <c r="GJ61" s="186" t="s">
        <v>44</v>
      </c>
      <c r="GK61" s="186" t="s">
        <v>44</v>
      </c>
      <c r="GL61" s="186" t="s">
        <v>44</v>
      </c>
      <c r="GM61" s="186" t="s">
        <v>44</v>
      </c>
      <c r="GN61" s="186" t="s">
        <v>44</v>
      </c>
      <c r="GO61" s="186" t="s">
        <v>44</v>
      </c>
      <c r="GP61" s="186" t="s">
        <v>44</v>
      </c>
      <c r="GT61" s="162">
        <v>60</v>
      </c>
      <c r="GU61" s="162" t="s">
        <v>418</v>
      </c>
      <c r="GX61" s="162">
        <v>60</v>
      </c>
      <c r="GY61" s="162" t="s">
        <v>471</v>
      </c>
      <c r="HH61" s="162">
        <f t="shared" si="21"/>
        <v>30</v>
      </c>
      <c r="HI61" s="162" t="str">
        <f t="shared" si="3"/>
        <v>Z430</v>
      </c>
      <c r="HJ61" s="162" t="str">
        <f t="shared" ref="HJ61" si="140">CONCATENATE(2,HI61)</f>
        <v>2Z430</v>
      </c>
      <c r="HK61" s="162" t="str">
        <f t="shared" si="85"/>
        <v/>
      </c>
      <c r="IG61" s="278"/>
      <c r="II61" s="278"/>
      <c r="IJ61" s="278"/>
      <c r="IK61" s="278"/>
      <c r="IL61" s="288"/>
      <c r="IM61" s="278"/>
      <c r="IN61" s="278"/>
      <c r="IO61" s="278"/>
      <c r="IP61" s="278"/>
      <c r="IQ61" s="278"/>
      <c r="IR61" s="278"/>
      <c r="IS61" s="278"/>
      <c r="IT61" s="278"/>
      <c r="IU61" s="278"/>
      <c r="IW61" s="278"/>
      <c r="IX61" s="278"/>
      <c r="IY61" s="278"/>
      <c r="IZ61" s="278"/>
      <c r="JA61" s="278"/>
    </row>
    <row r="62" spans="1:261" ht="39.9" customHeight="1" thickBot="1" x14ac:dyDescent="0.65">
      <c r="B62" s="280"/>
      <c r="C62" s="162" t="str">
        <f t="shared" si="15"/>
        <v>1Z472</v>
      </c>
      <c r="D62" s="281"/>
      <c r="E62" s="281"/>
      <c r="F62" s="282"/>
      <c r="G62" s="217"/>
      <c r="H62" s="218" t="str">
        <f>BB62</f>
        <v>Z415</v>
      </c>
      <c r="I62" s="214" t="str">
        <f>IF(ISERROR(VLOOKUP(H62,'zapisy k stolom'!$A$4:$AD$2403,27,0)),"",VLOOKUP(H62,'zapisy k stolom'!$A$4:$AD$2403,27,0))</f>
        <v/>
      </c>
      <c r="J62" s="223"/>
      <c r="N62" s="225"/>
      <c r="Q62" s="180" t="str">
        <f t="shared" si="6"/>
        <v/>
      </c>
      <c r="R62" s="180" t="str">
        <f t="shared" si="5"/>
        <v/>
      </c>
      <c r="U62" s="180" t="str">
        <f t="shared" si="37"/>
        <v/>
      </c>
      <c r="V62" s="180" t="str">
        <f t="shared" si="32"/>
        <v/>
      </c>
      <c r="Y62" s="180" t="str">
        <f t="shared" si="77"/>
        <v/>
      </c>
      <c r="Z62" s="180" t="str">
        <f t="shared" si="72"/>
        <v/>
      </c>
      <c r="AC62" s="180">
        <f>MIN(Q3:Q259)</f>
        <v>25</v>
      </c>
      <c r="AD62" s="180" t="str">
        <f t="shared" ref="AD62:AD125" si="141">IF(ISERROR(VLOOKUP(Q3,$A$5:$I$260,9,0))=TRUE,"",VLOOKUP(Q3,$A$5:$I$260,9,0))</f>
        <v/>
      </c>
      <c r="AF62" s="284"/>
      <c r="AH62" s="283"/>
      <c r="AI62" s="283"/>
      <c r="AJ62" s="283"/>
      <c r="AM62" s="279"/>
      <c r="AN62" s="279"/>
      <c r="AO62" s="279"/>
      <c r="AP62" s="279"/>
      <c r="AR62" s="162">
        <v>58</v>
      </c>
      <c r="AS62" s="162">
        <v>58</v>
      </c>
      <c r="AY62" s="162" t="str">
        <f>CONCATENATE("1",BC64)</f>
        <v>1Z472</v>
      </c>
      <c r="AZ62" s="162" t="str">
        <f>I62</f>
        <v/>
      </c>
      <c r="BA62" s="162">
        <f>BA58+1</f>
        <v>15</v>
      </c>
      <c r="BB62" s="199" t="str">
        <f>CONCATENATE("Z4",BA62)</f>
        <v>Z415</v>
      </c>
      <c r="BD62" s="203"/>
      <c r="CQ62" s="209"/>
      <c r="CR62" s="210"/>
      <c r="CS62" s="174">
        <f t="shared" si="12"/>
        <v>60</v>
      </c>
      <c r="CT62" s="183" t="s">
        <v>43</v>
      </c>
      <c r="CU62" s="183" t="s">
        <v>43</v>
      </c>
      <c r="CV62" s="183" t="s">
        <v>43</v>
      </c>
      <c r="CW62" s="183" t="s">
        <v>43</v>
      </c>
      <c r="CX62" s="183" t="s">
        <v>43</v>
      </c>
      <c r="CY62" s="183" t="s">
        <v>43</v>
      </c>
      <c r="CZ62" s="183" t="s">
        <v>43</v>
      </c>
      <c r="DA62" s="183" t="s">
        <v>43</v>
      </c>
      <c r="DB62" s="183" t="s">
        <v>43</v>
      </c>
      <c r="DC62" s="183" t="s">
        <v>43</v>
      </c>
      <c r="DD62" s="183" t="s">
        <v>43</v>
      </c>
      <c r="DE62" s="183" t="s">
        <v>43</v>
      </c>
      <c r="DF62" s="183" t="s">
        <v>43</v>
      </c>
      <c r="DG62" s="183" t="s">
        <v>43</v>
      </c>
      <c r="DH62" s="183" t="s">
        <v>43</v>
      </c>
      <c r="DI62" s="183" t="s">
        <v>43</v>
      </c>
      <c r="DJ62" s="183" t="s">
        <v>43</v>
      </c>
      <c r="DK62" s="183" t="s">
        <v>43</v>
      </c>
      <c r="DL62" s="183" t="s">
        <v>43</v>
      </c>
      <c r="DM62" s="183" t="s">
        <v>43</v>
      </c>
      <c r="DN62" s="183" t="s">
        <v>43</v>
      </c>
      <c r="DO62" s="183" t="s">
        <v>43</v>
      </c>
      <c r="DP62" s="183" t="s">
        <v>43</v>
      </c>
      <c r="DQ62" s="183" t="s">
        <v>43</v>
      </c>
      <c r="DR62" s="183" t="s">
        <v>43</v>
      </c>
      <c r="DS62" s="183" t="s">
        <v>43</v>
      </c>
      <c r="DT62" s="183" t="s">
        <v>43</v>
      </c>
      <c r="DU62" s="183" t="s">
        <v>43</v>
      </c>
      <c r="DV62" s="183" t="s">
        <v>43</v>
      </c>
      <c r="DW62" s="183" t="s">
        <v>43</v>
      </c>
      <c r="DX62" s="183" t="s">
        <v>43</v>
      </c>
      <c r="DY62" s="183" t="s">
        <v>43</v>
      </c>
      <c r="EB62" s="194">
        <v>124</v>
      </c>
      <c r="EC62" s="195">
        <v>63</v>
      </c>
      <c r="ED62" s="176">
        <f t="shared" si="13"/>
        <v>60</v>
      </c>
      <c r="EE62" s="186" t="s">
        <v>43</v>
      </c>
      <c r="EF62" s="186" t="s">
        <v>43</v>
      </c>
      <c r="EG62" s="186" t="s">
        <v>43</v>
      </c>
      <c r="EH62" s="186" t="s">
        <v>43</v>
      </c>
      <c r="EI62" s="186" t="s">
        <v>43</v>
      </c>
      <c r="EJ62" s="186" t="s">
        <v>43</v>
      </c>
      <c r="EK62" s="186" t="s">
        <v>43</v>
      </c>
      <c r="EL62" s="186" t="s">
        <v>43</v>
      </c>
      <c r="EM62" s="186" t="s">
        <v>43</v>
      </c>
      <c r="EN62" s="186" t="s">
        <v>43</v>
      </c>
      <c r="EO62" s="186" t="s">
        <v>43</v>
      </c>
      <c r="EP62" s="186" t="s">
        <v>43</v>
      </c>
      <c r="EQ62" s="186" t="s">
        <v>43</v>
      </c>
      <c r="ER62" s="186" t="s">
        <v>43</v>
      </c>
      <c r="ES62" s="186" t="s">
        <v>43</v>
      </c>
      <c r="ET62" s="186" t="s">
        <v>43</v>
      </c>
      <c r="EU62" s="186" t="s">
        <v>43</v>
      </c>
      <c r="EV62" s="186" t="s">
        <v>43</v>
      </c>
      <c r="EW62" s="186" t="s">
        <v>43</v>
      </c>
      <c r="EX62" s="186" t="s">
        <v>43</v>
      </c>
      <c r="EY62" s="186" t="s">
        <v>43</v>
      </c>
      <c r="EZ62" s="186" t="s">
        <v>43</v>
      </c>
      <c r="FA62" s="186" t="s">
        <v>43</v>
      </c>
      <c r="FB62" s="186" t="s">
        <v>43</v>
      </c>
      <c r="FC62" s="186" t="s">
        <v>43</v>
      </c>
      <c r="FD62" s="186" t="s">
        <v>43</v>
      </c>
      <c r="FE62" s="186" t="s">
        <v>43</v>
      </c>
      <c r="FF62" s="186" t="s">
        <v>43</v>
      </c>
      <c r="FG62" s="186" t="s">
        <v>43</v>
      </c>
      <c r="FH62" s="186" t="s">
        <v>43</v>
      </c>
      <c r="FI62" s="186" t="s">
        <v>43</v>
      </c>
      <c r="FJ62" s="186" t="s">
        <v>43</v>
      </c>
      <c r="FK62" s="186" t="s">
        <v>43</v>
      </c>
      <c r="FL62" s="186" t="s">
        <v>43</v>
      </c>
      <c r="FM62" s="186" t="s">
        <v>43</v>
      </c>
      <c r="FN62" s="186" t="s">
        <v>43</v>
      </c>
      <c r="FO62" s="186" t="s">
        <v>43</v>
      </c>
      <c r="FP62" s="186" t="s">
        <v>43</v>
      </c>
      <c r="FQ62" s="186" t="s">
        <v>43</v>
      </c>
      <c r="FR62" s="186" t="s">
        <v>43</v>
      </c>
      <c r="FS62" s="186" t="s">
        <v>43</v>
      </c>
      <c r="FT62" s="186" t="s">
        <v>43</v>
      </c>
      <c r="FU62" s="186" t="s">
        <v>43</v>
      </c>
      <c r="FV62" s="186" t="s">
        <v>43</v>
      </c>
      <c r="FW62" s="186" t="s">
        <v>43</v>
      </c>
      <c r="FX62" s="186" t="s">
        <v>43</v>
      </c>
      <c r="FY62" s="186" t="s">
        <v>43</v>
      </c>
      <c r="FZ62" s="186" t="s">
        <v>43</v>
      </c>
      <c r="GA62" s="186" t="s">
        <v>43</v>
      </c>
      <c r="GB62" s="186" t="s">
        <v>43</v>
      </c>
      <c r="GC62" s="186" t="s">
        <v>43</v>
      </c>
      <c r="GD62" s="186" t="s">
        <v>43</v>
      </c>
      <c r="GE62" s="186" t="s">
        <v>43</v>
      </c>
      <c r="GF62" s="186" t="s">
        <v>43</v>
      </c>
      <c r="GG62" s="186" t="s">
        <v>43</v>
      </c>
      <c r="GH62" s="186" t="s">
        <v>43</v>
      </c>
      <c r="GI62" s="186" t="s">
        <v>43</v>
      </c>
      <c r="GJ62" s="186" t="s">
        <v>43</v>
      </c>
      <c r="GK62" s="186" t="s">
        <v>43</v>
      </c>
      <c r="GL62" s="186" t="s">
        <v>43</v>
      </c>
      <c r="GM62" s="186" t="s">
        <v>43</v>
      </c>
      <c r="GN62" s="186" t="s">
        <v>43</v>
      </c>
      <c r="GO62" s="186" t="s">
        <v>43</v>
      </c>
      <c r="GP62" s="186" t="s">
        <v>43</v>
      </c>
      <c r="GT62" s="162">
        <v>61</v>
      </c>
      <c r="GU62" s="162" t="s">
        <v>419</v>
      </c>
      <c r="GX62" s="162">
        <v>61</v>
      </c>
      <c r="GY62" s="162" t="s">
        <v>346</v>
      </c>
      <c r="HH62" s="162">
        <f t="shared" si="21"/>
        <v>31</v>
      </c>
      <c r="HI62" s="162" t="str">
        <f t="shared" si="3"/>
        <v>Z431</v>
      </c>
      <c r="HJ62" s="162" t="str">
        <f t="shared" ref="HJ62" si="142">CONCATENATE(1,HI62)</f>
        <v>1Z431</v>
      </c>
      <c r="HK62" s="162" t="str">
        <f t="shared" si="85"/>
        <v/>
      </c>
      <c r="IG62" s="277">
        <v>30</v>
      </c>
      <c r="II62" s="277" t="str">
        <f t="shared" ref="II62" si="143">IF($H$1=8,IW62,IF($H$1=16,IX62,IF($H$1=32,IY62,IF($H$1=64,IZ62,IF($H$1=128,JA62,"")))))</f>
        <v/>
      </c>
      <c r="IJ62" s="277">
        <f t="shared" ref="IJ62" si="144">IF($H$1=8,IL62,IF($H$1=16,IN62,IF($H$1=32,IP62,IF($H$1=64,IR62,IF($H$1=128,IT62,"")))))</f>
        <v>0</v>
      </c>
      <c r="IK62" s="277">
        <f t="shared" si="30"/>
        <v>0</v>
      </c>
      <c r="IL62" s="277"/>
      <c r="IM62" s="277"/>
      <c r="IN62" s="277" t="s">
        <v>43</v>
      </c>
      <c r="IO62" s="277"/>
      <c r="IP62" s="277" t="s">
        <v>43</v>
      </c>
      <c r="IQ62" s="277" t="str">
        <f>I59</f>
        <v/>
      </c>
      <c r="IR62" s="277" t="s">
        <v>43</v>
      </c>
      <c r="IS62" s="277" t="str">
        <f>J113</f>
        <v/>
      </c>
      <c r="IT62" s="277" t="s">
        <v>43</v>
      </c>
      <c r="IU62" s="277"/>
      <c r="IW62" s="277" t="str">
        <f>IF(IM62="","",MAX($IW$4:IW61)+1)</f>
        <v/>
      </c>
      <c r="IX62" s="277" t="str">
        <f>IF(IO62="","",MAX($IW$4:IX61)+1)</f>
        <v/>
      </c>
      <c r="IY62" s="277" t="str">
        <f>IF(IQ62="","",MAX($IW$4:IY61)+1)</f>
        <v/>
      </c>
      <c r="IZ62" s="277" t="str">
        <f>IF(IS62="","",MAX($IW$4:IZ61)+1)</f>
        <v/>
      </c>
      <c r="JA62" s="277" t="str">
        <f>IF(IU62="","",MAX($IW$4:JA61)+1)</f>
        <v/>
      </c>
    </row>
    <row r="63" spans="1:261" ht="39.9" customHeight="1" thickBot="1" x14ac:dyDescent="0.65">
      <c r="A63" s="232" t="str">
        <f>IF(I63="","",MAX($A$5:A62)+1)</f>
        <v/>
      </c>
      <c r="B63" s="280">
        <v>30</v>
      </c>
      <c r="C63" s="162" t="str">
        <f t="shared" si="15"/>
        <v>2Z415</v>
      </c>
      <c r="D63" s="281">
        <f>HLOOKUP($H$1,$AH$6:$AL$258,B61+B61,0)</f>
        <v>0</v>
      </c>
      <c r="E63" s="281">
        <f t="shared" si="51"/>
        <v>30</v>
      </c>
      <c r="F63" s="282" t="str">
        <f>IF(OR(ISERROR(HLOOKUP($H$1,$AR$4:$AV$132,B63+1,0))=TRUE,HLOOKUP($H$1,$AR$4:$AV$132,B63+1,0)=0)," ",HLOOKUP($H$1,$AR$4:$AV$132,B63+1,0))</f>
        <v xml:space="preserve"> </v>
      </c>
      <c r="G63" s="219" t="str">
        <f>IF(ISERROR(VLOOKUP(E63,vylosovanie!$D$10:$Q$162,11,0))=TRUE,"",IF($K$1="n","",VLOOKUP(E63,vylosovanie!$D$10:$Q$162,11,0)))</f>
        <v/>
      </c>
      <c r="H63" s="220" t="str">
        <f>IF(ISERROR(VLOOKUP(E63,vylosovanie!$D$10:$Q$162,12,0))=TRUE,"",IF($K$1="n","",VLOOKUP(E63,vylosovanie!$D$10:$Q$162,12,0)))</f>
        <v/>
      </c>
      <c r="I63" s="221" t="str">
        <f>IF(ISERROR(VLOOKUP(H62,'zapisy k stolom'!$A$4:$AD$2403,30,0)),"",VLOOKUP(H62,'zapisy k stolom'!$A$4:$AD$2403,30,0))</f>
        <v/>
      </c>
      <c r="J63" s="223" t="str">
        <f>IF(ISERROR(VLOOKUP(I64,'zapisy k stolom'!$A$4:$AD$2544,28,0)),"",VLOOKUP(I64,'zapisy k stolom'!$A$4:$AD$2544,28,0))</f>
        <v/>
      </c>
      <c r="N63" s="225"/>
      <c r="Q63" s="180" t="str">
        <f t="shared" si="6"/>
        <v/>
      </c>
      <c r="R63" s="180" t="str">
        <f t="shared" si="5"/>
        <v/>
      </c>
      <c r="U63" s="180" t="str">
        <f t="shared" si="37"/>
        <v/>
      </c>
      <c r="V63" s="180" t="str">
        <f t="shared" si="32"/>
        <v/>
      </c>
      <c r="Y63" s="180" t="str">
        <f t="shared" si="77"/>
        <v/>
      </c>
      <c r="Z63" s="180" t="str">
        <f t="shared" si="72"/>
        <v/>
      </c>
      <c r="AC63" s="180" t="str">
        <f>IF(AC62+1&gt;MAX($Q$3:$Q$259),"",AC62+1)</f>
        <v/>
      </c>
      <c r="AD63" s="180" t="str">
        <f t="shared" si="141"/>
        <v/>
      </c>
      <c r="AF63" s="284" t="str">
        <f>IF(F63=$H$1,"B1",IF(F63&gt;$H$1,"--",IF($H$1=8,HLOOKUP($H$2,$HZ$2:$IC$10,F63+1,0),IF($H$1=16,HLOOKUP($H$2,$BL$2:$BS$18,F63+1,0),IF($H$1=32,HLOOKUP($H$2,$BY$2:$CN$34,F63+1,0),IF($H$1=64,HLOOKUP($H$2,$CT$2:$DY$66,F63+1,0),IF($H$1=128,HLOOKUP($H$2,$EE$2:$GP$130,F63+1,0),"")))))))</f>
        <v>--</v>
      </c>
      <c r="AH63" s="283">
        <v>6</v>
      </c>
      <c r="AI63" s="283">
        <v>5</v>
      </c>
      <c r="AJ63" s="283">
        <v>4</v>
      </c>
      <c r="AM63" s="279">
        <v>30</v>
      </c>
      <c r="AN63" s="279">
        <v>30</v>
      </c>
      <c r="AO63" s="279">
        <v>30</v>
      </c>
      <c r="AP63" s="279"/>
      <c r="AR63" s="162">
        <v>59</v>
      </c>
      <c r="AS63" s="162">
        <v>59</v>
      </c>
      <c r="AY63" s="162" t="str">
        <f>CONCATENATE("2",BB62)</f>
        <v>2Z415</v>
      </c>
      <c r="AZ63" s="162" t="str">
        <f>G63</f>
        <v/>
      </c>
      <c r="BA63" s="162">
        <f>BA55+1</f>
        <v>72</v>
      </c>
      <c r="BB63" s="200"/>
      <c r="BC63" s="199"/>
      <c r="BD63" s="203"/>
      <c r="CQ63" s="209"/>
      <c r="CR63" s="210"/>
      <c r="CS63" s="174">
        <f t="shared" si="12"/>
        <v>61</v>
      </c>
      <c r="CT63" s="183" t="s">
        <v>43</v>
      </c>
      <c r="CU63" s="183" t="s">
        <v>43</v>
      </c>
      <c r="CV63" s="183" t="s">
        <v>43</v>
      </c>
      <c r="CW63" s="183" t="s">
        <v>43</v>
      </c>
      <c r="CX63" s="183" t="s">
        <v>43</v>
      </c>
      <c r="CY63" s="183" t="s">
        <v>43</v>
      </c>
      <c r="CZ63" s="183" t="s">
        <v>43</v>
      </c>
      <c r="DA63" s="183" t="s">
        <v>43</v>
      </c>
      <c r="DB63" s="183" t="s">
        <v>43</v>
      </c>
      <c r="DC63" s="183" t="s">
        <v>43</v>
      </c>
      <c r="DD63" s="183" t="s">
        <v>43</v>
      </c>
      <c r="DE63" s="183" t="s">
        <v>43</v>
      </c>
      <c r="DF63" s="183" t="s">
        <v>43</v>
      </c>
      <c r="DG63" s="183" t="s">
        <v>43</v>
      </c>
      <c r="DH63" s="183" t="s">
        <v>43</v>
      </c>
      <c r="DI63" s="183" t="s">
        <v>43</v>
      </c>
      <c r="DJ63" s="183" t="s">
        <v>43</v>
      </c>
      <c r="DK63" s="183" t="s">
        <v>43</v>
      </c>
      <c r="DL63" s="183" t="s">
        <v>43</v>
      </c>
      <c r="DM63" s="183" t="s">
        <v>43</v>
      </c>
      <c r="DN63" s="183" t="s">
        <v>43</v>
      </c>
      <c r="DO63" s="183" t="s">
        <v>43</v>
      </c>
      <c r="DP63" s="183" t="s">
        <v>43</v>
      </c>
      <c r="DQ63" s="183" t="s">
        <v>43</v>
      </c>
      <c r="DR63" s="183" t="s">
        <v>43</v>
      </c>
      <c r="DS63" s="183" t="s">
        <v>43</v>
      </c>
      <c r="DT63" s="183" t="s">
        <v>43</v>
      </c>
      <c r="DU63" s="183" t="s">
        <v>43</v>
      </c>
      <c r="DV63" s="183" t="s">
        <v>43</v>
      </c>
      <c r="DW63" s="183" t="s">
        <v>43</v>
      </c>
      <c r="DX63" s="183" t="s">
        <v>43</v>
      </c>
      <c r="DY63" s="183" t="s">
        <v>43</v>
      </c>
      <c r="EB63" s="194">
        <v>125</v>
      </c>
      <c r="EC63" s="195">
        <v>66</v>
      </c>
      <c r="ED63" s="176">
        <f t="shared" si="13"/>
        <v>61</v>
      </c>
      <c r="EE63" s="186" t="s">
        <v>43</v>
      </c>
      <c r="EF63" s="186" t="s">
        <v>43</v>
      </c>
      <c r="EG63" s="186" t="s">
        <v>43</v>
      </c>
      <c r="EH63" s="186" t="s">
        <v>43</v>
      </c>
      <c r="EI63" s="186" t="s">
        <v>43</v>
      </c>
      <c r="EJ63" s="186" t="s">
        <v>43</v>
      </c>
      <c r="EK63" s="186" t="s">
        <v>43</v>
      </c>
      <c r="EL63" s="186" t="s">
        <v>43</v>
      </c>
      <c r="EM63" s="186" t="s">
        <v>43</v>
      </c>
      <c r="EN63" s="186" t="s">
        <v>43</v>
      </c>
      <c r="EO63" s="186" t="s">
        <v>43</v>
      </c>
      <c r="EP63" s="186" t="s">
        <v>43</v>
      </c>
      <c r="EQ63" s="186" t="s">
        <v>43</v>
      </c>
      <c r="ER63" s="186" t="s">
        <v>43</v>
      </c>
      <c r="ES63" s="186" t="s">
        <v>43</v>
      </c>
      <c r="ET63" s="186" t="s">
        <v>43</v>
      </c>
      <c r="EU63" s="186" t="s">
        <v>43</v>
      </c>
      <c r="EV63" s="186" t="s">
        <v>43</v>
      </c>
      <c r="EW63" s="186" t="s">
        <v>43</v>
      </c>
      <c r="EX63" s="186" t="s">
        <v>43</v>
      </c>
      <c r="EY63" s="186" t="s">
        <v>43</v>
      </c>
      <c r="EZ63" s="186" t="s">
        <v>43</v>
      </c>
      <c r="FA63" s="186" t="s">
        <v>43</v>
      </c>
      <c r="FB63" s="186" t="s">
        <v>43</v>
      </c>
      <c r="FC63" s="186" t="s">
        <v>43</v>
      </c>
      <c r="FD63" s="186" t="s">
        <v>43</v>
      </c>
      <c r="FE63" s="186" t="s">
        <v>43</v>
      </c>
      <c r="FF63" s="186" t="s">
        <v>43</v>
      </c>
      <c r="FG63" s="186" t="s">
        <v>43</v>
      </c>
      <c r="FH63" s="186" t="s">
        <v>43</v>
      </c>
      <c r="FI63" s="186" t="s">
        <v>43</v>
      </c>
      <c r="FJ63" s="186" t="s">
        <v>43</v>
      </c>
      <c r="FK63" s="186" t="s">
        <v>43</v>
      </c>
      <c r="FL63" s="186" t="s">
        <v>43</v>
      </c>
      <c r="FM63" s="186" t="s">
        <v>43</v>
      </c>
      <c r="FN63" s="186" t="s">
        <v>43</v>
      </c>
      <c r="FO63" s="186" t="s">
        <v>43</v>
      </c>
      <c r="FP63" s="186" t="s">
        <v>43</v>
      </c>
      <c r="FQ63" s="186" t="s">
        <v>43</v>
      </c>
      <c r="FR63" s="186" t="s">
        <v>43</v>
      </c>
      <c r="FS63" s="186" t="s">
        <v>43</v>
      </c>
      <c r="FT63" s="186" t="s">
        <v>43</v>
      </c>
      <c r="FU63" s="186" t="s">
        <v>43</v>
      </c>
      <c r="FV63" s="186" t="s">
        <v>43</v>
      </c>
      <c r="FW63" s="186" t="s">
        <v>43</v>
      </c>
      <c r="FX63" s="186" t="s">
        <v>43</v>
      </c>
      <c r="FY63" s="186" t="s">
        <v>43</v>
      </c>
      <c r="FZ63" s="186" t="s">
        <v>43</v>
      </c>
      <c r="GA63" s="186" t="s">
        <v>43</v>
      </c>
      <c r="GB63" s="186" t="s">
        <v>43</v>
      </c>
      <c r="GC63" s="186" t="s">
        <v>43</v>
      </c>
      <c r="GD63" s="186" t="s">
        <v>43</v>
      </c>
      <c r="GE63" s="186" t="s">
        <v>43</v>
      </c>
      <c r="GF63" s="186" t="s">
        <v>43</v>
      </c>
      <c r="GG63" s="186" t="s">
        <v>43</v>
      </c>
      <c r="GH63" s="186" t="s">
        <v>43</v>
      </c>
      <c r="GI63" s="186" t="s">
        <v>43</v>
      </c>
      <c r="GJ63" s="186" t="s">
        <v>43</v>
      </c>
      <c r="GK63" s="186" t="s">
        <v>43</v>
      </c>
      <c r="GL63" s="186" t="s">
        <v>43</v>
      </c>
      <c r="GM63" s="186" t="s">
        <v>43</v>
      </c>
      <c r="GN63" s="186" t="s">
        <v>43</v>
      </c>
      <c r="GO63" s="186" t="s">
        <v>43</v>
      </c>
      <c r="GP63" s="186" t="s">
        <v>43</v>
      </c>
      <c r="GT63" s="162">
        <v>62</v>
      </c>
      <c r="GU63" s="162" t="s">
        <v>420</v>
      </c>
      <c r="GX63" s="162">
        <v>62</v>
      </c>
      <c r="GY63" s="162" t="s">
        <v>347</v>
      </c>
      <c r="HH63" s="162">
        <f t="shared" si="21"/>
        <v>31</v>
      </c>
      <c r="HI63" s="162" t="str">
        <f t="shared" si="3"/>
        <v>Z431</v>
      </c>
      <c r="HJ63" s="162" t="str">
        <f t="shared" ref="HJ63" si="145">CONCATENATE(2,HI63)</f>
        <v>2Z431</v>
      </c>
      <c r="HK63" s="162" t="str">
        <f t="shared" si="85"/>
        <v/>
      </c>
      <c r="IG63" s="278"/>
      <c r="II63" s="278"/>
      <c r="IJ63" s="278"/>
      <c r="IK63" s="278"/>
      <c r="IL63" s="288"/>
      <c r="IM63" s="278"/>
      <c r="IN63" s="278"/>
      <c r="IO63" s="278"/>
      <c r="IP63" s="278"/>
      <c r="IQ63" s="278"/>
      <c r="IR63" s="278"/>
      <c r="IS63" s="278"/>
      <c r="IT63" s="278"/>
      <c r="IU63" s="278"/>
      <c r="IW63" s="278"/>
      <c r="IX63" s="278"/>
      <c r="IY63" s="278"/>
      <c r="IZ63" s="278"/>
      <c r="JA63" s="278"/>
    </row>
    <row r="64" spans="1:261" ht="39.9" customHeight="1" thickBot="1" x14ac:dyDescent="0.65">
      <c r="B64" s="280"/>
      <c r="C64" s="162" t="str">
        <f t="shared" si="15"/>
        <v>2Z4100</v>
      </c>
      <c r="D64" s="281"/>
      <c r="E64" s="281"/>
      <c r="F64" s="282"/>
      <c r="I64" s="222" t="str">
        <f>BC64</f>
        <v>Z472</v>
      </c>
      <c r="J64" s="220" t="str">
        <f>IF(ISERROR(VLOOKUP(I64,'zapisy k stolom'!$A$4:$AD$2403,27,0)),"",VLOOKUP(I64,'zapisy k stolom'!$A$4:$AD$2403,27,0))</f>
        <v/>
      </c>
      <c r="N64" s="225"/>
      <c r="Q64" s="180" t="str">
        <f t="shared" si="6"/>
        <v/>
      </c>
      <c r="R64" s="180" t="str">
        <f t="shared" si="5"/>
        <v/>
      </c>
      <c r="U64" s="180" t="str">
        <f t="shared" si="37"/>
        <v/>
      </c>
      <c r="V64" s="180" t="str">
        <f t="shared" si="32"/>
        <v/>
      </c>
      <c r="Y64" s="180" t="str">
        <f t="shared" si="77"/>
        <v/>
      </c>
      <c r="Z64" s="180" t="str">
        <f t="shared" si="72"/>
        <v/>
      </c>
      <c r="AC64" s="180" t="str">
        <f t="shared" ref="AC64:AC127" si="146">IF(ISERROR(IF(AC63+1&gt;MAX($Q$3:$Q$259),"",AC63+1))=TRUE,"",IF(AC63+1&gt;MAX($Q$3:$Q$259),"",AC63+1))</f>
        <v/>
      </c>
      <c r="AD64" s="180" t="str">
        <f t="shared" si="141"/>
        <v/>
      </c>
      <c r="AF64" s="284"/>
      <c r="AH64" s="283"/>
      <c r="AI64" s="283"/>
      <c r="AJ64" s="283"/>
      <c r="AM64" s="279"/>
      <c r="AN64" s="279"/>
      <c r="AO64" s="279"/>
      <c r="AP64" s="279"/>
      <c r="AR64" s="162">
        <v>60</v>
      </c>
      <c r="AS64" s="162">
        <v>60</v>
      </c>
      <c r="AY64" s="162" t="str">
        <f>CONCATENATE("2",BD60)</f>
        <v>2Z4100</v>
      </c>
      <c r="AZ64" s="162" t="str">
        <f>J64</f>
        <v/>
      </c>
      <c r="BC64" s="203" t="str">
        <f>CONCATENATE("Z4",BA63)</f>
        <v>Z472</v>
      </c>
      <c r="BD64" s="200"/>
      <c r="CQ64" s="209"/>
      <c r="CR64" s="210"/>
      <c r="CS64" s="174">
        <f t="shared" si="12"/>
        <v>62</v>
      </c>
      <c r="CT64" s="183" t="s">
        <v>43</v>
      </c>
      <c r="CU64" s="183" t="s">
        <v>43</v>
      </c>
      <c r="CV64" s="183" t="s">
        <v>43</v>
      </c>
      <c r="CW64" s="183" t="s">
        <v>43</v>
      </c>
      <c r="CX64" s="183" t="s">
        <v>43</v>
      </c>
      <c r="CY64" s="183" t="s">
        <v>43</v>
      </c>
      <c r="CZ64" s="183" t="s">
        <v>43</v>
      </c>
      <c r="DA64" s="183" t="s">
        <v>43</v>
      </c>
      <c r="DB64" s="183" t="s">
        <v>43</v>
      </c>
      <c r="DC64" s="183" t="s">
        <v>43</v>
      </c>
      <c r="DD64" s="183" t="s">
        <v>43</v>
      </c>
      <c r="DE64" s="183" t="s">
        <v>43</v>
      </c>
      <c r="DF64" s="183" t="s">
        <v>43</v>
      </c>
      <c r="DG64" s="183" t="s">
        <v>43</v>
      </c>
      <c r="DH64" s="183" t="s">
        <v>43</v>
      </c>
      <c r="DI64" s="183" t="s">
        <v>43</v>
      </c>
      <c r="DJ64" s="183" t="s">
        <v>43</v>
      </c>
      <c r="DK64" s="183" t="s">
        <v>43</v>
      </c>
      <c r="DL64" s="183" t="s">
        <v>43</v>
      </c>
      <c r="DM64" s="183" t="s">
        <v>43</v>
      </c>
      <c r="DN64" s="183" t="s">
        <v>43</v>
      </c>
      <c r="DO64" s="183" t="s">
        <v>43</v>
      </c>
      <c r="DP64" s="183" t="s">
        <v>43</v>
      </c>
      <c r="DQ64" s="183" t="s">
        <v>43</v>
      </c>
      <c r="DR64" s="183" t="s">
        <v>43</v>
      </c>
      <c r="DS64" s="183" t="s">
        <v>43</v>
      </c>
      <c r="DT64" s="183" t="s">
        <v>43</v>
      </c>
      <c r="DU64" s="183" t="s">
        <v>43</v>
      </c>
      <c r="DV64" s="183" t="s">
        <v>43</v>
      </c>
      <c r="DW64" s="183" t="s">
        <v>43</v>
      </c>
      <c r="DX64" s="183" t="s">
        <v>43</v>
      </c>
      <c r="DY64" s="183" t="s">
        <v>44</v>
      </c>
      <c r="EB64" s="194">
        <v>126</v>
      </c>
      <c r="EC64" s="195">
        <v>127</v>
      </c>
      <c r="ED64" s="176">
        <f t="shared" si="13"/>
        <v>62</v>
      </c>
      <c r="EE64" s="186" t="s">
        <v>43</v>
      </c>
      <c r="EF64" s="186" t="s">
        <v>43</v>
      </c>
      <c r="EG64" s="186" t="s">
        <v>43</v>
      </c>
      <c r="EH64" s="186" t="s">
        <v>43</v>
      </c>
      <c r="EI64" s="186" t="s">
        <v>43</v>
      </c>
      <c r="EJ64" s="186" t="s">
        <v>43</v>
      </c>
      <c r="EK64" s="186" t="s">
        <v>43</v>
      </c>
      <c r="EL64" s="186" t="s">
        <v>43</v>
      </c>
      <c r="EM64" s="186" t="s">
        <v>43</v>
      </c>
      <c r="EN64" s="186" t="s">
        <v>43</v>
      </c>
      <c r="EO64" s="186" t="s">
        <v>43</v>
      </c>
      <c r="EP64" s="186" t="s">
        <v>43</v>
      </c>
      <c r="EQ64" s="186" t="s">
        <v>43</v>
      </c>
      <c r="ER64" s="186" t="s">
        <v>43</v>
      </c>
      <c r="ES64" s="186" t="s">
        <v>43</v>
      </c>
      <c r="ET64" s="186" t="s">
        <v>43</v>
      </c>
      <c r="EU64" s="186" t="s">
        <v>43</v>
      </c>
      <c r="EV64" s="186" t="s">
        <v>43</v>
      </c>
      <c r="EW64" s="186" t="s">
        <v>43</v>
      </c>
      <c r="EX64" s="186" t="s">
        <v>43</v>
      </c>
      <c r="EY64" s="186" t="s">
        <v>43</v>
      </c>
      <c r="EZ64" s="186" t="s">
        <v>43</v>
      </c>
      <c r="FA64" s="186" t="s">
        <v>43</v>
      </c>
      <c r="FB64" s="186" t="s">
        <v>43</v>
      </c>
      <c r="FC64" s="186" t="s">
        <v>43</v>
      </c>
      <c r="FD64" s="186" t="s">
        <v>43</v>
      </c>
      <c r="FE64" s="186" t="s">
        <v>43</v>
      </c>
      <c r="FF64" s="186" t="s">
        <v>43</v>
      </c>
      <c r="FG64" s="186" t="s">
        <v>43</v>
      </c>
      <c r="FH64" s="186" t="s">
        <v>43</v>
      </c>
      <c r="FI64" s="186" t="s">
        <v>43</v>
      </c>
      <c r="FJ64" s="186" t="s">
        <v>43</v>
      </c>
      <c r="FK64" s="186" t="s">
        <v>43</v>
      </c>
      <c r="FL64" s="186" t="s">
        <v>43</v>
      </c>
      <c r="FM64" s="186" t="s">
        <v>43</v>
      </c>
      <c r="FN64" s="186" t="s">
        <v>43</v>
      </c>
      <c r="FO64" s="186" t="s">
        <v>43</v>
      </c>
      <c r="FP64" s="186" t="s">
        <v>43</v>
      </c>
      <c r="FQ64" s="186" t="s">
        <v>43</v>
      </c>
      <c r="FR64" s="186" t="s">
        <v>43</v>
      </c>
      <c r="FS64" s="186" t="s">
        <v>43</v>
      </c>
      <c r="FT64" s="186" t="s">
        <v>43</v>
      </c>
      <c r="FU64" s="186" t="s">
        <v>43</v>
      </c>
      <c r="FV64" s="186" t="s">
        <v>43</v>
      </c>
      <c r="FW64" s="186" t="s">
        <v>43</v>
      </c>
      <c r="FX64" s="186" t="s">
        <v>43</v>
      </c>
      <c r="FY64" s="186" t="s">
        <v>43</v>
      </c>
      <c r="FZ64" s="186" t="s">
        <v>43</v>
      </c>
      <c r="GA64" s="186" t="s">
        <v>43</v>
      </c>
      <c r="GB64" s="186" t="s">
        <v>43</v>
      </c>
      <c r="GC64" s="186" t="s">
        <v>43</v>
      </c>
      <c r="GD64" s="186" t="s">
        <v>43</v>
      </c>
      <c r="GE64" s="186" t="s">
        <v>43</v>
      </c>
      <c r="GF64" s="186" t="s">
        <v>43</v>
      </c>
      <c r="GG64" s="186" t="s">
        <v>43</v>
      </c>
      <c r="GH64" s="186" t="s">
        <v>43</v>
      </c>
      <c r="GI64" s="186" t="s">
        <v>43</v>
      </c>
      <c r="GJ64" s="186" t="s">
        <v>43</v>
      </c>
      <c r="GK64" s="186" t="s">
        <v>43</v>
      </c>
      <c r="GL64" s="186" t="s">
        <v>43</v>
      </c>
      <c r="GM64" s="186" t="s">
        <v>43</v>
      </c>
      <c r="GN64" s="186" t="s">
        <v>44</v>
      </c>
      <c r="GO64" s="186" t="s">
        <v>44</v>
      </c>
      <c r="GP64" s="186" t="s">
        <v>44</v>
      </c>
      <c r="GT64" s="162">
        <v>63</v>
      </c>
      <c r="GU64" s="162" t="s">
        <v>421</v>
      </c>
      <c r="GX64" s="162">
        <v>63</v>
      </c>
      <c r="GY64" s="162" t="s">
        <v>350</v>
      </c>
      <c r="HH64" s="162">
        <f t="shared" si="21"/>
        <v>32</v>
      </c>
      <c r="HI64" s="162" t="str">
        <f t="shared" si="3"/>
        <v>Z432</v>
      </c>
      <c r="HJ64" s="162" t="str">
        <f t="shared" ref="HJ64" si="147">CONCATENATE(1,HI64)</f>
        <v>1Z432</v>
      </c>
      <c r="HK64" s="162" t="str">
        <f t="shared" si="85"/>
        <v/>
      </c>
      <c r="IG64" s="277">
        <v>31</v>
      </c>
      <c r="II64" s="277" t="str">
        <f t="shared" ref="II64" si="148">IF($H$1=8,IW64,IF($H$1=16,IX64,IF($H$1=32,IY64,IF($H$1=64,IZ64,IF($H$1=128,JA64,"")))))</f>
        <v/>
      </c>
      <c r="IJ64" s="277">
        <f t="shared" ref="IJ64" si="149">IF($H$1=8,IL64,IF($H$1=16,IN64,IF($H$1=32,IP64,IF($H$1=64,IR64,IF($H$1=128,IT64,"")))))</f>
        <v>0</v>
      </c>
      <c r="IK64" s="277">
        <f t="shared" si="30"/>
        <v>0</v>
      </c>
      <c r="IL64" s="277"/>
      <c r="IM64" s="277"/>
      <c r="IN64" s="277" t="s">
        <v>43</v>
      </c>
      <c r="IO64" s="277"/>
      <c r="IP64" s="277" t="s">
        <v>43</v>
      </c>
      <c r="IQ64" s="277" t="str">
        <f>I63</f>
        <v/>
      </c>
      <c r="IR64" s="277" t="s">
        <v>43</v>
      </c>
      <c r="IS64" s="277" t="str">
        <f>J121</f>
        <v/>
      </c>
      <c r="IT64" s="277" t="s">
        <v>43</v>
      </c>
      <c r="IU64" s="277"/>
      <c r="IW64" s="277" t="str">
        <f>IF(IM64="","",MAX($IW$4:IW63)+1)</f>
        <v/>
      </c>
      <c r="IX64" s="277" t="str">
        <f>IF(IO64="","",MAX($IW$4:IX63)+1)</f>
        <v/>
      </c>
      <c r="IY64" s="277" t="str">
        <f>IF(IQ64="","",MAX($IW$4:IY63)+1)</f>
        <v/>
      </c>
      <c r="IZ64" s="277" t="str">
        <f>IF(IS64="","",MAX($IW$4:IZ63)+1)</f>
        <v/>
      </c>
      <c r="JA64" s="277" t="str">
        <f>IF(IU64="","",MAX($IW$4:JA63)+1)</f>
        <v/>
      </c>
    </row>
    <row r="65" spans="1:261" ht="39.9" customHeight="1" thickBot="1" x14ac:dyDescent="0.65">
      <c r="B65" s="280">
        <v>31</v>
      </c>
      <c r="C65" s="162" t="str">
        <f t="shared" si="15"/>
        <v>1Z416</v>
      </c>
      <c r="D65" s="281">
        <f>HLOOKUP($H$1,$AH$6:$AL$258,B63+B63,0)</f>
        <v>0</v>
      </c>
      <c r="E65" s="281">
        <f t="shared" si="51"/>
        <v>31</v>
      </c>
      <c r="F65" s="282" t="str">
        <f>IF(OR(ISERROR(HLOOKUP($H$1,$AR$4:$AV$132,B65+1,0))=TRUE,HLOOKUP($H$1,$AR$4:$AV$132,B65+1,0)=0)," ",HLOOKUP($H$1,$AR$4:$AV$132,B65+1,0))</f>
        <v xml:space="preserve"> </v>
      </c>
      <c r="G65" s="214" t="str">
        <f>IF(ISERROR(VLOOKUP(E65,vylosovanie!$D$10:$Q$162,11,0))=TRUE,"",IF($K$1="n","",VLOOKUP(E65,vylosovanie!$D$10:$Q$162,11,0)))</f>
        <v/>
      </c>
      <c r="H65" s="214" t="str">
        <f>IF(ISERROR(VLOOKUP(E65,vylosovanie!$D$10:$Q$162,12,0))=TRUE,"",IF($K$1="n","",VLOOKUP(E65,vylosovanie!$D$10:$Q$162,12,0)))</f>
        <v/>
      </c>
      <c r="I65" s="223" t="str">
        <f>IF(ISERROR(VLOOKUP(H66,'zapisy k stolom'!$A$4:$AD$2403,28,0)),"",VLOOKUP(H66,'zapisy k stolom'!$A$4:$AD$2403,28,0))</f>
        <v/>
      </c>
      <c r="J65" s="224" t="str">
        <f>IF(ISERROR(VLOOKUP(I64,'zapisy k stolom'!$A$4:$AD$2403,30,0)),"",VLOOKUP(I64,'zapisy k stolom'!$A$4:$AD$2403,30,0))</f>
        <v/>
      </c>
      <c r="N65" s="225"/>
      <c r="Q65" s="180" t="str">
        <f t="shared" si="6"/>
        <v/>
      </c>
      <c r="R65" s="180" t="str">
        <f t="shared" si="5"/>
        <v/>
      </c>
      <c r="U65" s="180" t="str">
        <f t="shared" si="37"/>
        <v/>
      </c>
      <c r="V65" s="180" t="str">
        <f t="shared" si="32"/>
        <v/>
      </c>
      <c r="Y65" s="180" t="str">
        <f t="shared" si="77"/>
        <v/>
      </c>
      <c r="Z65" s="180" t="str">
        <f t="shared" si="72"/>
        <v/>
      </c>
      <c r="AC65" s="180" t="str">
        <f t="shared" si="146"/>
        <v/>
      </c>
      <c r="AD65" s="180" t="str">
        <f t="shared" si="141"/>
        <v/>
      </c>
      <c r="AF65" s="284" t="str">
        <f>IF(F65=$H$1,"B1",IF(F65&gt;$H$1,"--",IF($H$1=8,HLOOKUP($H$2,$HZ$2:$IC$10,F65+1,0),IF($H$1=16,HLOOKUP($H$2,$BL$2:$BS$18,F65+1,0),IF($H$1=32,HLOOKUP($H$2,$BY$2:$CN$34,F65+1,0),IF($H$1=64,HLOOKUP($H$2,$CT$2:$DY$66,F65+1,0),IF($H$1=128,HLOOKUP($H$2,$EE$2:$GP$130,F65+1,0),"")))))))</f>
        <v>--</v>
      </c>
      <c r="AH65" s="283">
        <v>6</v>
      </c>
      <c r="AI65" s="283">
        <v>5</v>
      </c>
      <c r="AJ65" s="283">
        <v>4</v>
      </c>
      <c r="AM65" s="279">
        <v>31</v>
      </c>
      <c r="AN65" s="279">
        <v>31</v>
      </c>
      <c r="AO65" s="279">
        <v>31</v>
      </c>
      <c r="AP65" s="279"/>
      <c r="AR65" s="162">
        <v>61</v>
      </c>
      <c r="AS65" s="162">
        <v>61</v>
      </c>
      <c r="AY65" s="162" t="str">
        <f>CONCATENATE("1",BB66)</f>
        <v>1Z416</v>
      </c>
      <c r="AZ65" s="162" t="str">
        <f>G65</f>
        <v/>
      </c>
      <c r="BA65" s="162">
        <f>BA62+96</f>
        <v>111</v>
      </c>
      <c r="BC65" s="203"/>
      <c r="CQ65" s="209"/>
      <c r="CR65" s="209"/>
      <c r="CS65" s="174">
        <f t="shared" si="12"/>
        <v>63</v>
      </c>
      <c r="CT65" s="183" t="s">
        <v>43</v>
      </c>
      <c r="CU65" s="183" t="s">
        <v>43</v>
      </c>
      <c r="CV65" s="183" t="s">
        <v>44</v>
      </c>
      <c r="CW65" s="183" t="s">
        <v>44</v>
      </c>
      <c r="CX65" s="183" t="s">
        <v>44</v>
      </c>
      <c r="CY65" s="183" t="s">
        <v>44</v>
      </c>
      <c r="CZ65" s="183" t="s">
        <v>44</v>
      </c>
      <c r="DA65" s="183" t="s">
        <v>44</v>
      </c>
      <c r="DB65" s="183" t="s">
        <v>44</v>
      </c>
      <c r="DC65" s="183" t="s">
        <v>44</v>
      </c>
      <c r="DD65" s="183" t="s">
        <v>44</v>
      </c>
      <c r="DE65" s="183" t="s">
        <v>44</v>
      </c>
      <c r="DF65" s="183" t="s">
        <v>44</v>
      </c>
      <c r="DG65" s="183" t="s">
        <v>44</v>
      </c>
      <c r="DH65" s="183" t="s">
        <v>44</v>
      </c>
      <c r="DI65" s="183" t="s">
        <v>44</v>
      </c>
      <c r="DJ65" s="183" t="s">
        <v>44</v>
      </c>
      <c r="DK65" s="183" t="s">
        <v>44</v>
      </c>
      <c r="DL65" s="183" t="s">
        <v>44</v>
      </c>
      <c r="DM65" s="183" t="s">
        <v>44</v>
      </c>
      <c r="DN65" s="183" t="s">
        <v>44</v>
      </c>
      <c r="DO65" s="183" t="s">
        <v>44</v>
      </c>
      <c r="DP65" s="183" t="s">
        <v>44</v>
      </c>
      <c r="DQ65" s="183" t="s">
        <v>44</v>
      </c>
      <c r="DR65" s="183" t="s">
        <v>44</v>
      </c>
      <c r="DS65" s="183" t="s">
        <v>44</v>
      </c>
      <c r="DT65" s="183" t="s">
        <v>44</v>
      </c>
      <c r="DU65" s="183" t="s">
        <v>44</v>
      </c>
      <c r="DV65" s="183" t="s">
        <v>44</v>
      </c>
      <c r="DW65" s="183" t="s">
        <v>44</v>
      </c>
      <c r="DX65" s="183" t="s">
        <v>44</v>
      </c>
      <c r="DY65" s="183" t="s">
        <v>44</v>
      </c>
      <c r="EB65" s="194">
        <v>127</v>
      </c>
      <c r="EC65" s="195">
        <v>2</v>
      </c>
      <c r="ED65" s="176">
        <f t="shared" si="13"/>
        <v>63</v>
      </c>
      <c r="EE65" s="186" t="s">
        <v>43</v>
      </c>
      <c r="EF65" s="186" t="s">
        <v>43</v>
      </c>
      <c r="EG65" s="186" t="s">
        <v>43</v>
      </c>
      <c r="EH65" s="186" t="s">
        <v>43</v>
      </c>
      <c r="EI65" s="186" t="s">
        <v>44</v>
      </c>
      <c r="EJ65" s="186" t="s">
        <v>44</v>
      </c>
      <c r="EK65" s="186" t="s">
        <v>44</v>
      </c>
      <c r="EL65" s="186" t="s">
        <v>44</v>
      </c>
      <c r="EM65" s="186" t="s">
        <v>44</v>
      </c>
      <c r="EN65" s="186" t="s">
        <v>44</v>
      </c>
      <c r="EO65" s="186" t="s">
        <v>44</v>
      </c>
      <c r="EP65" s="186" t="s">
        <v>44</v>
      </c>
      <c r="EQ65" s="186" t="s">
        <v>44</v>
      </c>
      <c r="ER65" s="186" t="s">
        <v>44</v>
      </c>
      <c r="ES65" s="186" t="s">
        <v>44</v>
      </c>
      <c r="ET65" s="186" t="s">
        <v>44</v>
      </c>
      <c r="EU65" s="186" t="s">
        <v>44</v>
      </c>
      <c r="EV65" s="186" t="s">
        <v>44</v>
      </c>
      <c r="EW65" s="186" t="s">
        <v>44</v>
      </c>
      <c r="EX65" s="186" t="s">
        <v>44</v>
      </c>
      <c r="EY65" s="186" t="s">
        <v>44</v>
      </c>
      <c r="EZ65" s="186" t="s">
        <v>44</v>
      </c>
      <c r="FA65" s="186" t="s">
        <v>44</v>
      </c>
      <c r="FB65" s="186" t="s">
        <v>44</v>
      </c>
      <c r="FC65" s="186" t="s">
        <v>44</v>
      </c>
      <c r="FD65" s="186" t="s">
        <v>44</v>
      </c>
      <c r="FE65" s="186" t="s">
        <v>44</v>
      </c>
      <c r="FF65" s="186" t="s">
        <v>44</v>
      </c>
      <c r="FG65" s="186" t="s">
        <v>44</v>
      </c>
      <c r="FH65" s="186" t="s">
        <v>44</v>
      </c>
      <c r="FI65" s="186" t="s">
        <v>44</v>
      </c>
      <c r="FJ65" s="186" t="s">
        <v>44</v>
      </c>
      <c r="FK65" s="186" t="s">
        <v>44</v>
      </c>
      <c r="FL65" s="186" t="s">
        <v>44</v>
      </c>
      <c r="FM65" s="186" t="s">
        <v>44</v>
      </c>
      <c r="FN65" s="186" t="s">
        <v>44</v>
      </c>
      <c r="FO65" s="186" t="s">
        <v>44</v>
      </c>
      <c r="FP65" s="186" t="s">
        <v>44</v>
      </c>
      <c r="FQ65" s="186" t="s">
        <v>44</v>
      </c>
      <c r="FR65" s="186" t="s">
        <v>44</v>
      </c>
      <c r="FS65" s="186" t="s">
        <v>44</v>
      </c>
      <c r="FT65" s="186" t="s">
        <v>44</v>
      </c>
      <c r="FU65" s="186" t="s">
        <v>44</v>
      </c>
      <c r="FV65" s="186" t="s">
        <v>44</v>
      </c>
      <c r="FW65" s="186" t="s">
        <v>44</v>
      </c>
      <c r="FX65" s="186" t="s">
        <v>44</v>
      </c>
      <c r="FY65" s="186" t="s">
        <v>44</v>
      </c>
      <c r="FZ65" s="186" t="s">
        <v>44</v>
      </c>
      <c r="GA65" s="186" t="s">
        <v>44</v>
      </c>
      <c r="GB65" s="186" t="s">
        <v>44</v>
      </c>
      <c r="GC65" s="186" t="s">
        <v>44</v>
      </c>
      <c r="GD65" s="186" t="s">
        <v>44</v>
      </c>
      <c r="GE65" s="186" t="s">
        <v>44</v>
      </c>
      <c r="GF65" s="186" t="s">
        <v>44</v>
      </c>
      <c r="GG65" s="186" t="s">
        <v>44</v>
      </c>
      <c r="GH65" s="186" t="s">
        <v>44</v>
      </c>
      <c r="GI65" s="186" t="s">
        <v>44</v>
      </c>
      <c r="GJ65" s="186" t="s">
        <v>44</v>
      </c>
      <c r="GK65" s="186" t="s">
        <v>44</v>
      </c>
      <c r="GL65" s="186" t="s">
        <v>44</v>
      </c>
      <c r="GM65" s="186" t="s">
        <v>44</v>
      </c>
      <c r="GN65" s="186" t="s">
        <v>44</v>
      </c>
      <c r="GO65" s="186" t="s">
        <v>44</v>
      </c>
      <c r="GP65" s="186" t="s">
        <v>44</v>
      </c>
      <c r="GT65" s="162">
        <v>64</v>
      </c>
      <c r="GU65" s="162" t="s">
        <v>422</v>
      </c>
      <c r="HH65" s="162">
        <f t="shared" si="21"/>
        <v>32</v>
      </c>
      <c r="HI65" s="162" t="str">
        <f t="shared" si="3"/>
        <v>Z432</v>
      </c>
      <c r="HJ65" s="162" t="str">
        <f t="shared" ref="HJ65" si="150">CONCATENATE(2,HI65)</f>
        <v>2Z432</v>
      </c>
      <c r="HK65" s="162" t="str">
        <f t="shared" si="85"/>
        <v/>
      </c>
      <c r="IG65" s="278"/>
      <c r="II65" s="278"/>
      <c r="IJ65" s="278"/>
      <c r="IK65" s="278"/>
      <c r="IL65" s="288"/>
      <c r="IM65" s="278"/>
      <c r="IN65" s="278"/>
      <c r="IO65" s="278"/>
      <c r="IP65" s="278"/>
      <c r="IQ65" s="278"/>
      <c r="IR65" s="278"/>
      <c r="IS65" s="278"/>
      <c r="IT65" s="278"/>
      <c r="IU65" s="278"/>
      <c r="IW65" s="278"/>
      <c r="IX65" s="278"/>
      <c r="IY65" s="278"/>
      <c r="IZ65" s="278"/>
      <c r="JA65" s="278"/>
    </row>
    <row r="66" spans="1:261" ht="39.9" customHeight="1" thickBot="1" x14ac:dyDescent="0.65">
      <c r="B66" s="280"/>
      <c r="C66" s="162" t="str">
        <f t="shared" si="15"/>
        <v>2Z472</v>
      </c>
      <c r="D66" s="281"/>
      <c r="E66" s="281"/>
      <c r="F66" s="282"/>
      <c r="G66" s="217"/>
      <c r="H66" s="218" t="str">
        <f>BB66</f>
        <v>Z416</v>
      </c>
      <c r="I66" s="220" t="str">
        <f>IF(ISERROR(VLOOKUP(H66,'zapisy k stolom'!$A$4:$AD$2403,27,0)),"",VLOOKUP(H66,'zapisy k stolom'!$A$4:$AD$2403,27,0))</f>
        <v/>
      </c>
      <c r="N66" s="225"/>
      <c r="Q66" s="180" t="str">
        <f t="shared" si="6"/>
        <v/>
      </c>
      <c r="R66" s="180" t="str">
        <f t="shared" si="5"/>
        <v/>
      </c>
      <c r="U66" s="180" t="str">
        <f t="shared" si="37"/>
        <v/>
      </c>
      <c r="V66" s="180" t="str">
        <f t="shared" si="32"/>
        <v/>
      </c>
      <c r="Y66" s="180" t="str">
        <f t="shared" si="77"/>
        <v/>
      </c>
      <c r="Z66" s="180" t="str">
        <f t="shared" si="72"/>
        <v/>
      </c>
      <c r="AC66" s="180" t="str">
        <f t="shared" si="146"/>
        <v/>
      </c>
      <c r="AD66" s="180" t="str">
        <f t="shared" si="141"/>
        <v/>
      </c>
      <c r="AF66" s="284"/>
      <c r="AH66" s="283"/>
      <c r="AI66" s="283"/>
      <c r="AJ66" s="283"/>
      <c r="AM66" s="279"/>
      <c r="AN66" s="279"/>
      <c r="AO66" s="279"/>
      <c r="AP66" s="279"/>
      <c r="AR66" s="162">
        <v>62</v>
      </c>
      <c r="AS66" s="162">
        <v>62</v>
      </c>
      <c r="AY66" s="162" t="str">
        <f>CONCATENATE("2",BC64)</f>
        <v>2Z472</v>
      </c>
      <c r="AZ66" s="162" t="str">
        <f>I66</f>
        <v/>
      </c>
      <c r="BA66" s="162">
        <f>BA62+1</f>
        <v>16</v>
      </c>
      <c r="BB66" s="199" t="str">
        <f>CONCATENATE("Z4",BA66)</f>
        <v>Z416</v>
      </c>
      <c r="BC66" s="200"/>
      <c r="CQ66" s="209"/>
      <c r="CR66" s="209"/>
      <c r="CS66" s="174">
        <f t="shared" si="12"/>
        <v>64</v>
      </c>
      <c r="CT66" s="183" t="s">
        <v>43</v>
      </c>
      <c r="CU66" s="183" t="s">
        <v>43</v>
      </c>
      <c r="CV66" s="183" t="s">
        <v>43</v>
      </c>
      <c r="CW66" s="183" t="s">
        <v>43</v>
      </c>
      <c r="CX66" s="183" t="s">
        <v>43</v>
      </c>
      <c r="CY66" s="183" t="s">
        <v>43</v>
      </c>
      <c r="CZ66" s="183" t="s">
        <v>43</v>
      </c>
      <c r="DA66" s="183" t="s">
        <v>43</v>
      </c>
      <c r="DB66" s="183" t="s">
        <v>43</v>
      </c>
      <c r="DC66" s="183" t="s">
        <v>43</v>
      </c>
      <c r="DD66" s="183" t="s">
        <v>43</v>
      </c>
      <c r="DE66" s="183" t="s">
        <v>43</v>
      </c>
      <c r="DF66" s="183" t="s">
        <v>43</v>
      </c>
      <c r="DG66" s="183" t="s">
        <v>43</v>
      </c>
      <c r="DH66" s="183" t="s">
        <v>43</v>
      </c>
      <c r="DI66" s="183" t="s">
        <v>43</v>
      </c>
      <c r="DJ66" s="183" t="s">
        <v>43</v>
      </c>
      <c r="DK66" s="183" t="s">
        <v>43</v>
      </c>
      <c r="DL66" s="183" t="s">
        <v>43</v>
      </c>
      <c r="DM66" s="183" t="s">
        <v>43</v>
      </c>
      <c r="DN66" s="183" t="s">
        <v>43</v>
      </c>
      <c r="DO66" s="183" t="s">
        <v>43</v>
      </c>
      <c r="DP66" s="183" t="s">
        <v>43</v>
      </c>
      <c r="DQ66" s="183" t="s">
        <v>43</v>
      </c>
      <c r="DR66" s="183" t="s">
        <v>43</v>
      </c>
      <c r="DS66" s="183" t="s">
        <v>43</v>
      </c>
      <c r="DT66" s="183" t="s">
        <v>43</v>
      </c>
      <c r="DU66" s="183" t="s">
        <v>43</v>
      </c>
      <c r="DV66" s="183" t="s">
        <v>43</v>
      </c>
      <c r="DW66" s="183" t="s">
        <v>43</v>
      </c>
      <c r="DX66" s="183" t="s">
        <v>43</v>
      </c>
      <c r="DY66" s="183" t="s">
        <v>43</v>
      </c>
      <c r="EB66" s="211">
        <v>128</v>
      </c>
      <c r="EC66" s="212">
        <v>0</v>
      </c>
      <c r="ED66" s="176">
        <f t="shared" si="13"/>
        <v>64</v>
      </c>
      <c r="EE66" s="186" t="s">
        <v>43</v>
      </c>
      <c r="EF66" s="186" t="s">
        <v>43</v>
      </c>
      <c r="EG66" s="186" t="s">
        <v>43</v>
      </c>
      <c r="EH66" s="186" t="s">
        <v>43</v>
      </c>
      <c r="EI66" s="186" t="s">
        <v>43</v>
      </c>
      <c r="EJ66" s="186" t="s">
        <v>43</v>
      </c>
      <c r="EK66" s="186" t="s">
        <v>43</v>
      </c>
      <c r="EL66" s="186" t="s">
        <v>43</v>
      </c>
      <c r="EM66" s="186" t="s">
        <v>43</v>
      </c>
      <c r="EN66" s="186" t="s">
        <v>43</v>
      </c>
      <c r="EO66" s="186" t="s">
        <v>43</v>
      </c>
      <c r="EP66" s="186" t="s">
        <v>43</v>
      </c>
      <c r="EQ66" s="186" t="s">
        <v>43</v>
      </c>
      <c r="ER66" s="186" t="s">
        <v>43</v>
      </c>
      <c r="ES66" s="186" t="s">
        <v>43</v>
      </c>
      <c r="ET66" s="186" t="s">
        <v>43</v>
      </c>
      <c r="EU66" s="186" t="s">
        <v>43</v>
      </c>
      <c r="EV66" s="186" t="s">
        <v>43</v>
      </c>
      <c r="EW66" s="186" t="s">
        <v>43</v>
      </c>
      <c r="EX66" s="186" t="s">
        <v>43</v>
      </c>
      <c r="EY66" s="186" t="s">
        <v>43</v>
      </c>
      <c r="EZ66" s="186" t="s">
        <v>43</v>
      </c>
      <c r="FA66" s="186" t="s">
        <v>43</v>
      </c>
      <c r="FB66" s="186" t="s">
        <v>43</v>
      </c>
      <c r="FC66" s="186" t="s">
        <v>43</v>
      </c>
      <c r="FD66" s="186" t="s">
        <v>43</v>
      </c>
      <c r="FE66" s="186" t="s">
        <v>43</v>
      </c>
      <c r="FF66" s="186" t="s">
        <v>43</v>
      </c>
      <c r="FG66" s="186" t="s">
        <v>43</v>
      </c>
      <c r="FH66" s="186" t="s">
        <v>43</v>
      </c>
      <c r="FI66" s="186" t="s">
        <v>43</v>
      </c>
      <c r="FJ66" s="186" t="s">
        <v>43</v>
      </c>
      <c r="FK66" s="186" t="s">
        <v>43</v>
      </c>
      <c r="FL66" s="186" t="s">
        <v>43</v>
      </c>
      <c r="FM66" s="186" t="s">
        <v>43</v>
      </c>
      <c r="FN66" s="186" t="s">
        <v>43</v>
      </c>
      <c r="FO66" s="186" t="s">
        <v>43</v>
      </c>
      <c r="FP66" s="186" t="s">
        <v>43</v>
      </c>
      <c r="FQ66" s="186" t="s">
        <v>43</v>
      </c>
      <c r="FR66" s="186" t="s">
        <v>43</v>
      </c>
      <c r="FS66" s="186" t="s">
        <v>43</v>
      </c>
      <c r="FT66" s="186" t="s">
        <v>43</v>
      </c>
      <c r="FU66" s="186" t="s">
        <v>43</v>
      </c>
      <c r="FV66" s="186" t="s">
        <v>43</v>
      </c>
      <c r="FW66" s="186" t="s">
        <v>43</v>
      </c>
      <c r="FX66" s="186" t="s">
        <v>43</v>
      </c>
      <c r="FY66" s="186" t="s">
        <v>43</v>
      </c>
      <c r="FZ66" s="186" t="s">
        <v>43</v>
      </c>
      <c r="GA66" s="186" t="s">
        <v>43</v>
      </c>
      <c r="GB66" s="186" t="s">
        <v>43</v>
      </c>
      <c r="GC66" s="186" t="s">
        <v>43</v>
      </c>
      <c r="GD66" s="186" t="s">
        <v>43</v>
      </c>
      <c r="GE66" s="186" t="s">
        <v>43</v>
      </c>
      <c r="GF66" s="186" t="s">
        <v>43</v>
      </c>
      <c r="GG66" s="186" t="s">
        <v>43</v>
      </c>
      <c r="GH66" s="186" t="s">
        <v>43</v>
      </c>
      <c r="GI66" s="186" t="s">
        <v>43</v>
      </c>
      <c r="GJ66" s="186" t="s">
        <v>43</v>
      </c>
      <c r="GK66" s="186" t="s">
        <v>43</v>
      </c>
      <c r="GL66" s="186" t="s">
        <v>43</v>
      </c>
      <c r="GM66" s="186" t="s">
        <v>43</v>
      </c>
      <c r="GN66" s="186" t="s">
        <v>43</v>
      </c>
      <c r="GO66" s="186" t="s">
        <v>43</v>
      </c>
      <c r="GP66" s="186" t="s">
        <v>43</v>
      </c>
      <c r="GT66" s="162">
        <v>65</v>
      </c>
      <c r="GU66" s="162" t="s">
        <v>360</v>
      </c>
      <c r="HH66" s="162">
        <f t="shared" si="21"/>
        <v>33</v>
      </c>
      <c r="HI66" s="162" t="str">
        <f t="shared" ref="HI66:HI129" si="151">CONCATENATE("Z4",HH66)</f>
        <v>Z433</v>
      </c>
      <c r="HJ66" s="162" t="str">
        <f t="shared" ref="HJ66" si="152">CONCATENATE(1,HI66)</f>
        <v>1Z433</v>
      </c>
      <c r="HK66" s="162" t="str">
        <f t="shared" ref="HK66:HK97" si="153">VLOOKUP(HJ66,$C$5:$K$260,5,0)</f>
        <v/>
      </c>
      <c r="IG66" s="277">
        <v>32</v>
      </c>
      <c r="II66" s="277" t="str">
        <f t="shared" ref="II66" si="154">IF($H$1=8,IW66,IF($H$1=16,IX66,IF($H$1=32,IY66,IF($H$1=64,IZ66,IF($H$1=128,JA66,"")))))</f>
        <v/>
      </c>
      <c r="IJ66" s="277">
        <f t="shared" ref="IJ66" si="155">IF($H$1=8,IL66,IF($H$1=16,IN66,IF($H$1=32,IP66,IF($H$1=64,IR66,IF($H$1=128,IT66,"")))))</f>
        <v>0</v>
      </c>
      <c r="IK66" s="277">
        <f t="shared" si="30"/>
        <v>0</v>
      </c>
      <c r="IL66" s="277"/>
      <c r="IM66" s="277"/>
      <c r="IN66" s="277" t="s">
        <v>43</v>
      </c>
      <c r="IO66" s="277"/>
      <c r="IP66" s="277" t="s">
        <v>43</v>
      </c>
      <c r="IQ66" s="277" t="str">
        <f>I67</f>
        <v/>
      </c>
      <c r="IR66" s="277" t="s">
        <v>43</v>
      </c>
      <c r="IS66" s="277" t="str">
        <f>J129</f>
        <v/>
      </c>
      <c r="IT66" s="277" t="s">
        <v>43</v>
      </c>
      <c r="IU66" s="277"/>
      <c r="IW66" s="277" t="str">
        <f>IF(IM66="","",MAX($IW$4:IW65)+1)</f>
        <v/>
      </c>
      <c r="IX66" s="277" t="str">
        <f>IF(IO66="","",MAX($IW$4:IX65)+1)</f>
        <v/>
      </c>
      <c r="IY66" s="277" t="str">
        <f>IF(IQ66="","",MAX($IW$4:IY65)+1)</f>
        <v/>
      </c>
      <c r="IZ66" s="277" t="str">
        <f>IF(IS66="","",MAX($IW$4:IZ65)+1)</f>
        <v/>
      </c>
      <c r="JA66" s="277" t="str">
        <f>IF(IU66="","",MAX($IW$4:JA65)+1)</f>
        <v/>
      </c>
    </row>
    <row r="67" spans="1:261" ht="39.9" customHeight="1" thickBot="1" x14ac:dyDescent="0.65">
      <c r="A67" s="232" t="str">
        <f>IF(I67="","",MAX($A$5:A66)+1)</f>
        <v/>
      </c>
      <c r="B67" s="280">
        <v>32</v>
      </c>
      <c r="C67" s="162" t="str">
        <f t="shared" si="15"/>
        <v>2Z416</v>
      </c>
      <c r="D67" s="281">
        <f>HLOOKUP($H$1,$AH$6:$AL$258,B65+B65,0)</f>
        <v>0</v>
      </c>
      <c r="E67" s="281">
        <f t="shared" si="51"/>
        <v>32</v>
      </c>
      <c r="F67" s="282" t="str">
        <f>IF(OR(ISERROR(HLOOKUP($H$1,$AR$4:$AV$132,B67+1,0))=TRUE,HLOOKUP($H$1,$AR$4:$AV$132,B67+1,0)=0)," ",HLOOKUP($H$1,$AR$4:$AV$132,B67+1,0))</f>
        <v xml:space="preserve"> </v>
      </c>
      <c r="G67" s="219" t="str">
        <f>IF(ISERROR(VLOOKUP(E67,vylosovanie!$D$10:$Q$162,11,0))=TRUE,"",IF($K$1="n","",VLOOKUP(E67,vylosovanie!$D$10:$Q$162,11,0)))</f>
        <v/>
      </c>
      <c r="H67" s="220" t="str">
        <f>IF(ISERROR(VLOOKUP(E67,vylosovanie!$D$10:$Q$162,12,0))=TRUE,"",IF($K$1="n","",VLOOKUP(E67,vylosovanie!$D$10:$Q$162,12,0)))</f>
        <v/>
      </c>
      <c r="I67" s="224" t="str">
        <f>IF(ISERROR(VLOOKUP(H66,'zapisy k stolom'!$A$4:$AD$2403,30,0)),"",VLOOKUP(H66,'zapisy k stolom'!$A$4:$AD$2403,30,0))</f>
        <v/>
      </c>
      <c r="N67" s="225" t="str">
        <f>IF(ISERROR(VLOOKUP(M68,'zapisy k stolom'!$A$4:$AD$2544,28,0)),"",VLOOKUP(M68,'zapisy k stolom'!$A$4:$AD$2544,28,0))</f>
        <v/>
      </c>
      <c r="Q67" s="180" t="str">
        <f t="shared" si="6"/>
        <v/>
      </c>
      <c r="R67" s="180" t="str">
        <f t="shared" ref="R67:R130" si="156">IF(ISERROR(VLOOKUP(Y93,$A$5:$I$260,9,0))=TRUE,"",VLOOKUP(Y93,$A$5:$I$260,9,0))</f>
        <v/>
      </c>
      <c r="U67" s="180" t="str">
        <f t="shared" si="37"/>
        <v/>
      </c>
      <c r="V67" s="180" t="str">
        <f t="shared" si="32"/>
        <v/>
      </c>
      <c r="Y67" s="180" t="str">
        <f t="shared" si="77"/>
        <v/>
      </c>
      <c r="Z67" s="180" t="str">
        <f t="shared" si="72"/>
        <v/>
      </c>
      <c r="AC67" s="180" t="str">
        <f t="shared" si="146"/>
        <v/>
      </c>
      <c r="AD67" s="180" t="str">
        <f t="shared" si="141"/>
        <v/>
      </c>
      <c r="AF67" s="284" t="str">
        <f>IF(F67=$H$1,"B1",IF(F67&gt;$H$1,"--",IF($H$1=8,HLOOKUP($H$2,$HZ$2:$IC$10,F67+1,0),IF($H$1=16,HLOOKUP($H$2,$BL$2:$BS$18,F67+1,0),IF($H$1=32,HLOOKUP($H$2,$BY$2:$CN$34,F67+1,0),IF($H$1=64,HLOOKUP($H$2,$CT$2:$DY$66,F67+1,0),IF($H$1=128,HLOOKUP($H$2,$EE$2:$GP$130,F67+1,0),"")))))))</f>
        <v>--</v>
      </c>
      <c r="AH67" s="283">
        <v>2</v>
      </c>
      <c r="AI67" s="283">
        <v>1</v>
      </c>
      <c r="AM67" s="279">
        <v>32</v>
      </c>
      <c r="AN67" s="279">
        <v>32</v>
      </c>
      <c r="AO67" s="279">
        <v>32</v>
      </c>
      <c r="AP67" s="279"/>
      <c r="AR67" s="162">
        <v>63</v>
      </c>
      <c r="AS67" s="162">
        <v>63</v>
      </c>
      <c r="AY67" s="162" t="str">
        <f>CONCATENATE("2",BB66)</f>
        <v>2Z416</v>
      </c>
      <c r="AZ67" s="162" t="str">
        <f>G67</f>
        <v/>
      </c>
      <c r="BB67" s="200"/>
      <c r="EB67" s="176"/>
      <c r="EC67" s="176"/>
      <c r="ED67" s="176">
        <f t="shared" si="13"/>
        <v>65</v>
      </c>
      <c r="EE67" s="186" t="s">
        <v>43</v>
      </c>
      <c r="EF67" s="186" t="s">
        <v>43</v>
      </c>
      <c r="EG67" s="186" t="s">
        <v>43</v>
      </c>
      <c r="EH67" s="186" t="s">
        <v>43</v>
      </c>
      <c r="EI67" s="186" t="s">
        <v>43</v>
      </c>
      <c r="EJ67" s="186" t="s">
        <v>43</v>
      </c>
      <c r="EK67" s="186" t="s">
        <v>43</v>
      </c>
      <c r="EL67" s="186" t="s">
        <v>43</v>
      </c>
      <c r="EM67" s="186" t="s">
        <v>43</v>
      </c>
      <c r="EN67" s="186" t="s">
        <v>43</v>
      </c>
      <c r="EO67" s="186" t="s">
        <v>43</v>
      </c>
      <c r="EP67" s="186" t="s">
        <v>43</v>
      </c>
      <c r="EQ67" s="186" t="s">
        <v>43</v>
      </c>
      <c r="ER67" s="186" t="s">
        <v>43</v>
      </c>
      <c r="ES67" s="186" t="s">
        <v>43</v>
      </c>
      <c r="ET67" s="186" t="s">
        <v>43</v>
      </c>
      <c r="EU67" s="186" t="s">
        <v>43</v>
      </c>
      <c r="EV67" s="186" t="s">
        <v>43</v>
      </c>
      <c r="EW67" s="186" t="s">
        <v>43</v>
      </c>
      <c r="EX67" s="186" t="s">
        <v>43</v>
      </c>
      <c r="EY67" s="186" t="s">
        <v>43</v>
      </c>
      <c r="EZ67" s="186" t="s">
        <v>43</v>
      </c>
      <c r="FA67" s="186" t="s">
        <v>43</v>
      </c>
      <c r="FB67" s="186" t="s">
        <v>43</v>
      </c>
      <c r="FC67" s="186" t="s">
        <v>43</v>
      </c>
      <c r="FD67" s="186" t="s">
        <v>43</v>
      </c>
      <c r="FE67" s="186" t="s">
        <v>43</v>
      </c>
      <c r="FF67" s="186" t="s">
        <v>43</v>
      </c>
      <c r="FG67" s="186" t="s">
        <v>43</v>
      </c>
      <c r="FH67" s="186" t="s">
        <v>43</v>
      </c>
      <c r="FI67" s="186" t="s">
        <v>43</v>
      </c>
      <c r="FJ67" s="186" t="s">
        <v>43</v>
      </c>
      <c r="FK67" s="186" t="s">
        <v>43</v>
      </c>
      <c r="FL67" s="186" t="s">
        <v>43</v>
      </c>
      <c r="FM67" s="186" t="s">
        <v>43</v>
      </c>
      <c r="FN67" s="186" t="s">
        <v>43</v>
      </c>
      <c r="FO67" s="186" t="s">
        <v>43</v>
      </c>
      <c r="FP67" s="186" t="s">
        <v>43</v>
      </c>
      <c r="FQ67" s="186" t="s">
        <v>43</v>
      </c>
      <c r="FR67" s="186" t="s">
        <v>43</v>
      </c>
      <c r="FS67" s="186" t="s">
        <v>43</v>
      </c>
      <c r="FT67" s="186" t="s">
        <v>43</v>
      </c>
      <c r="FU67" s="186" t="s">
        <v>43</v>
      </c>
      <c r="FV67" s="186" t="s">
        <v>43</v>
      </c>
      <c r="FW67" s="186" t="s">
        <v>43</v>
      </c>
      <c r="FX67" s="186" t="s">
        <v>43</v>
      </c>
      <c r="FY67" s="186" t="s">
        <v>43</v>
      </c>
      <c r="FZ67" s="186" t="s">
        <v>43</v>
      </c>
      <c r="GA67" s="186" t="s">
        <v>43</v>
      </c>
      <c r="GB67" s="186" t="s">
        <v>43</v>
      </c>
      <c r="GC67" s="186" t="s">
        <v>43</v>
      </c>
      <c r="GD67" s="186" t="s">
        <v>43</v>
      </c>
      <c r="GE67" s="186" t="s">
        <v>43</v>
      </c>
      <c r="GF67" s="186" t="s">
        <v>43</v>
      </c>
      <c r="GG67" s="186" t="s">
        <v>43</v>
      </c>
      <c r="GH67" s="186" t="s">
        <v>43</v>
      </c>
      <c r="GI67" s="186" t="s">
        <v>43</v>
      </c>
      <c r="GJ67" s="186" t="s">
        <v>43</v>
      </c>
      <c r="GK67" s="186" t="s">
        <v>43</v>
      </c>
      <c r="GL67" s="186" t="s">
        <v>43</v>
      </c>
      <c r="GM67" s="186" t="s">
        <v>43</v>
      </c>
      <c r="GN67" s="186" t="s">
        <v>43</v>
      </c>
      <c r="GO67" s="186" t="s">
        <v>43</v>
      </c>
      <c r="GP67" s="186" t="s">
        <v>43</v>
      </c>
      <c r="GT67" s="162">
        <v>66</v>
      </c>
      <c r="GU67" s="162" t="s">
        <v>361</v>
      </c>
      <c r="HH67" s="162">
        <f t="shared" si="21"/>
        <v>33</v>
      </c>
      <c r="HI67" s="162" t="str">
        <f t="shared" si="151"/>
        <v>Z433</v>
      </c>
      <c r="HJ67" s="162" t="str">
        <f t="shared" ref="HJ67" si="157">CONCATENATE(2,HI67)</f>
        <v>2Z433</v>
      </c>
      <c r="HK67" s="162" t="str">
        <f t="shared" si="153"/>
        <v/>
      </c>
      <c r="IG67" s="278"/>
      <c r="II67" s="278"/>
      <c r="IJ67" s="278"/>
      <c r="IK67" s="278"/>
      <c r="IL67" s="288"/>
      <c r="IM67" s="278"/>
      <c r="IN67" s="278"/>
      <c r="IO67" s="278"/>
      <c r="IP67" s="278"/>
      <c r="IQ67" s="278"/>
      <c r="IR67" s="278"/>
      <c r="IS67" s="278"/>
      <c r="IT67" s="278"/>
      <c r="IU67" s="278"/>
      <c r="IW67" s="278"/>
      <c r="IX67" s="278"/>
      <c r="IY67" s="278"/>
      <c r="IZ67" s="278"/>
      <c r="JA67" s="278"/>
    </row>
    <row r="68" spans="1:261" ht="39.9" customHeight="1" thickBot="1" x14ac:dyDescent="0.65">
      <c r="B68" s="280"/>
      <c r="C68" s="162" t="s">
        <v>336</v>
      </c>
      <c r="D68" s="281"/>
      <c r="E68" s="281"/>
      <c r="F68" s="282"/>
      <c r="M68" s="228" t="s">
        <v>350</v>
      </c>
      <c r="N68" s="227" t="str">
        <f>IF(ISERROR(VLOOKUP(M68,'zapisy k stolom'!$A$5:$AD$2544,27,0)),"",VLOOKUP(M68,'zapisy k stolom'!$A$5:$AD$2544,27,0))</f>
        <v/>
      </c>
      <c r="Q68" s="180" t="str">
        <f t="shared" ref="Q68:Q131" si="158">IF(ISERROR(IF(Q67+1&gt;MAX($A$5:$A$260),"",Q67+1))=TRUE,"",IF(Q67+1&gt;MAX($A$5:$A$260),"",Q67+1))</f>
        <v/>
      </c>
      <c r="R68" s="180" t="str">
        <f t="shared" si="156"/>
        <v/>
      </c>
      <c r="U68" s="180" t="str">
        <f t="shared" si="37"/>
        <v/>
      </c>
      <c r="V68" s="180" t="str">
        <f t="shared" si="32"/>
        <v/>
      </c>
      <c r="Y68" s="180" t="str">
        <f t="shared" si="77"/>
        <v/>
      </c>
      <c r="Z68" s="180" t="str">
        <f t="shared" si="72"/>
        <v/>
      </c>
      <c r="AC68" s="180" t="str">
        <f t="shared" si="146"/>
        <v/>
      </c>
      <c r="AD68" s="180" t="str">
        <f t="shared" si="141"/>
        <v/>
      </c>
      <c r="AF68" s="284"/>
      <c r="AH68" s="283"/>
      <c r="AI68" s="283"/>
      <c r="AM68" s="279"/>
      <c r="AN68" s="279"/>
      <c r="AO68" s="279"/>
      <c r="AP68" s="279"/>
      <c r="AR68" s="162">
        <v>64</v>
      </c>
      <c r="AS68" s="162">
        <v>64</v>
      </c>
      <c r="AY68" s="162" t="s">
        <v>336</v>
      </c>
      <c r="AZ68" s="162" t="str">
        <f>N68</f>
        <v/>
      </c>
      <c r="EB68" s="176"/>
      <c r="EC68" s="176"/>
      <c r="ED68" s="176">
        <f t="shared" si="13"/>
        <v>66</v>
      </c>
      <c r="EE68" s="186" t="s">
        <v>43</v>
      </c>
      <c r="EF68" s="186" t="s">
        <v>43</v>
      </c>
      <c r="EG68" s="186" t="s">
        <v>43</v>
      </c>
      <c r="EH68" s="186" t="s">
        <v>44</v>
      </c>
      <c r="EI68" s="186" t="s">
        <v>44</v>
      </c>
      <c r="EJ68" s="186" t="s">
        <v>44</v>
      </c>
      <c r="EK68" s="186" t="s">
        <v>44</v>
      </c>
      <c r="EL68" s="186" t="s">
        <v>44</v>
      </c>
      <c r="EM68" s="186" t="s">
        <v>44</v>
      </c>
      <c r="EN68" s="186" t="s">
        <v>44</v>
      </c>
      <c r="EO68" s="186" t="s">
        <v>44</v>
      </c>
      <c r="EP68" s="186" t="s">
        <v>44</v>
      </c>
      <c r="EQ68" s="186" t="s">
        <v>44</v>
      </c>
      <c r="ER68" s="186" t="s">
        <v>44</v>
      </c>
      <c r="ES68" s="186" t="s">
        <v>44</v>
      </c>
      <c r="ET68" s="186" t="s">
        <v>44</v>
      </c>
      <c r="EU68" s="186" t="s">
        <v>44</v>
      </c>
      <c r="EV68" s="186" t="s">
        <v>44</v>
      </c>
      <c r="EW68" s="186" t="s">
        <v>44</v>
      </c>
      <c r="EX68" s="186" t="s">
        <v>44</v>
      </c>
      <c r="EY68" s="186" t="s">
        <v>44</v>
      </c>
      <c r="EZ68" s="186" t="s">
        <v>44</v>
      </c>
      <c r="FA68" s="186" t="s">
        <v>44</v>
      </c>
      <c r="FB68" s="186" t="s">
        <v>44</v>
      </c>
      <c r="FC68" s="186" t="s">
        <v>44</v>
      </c>
      <c r="FD68" s="186" t="s">
        <v>44</v>
      </c>
      <c r="FE68" s="186" t="s">
        <v>44</v>
      </c>
      <c r="FF68" s="186" t="s">
        <v>44</v>
      </c>
      <c r="FG68" s="186" t="s">
        <v>44</v>
      </c>
      <c r="FH68" s="186" t="s">
        <v>44</v>
      </c>
      <c r="FI68" s="186" t="s">
        <v>44</v>
      </c>
      <c r="FJ68" s="186" t="s">
        <v>44</v>
      </c>
      <c r="FK68" s="186" t="s">
        <v>44</v>
      </c>
      <c r="FL68" s="186" t="s">
        <v>44</v>
      </c>
      <c r="FM68" s="186" t="s">
        <v>44</v>
      </c>
      <c r="FN68" s="186" t="s">
        <v>44</v>
      </c>
      <c r="FO68" s="186" t="s">
        <v>44</v>
      </c>
      <c r="FP68" s="186" t="s">
        <v>44</v>
      </c>
      <c r="FQ68" s="186" t="s">
        <v>44</v>
      </c>
      <c r="FR68" s="186" t="s">
        <v>44</v>
      </c>
      <c r="FS68" s="186" t="s">
        <v>44</v>
      </c>
      <c r="FT68" s="186" t="s">
        <v>44</v>
      </c>
      <c r="FU68" s="186" t="s">
        <v>44</v>
      </c>
      <c r="FV68" s="186" t="s">
        <v>44</v>
      </c>
      <c r="FW68" s="186" t="s">
        <v>44</v>
      </c>
      <c r="FX68" s="186" t="s">
        <v>44</v>
      </c>
      <c r="FY68" s="186" t="s">
        <v>44</v>
      </c>
      <c r="FZ68" s="186" t="s">
        <v>44</v>
      </c>
      <c r="GA68" s="186" t="s">
        <v>44</v>
      </c>
      <c r="GB68" s="186" t="s">
        <v>44</v>
      </c>
      <c r="GC68" s="186" t="s">
        <v>44</v>
      </c>
      <c r="GD68" s="186" t="s">
        <v>44</v>
      </c>
      <c r="GE68" s="186" t="s">
        <v>44</v>
      </c>
      <c r="GF68" s="186" t="s">
        <v>44</v>
      </c>
      <c r="GG68" s="186" t="s">
        <v>44</v>
      </c>
      <c r="GH68" s="186" t="s">
        <v>44</v>
      </c>
      <c r="GI68" s="186" t="s">
        <v>44</v>
      </c>
      <c r="GJ68" s="186" t="s">
        <v>44</v>
      </c>
      <c r="GK68" s="186" t="s">
        <v>44</v>
      </c>
      <c r="GL68" s="186" t="s">
        <v>44</v>
      </c>
      <c r="GM68" s="186" t="s">
        <v>44</v>
      </c>
      <c r="GN68" s="186" t="s">
        <v>44</v>
      </c>
      <c r="GO68" s="186" t="s">
        <v>44</v>
      </c>
      <c r="GP68" s="186" t="s">
        <v>44</v>
      </c>
      <c r="GT68" s="162">
        <v>67</v>
      </c>
      <c r="GU68" s="162" t="s">
        <v>423</v>
      </c>
      <c r="HH68" s="162">
        <f t="shared" si="21"/>
        <v>34</v>
      </c>
      <c r="HI68" s="162" t="str">
        <f t="shared" si="151"/>
        <v>Z434</v>
      </c>
      <c r="HJ68" s="162" t="str">
        <f t="shared" ref="HJ68" si="159">CONCATENATE(1,HI68)</f>
        <v>1Z434</v>
      </c>
      <c r="HK68" s="162" t="str">
        <f t="shared" si="153"/>
        <v/>
      </c>
      <c r="IG68" s="277">
        <v>33</v>
      </c>
      <c r="II68" s="277" t="str">
        <f t="shared" ref="II68" si="160">IF($H$1=8,IW68,IF($H$1=16,IX68,IF($H$1=32,IY68,IF($H$1=64,IZ68,IF($H$1=128,JA68,"")))))</f>
        <v/>
      </c>
      <c r="IJ68" s="277">
        <f t="shared" ref="IJ68" si="161">IF($H$1=8,IL68,IF($H$1=16,IN68,IF($H$1=32,IP68,IF($H$1=64,IR68,IF($H$1=128,IT68,"")))))</f>
        <v>0</v>
      </c>
      <c r="IK68" s="277">
        <f t="shared" si="30"/>
        <v>0</v>
      </c>
      <c r="IL68" s="277"/>
      <c r="IM68" s="277"/>
      <c r="IN68" s="277" t="s">
        <v>43</v>
      </c>
      <c r="IO68" s="277"/>
      <c r="IP68" s="277" t="s">
        <v>43</v>
      </c>
      <c r="IQ68" s="277"/>
      <c r="IR68" s="277" t="str">
        <f>CONCATENATE("33-",H2)</f>
        <v>33-4</v>
      </c>
      <c r="IS68" s="277" t="str">
        <f>I7</f>
        <v/>
      </c>
      <c r="IT68" s="277" t="s">
        <v>331</v>
      </c>
      <c r="IU68" s="277"/>
      <c r="IW68" s="277" t="str">
        <f>IF(IM68="","",MAX($IW$4:IW67)+1)</f>
        <v/>
      </c>
      <c r="IX68" s="277" t="str">
        <f>IF(IO68="","",MAX($IW$4:IX67)+1)</f>
        <v/>
      </c>
      <c r="IY68" s="277" t="str">
        <f>IF(IQ68="","",MAX($IW$4:IY67)+1)</f>
        <v/>
      </c>
      <c r="IZ68" s="277" t="str">
        <f>IF(IS68="","",MAX($IW$4:IZ67)+1)</f>
        <v/>
      </c>
      <c r="JA68" s="277" t="str">
        <f>IF(IU68="","",MAX($IW$4:JA67)+1)</f>
        <v/>
      </c>
    </row>
    <row r="69" spans="1:261" ht="39.9" customHeight="1" thickBot="1" x14ac:dyDescent="0.65">
      <c r="B69" s="280">
        <v>33</v>
      </c>
      <c r="C69" s="162" t="str">
        <f t="shared" si="15"/>
        <v>1Z417</v>
      </c>
      <c r="D69" s="281">
        <f>HLOOKUP($H$1,$AH$6:$AL$258,B67+B67,0)</f>
        <v>0</v>
      </c>
      <c r="E69" s="281">
        <f t="shared" si="51"/>
        <v>33</v>
      </c>
      <c r="F69" s="282" t="str">
        <f>IF(OR(ISERROR(HLOOKUP($H$1,$AR$4:$AV$132,B69+1,0))=TRUE,HLOOKUP($H$1,$AR$4:$AV$132,B69+1,0)=0)," ",HLOOKUP($H$1,$AR$4:$AV$132,B69+1,0))</f>
        <v xml:space="preserve"> </v>
      </c>
      <c r="G69" s="214" t="str">
        <f>IF(ISERROR(VLOOKUP(E69,vylosovanie!$D$10:$Q$162,11,0))=TRUE,"",IF($K$1="n","",VLOOKUP(E69,vylosovanie!$D$10:$Q$162,11,0)))</f>
        <v/>
      </c>
      <c r="H69" s="214" t="str">
        <f>IF(ISERROR(VLOOKUP(E69,vylosovanie!$D$10:$Q$162,12,0))=TRUE,"",IF($K$1="n","",VLOOKUP(E69,vylosovanie!$D$10:$Q$162,12,0)))</f>
        <v/>
      </c>
      <c r="I69" s="214" t="str">
        <f>IF(ISERROR(VLOOKUP(H70,'zapisy k stolom'!$A$4:$AD$2544,28,0)),"",VLOOKUP(H70,'zapisy k stolom'!$A$4:$AD$2544,28,0))</f>
        <v/>
      </c>
      <c r="N69" s="229" t="str">
        <f>IF(ISERROR(VLOOKUP(M68,'zapisy k stolom'!$A$5:$AD$2544,30,0)),"",VLOOKUP(M68,'zapisy k stolom'!$A$5:$AD$2544,30,0))</f>
        <v/>
      </c>
      <c r="O69" s="225"/>
      <c r="Q69" s="180" t="str">
        <f t="shared" si="158"/>
        <v/>
      </c>
      <c r="R69" s="180" t="str">
        <f t="shared" si="156"/>
        <v/>
      </c>
      <c r="U69" s="180" t="str">
        <f t="shared" si="37"/>
        <v/>
      </c>
      <c r="V69" s="180" t="str">
        <f t="shared" si="32"/>
        <v/>
      </c>
      <c r="Y69" s="180" t="str">
        <f t="shared" si="77"/>
        <v/>
      </c>
      <c r="Z69" s="180" t="str">
        <f t="shared" si="72"/>
        <v/>
      </c>
      <c r="AC69" s="180" t="str">
        <f t="shared" si="146"/>
        <v/>
      </c>
      <c r="AD69" s="180" t="str">
        <f t="shared" si="141"/>
        <v/>
      </c>
      <c r="AF69" s="284" t="str">
        <f>IF(F69=$H$1,"B1",IF(F69&gt;$H$1,"--",IF($H$1=8,HLOOKUP($H$2,$HZ$2:$IC$10,F69+1,0),IF($H$1=16,HLOOKUP($H$2,$BL$2:$BS$18,F69+1,0),IF($H$1=32,HLOOKUP($H$2,$BY$2:$CN$34,F69+1,0),IF($H$1=64,HLOOKUP($H$2,$CT$2:$DY$66,F69+1,0),IF($H$1=128,HLOOKUP($H$2,$EE$2:$GP$130,F69+1,0),"")))))))</f>
        <v>--</v>
      </c>
      <c r="AH69" s="283">
        <v>2</v>
      </c>
      <c r="AI69" s="283">
        <v>1</v>
      </c>
      <c r="AM69" s="279">
        <v>33</v>
      </c>
      <c r="AN69" s="279">
        <v>33</v>
      </c>
      <c r="AO69" s="279"/>
      <c r="AP69" s="279"/>
      <c r="AR69" s="162">
        <v>65</v>
      </c>
      <c r="AY69" s="162" t="str">
        <f>CONCATENATE("1",BB70)</f>
        <v>1Z417</v>
      </c>
      <c r="AZ69" s="162" t="str">
        <f>G69</f>
        <v/>
      </c>
      <c r="EB69" s="176"/>
      <c r="EC69" s="176"/>
      <c r="ED69" s="176">
        <f t="shared" ref="ED69:ED112" si="162">ED68+1</f>
        <v>67</v>
      </c>
      <c r="EE69" s="186" t="s">
        <v>43</v>
      </c>
      <c r="EF69" s="186" t="s">
        <v>43</v>
      </c>
      <c r="EG69" s="186" t="s">
        <v>43</v>
      </c>
      <c r="EH69" s="186" t="s">
        <v>43</v>
      </c>
      <c r="EI69" s="186" t="s">
        <v>43</v>
      </c>
      <c r="EJ69" s="186" t="s">
        <v>43</v>
      </c>
      <c r="EK69" s="186" t="s">
        <v>43</v>
      </c>
      <c r="EL69" s="186" t="s">
        <v>43</v>
      </c>
      <c r="EM69" s="186" t="s">
        <v>43</v>
      </c>
      <c r="EN69" s="186" t="s">
        <v>43</v>
      </c>
      <c r="EO69" s="186" t="s">
        <v>43</v>
      </c>
      <c r="EP69" s="186" t="s">
        <v>43</v>
      </c>
      <c r="EQ69" s="186" t="s">
        <v>43</v>
      </c>
      <c r="ER69" s="186" t="s">
        <v>43</v>
      </c>
      <c r="ES69" s="186" t="s">
        <v>43</v>
      </c>
      <c r="ET69" s="186" t="s">
        <v>43</v>
      </c>
      <c r="EU69" s="186" t="s">
        <v>43</v>
      </c>
      <c r="EV69" s="186" t="s">
        <v>43</v>
      </c>
      <c r="EW69" s="186" t="s">
        <v>43</v>
      </c>
      <c r="EX69" s="186" t="s">
        <v>43</v>
      </c>
      <c r="EY69" s="186" t="s">
        <v>43</v>
      </c>
      <c r="EZ69" s="186" t="s">
        <v>43</v>
      </c>
      <c r="FA69" s="186" t="s">
        <v>43</v>
      </c>
      <c r="FB69" s="186" t="s">
        <v>43</v>
      </c>
      <c r="FC69" s="186" t="s">
        <v>43</v>
      </c>
      <c r="FD69" s="186" t="s">
        <v>43</v>
      </c>
      <c r="FE69" s="186" t="s">
        <v>43</v>
      </c>
      <c r="FF69" s="186" t="s">
        <v>43</v>
      </c>
      <c r="FG69" s="186" t="s">
        <v>43</v>
      </c>
      <c r="FH69" s="186" t="s">
        <v>43</v>
      </c>
      <c r="FI69" s="186" t="s">
        <v>43</v>
      </c>
      <c r="FJ69" s="186" t="s">
        <v>43</v>
      </c>
      <c r="FK69" s="186" t="s">
        <v>43</v>
      </c>
      <c r="FL69" s="186" t="s">
        <v>43</v>
      </c>
      <c r="FM69" s="186" t="s">
        <v>43</v>
      </c>
      <c r="FN69" s="186" t="s">
        <v>43</v>
      </c>
      <c r="FO69" s="186" t="s">
        <v>43</v>
      </c>
      <c r="FP69" s="186" t="s">
        <v>43</v>
      </c>
      <c r="FQ69" s="186" t="s">
        <v>43</v>
      </c>
      <c r="FR69" s="186" t="s">
        <v>43</v>
      </c>
      <c r="FS69" s="186" t="s">
        <v>43</v>
      </c>
      <c r="FT69" s="186" t="s">
        <v>43</v>
      </c>
      <c r="FU69" s="186" t="s">
        <v>43</v>
      </c>
      <c r="FV69" s="186" t="s">
        <v>43</v>
      </c>
      <c r="FW69" s="186" t="s">
        <v>43</v>
      </c>
      <c r="FX69" s="186" t="s">
        <v>43</v>
      </c>
      <c r="FY69" s="186" t="s">
        <v>43</v>
      </c>
      <c r="FZ69" s="186" t="s">
        <v>43</v>
      </c>
      <c r="GA69" s="186" t="s">
        <v>43</v>
      </c>
      <c r="GB69" s="186" t="s">
        <v>43</v>
      </c>
      <c r="GC69" s="186" t="s">
        <v>43</v>
      </c>
      <c r="GD69" s="186" t="s">
        <v>43</v>
      </c>
      <c r="GE69" s="186" t="s">
        <v>43</v>
      </c>
      <c r="GF69" s="186" t="s">
        <v>43</v>
      </c>
      <c r="GG69" s="186" t="s">
        <v>43</v>
      </c>
      <c r="GH69" s="186" t="s">
        <v>43</v>
      </c>
      <c r="GI69" s="186" t="s">
        <v>43</v>
      </c>
      <c r="GJ69" s="186" t="s">
        <v>43</v>
      </c>
      <c r="GK69" s="186" t="s">
        <v>43</v>
      </c>
      <c r="GL69" s="186" t="s">
        <v>43</v>
      </c>
      <c r="GM69" s="186" t="s">
        <v>43</v>
      </c>
      <c r="GN69" s="186" t="s">
        <v>43</v>
      </c>
      <c r="GO69" s="186" t="s">
        <v>44</v>
      </c>
      <c r="GP69" s="186" t="s">
        <v>44</v>
      </c>
      <c r="GT69" s="162">
        <v>68</v>
      </c>
      <c r="GU69" s="162" t="s">
        <v>424</v>
      </c>
      <c r="HH69" s="162">
        <f t="shared" si="21"/>
        <v>34</v>
      </c>
      <c r="HI69" s="162" t="str">
        <f t="shared" si="151"/>
        <v>Z434</v>
      </c>
      <c r="HJ69" s="162" t="str">
        <f t="shared" ref="HJ69" si="163">CONCATENATE(2,HI69)</f>
        <v>2Z434</v>
      </c>
      <c r="HK69" s="162" t="str">
        <f t="shared" si="153"/>
        <v/>
      </c>
      <c r="IG69" s="278"/>
      <c r="II69" s="278"/>
      <c r="IJ69" s="278"/>
      <c r="IK69" s="278"/>
      <c r="IL69" s="288"/>
      <c r="IM69" s="278"/>
      <c r="IN69" s="278"/>
      <c r="IO69" s="278"/>
      <c r="IP69" s="278"/>
      <c r="IQ69" s="278"/>
      <c r="IR69" s="278"/>
      <c r="IS69" s="278"/>
      <c r="IT69" s="278"/>
      <c r="IU69" s="278"/>
      <c r="IW69" s="278"/>
      <c r="IX69" s="278"/>
      <c r="IY69" s="278"/>
      <c r="IZ69" s="278"/>
      <c r="JA69" s="278"/>
    </row>
    <row r="70" spans="1:261" ht="39.9" customHeight="1" thickBot="1" x14ac:dyDescent="0.65">
      <c r="B70" s="280"/>
      <c r="C70" s="162" t="str">
        <f t="shared" ref="C70:C133" si="164">AY70</f>
        <v>1Z473</v>
      </c>
      <c r="D70" s="281"/>
      <c r="E70" s="281"/>
      <c r="F70" s="282"/>
      <c r="G70" s="217"/>
      <c r="H70" s="218" t="str">
        <f>BB70</f>
        <v>Z417</v>
      </c>
      <c r="I70" s="214" t="str">
        <f>IF(ISERROR(VLOOKUP(H70,'zapisy k stolom'!$A$4:$AD$2403,27,0)),"",VLOOKUP(H70,'zapisy k stolom'!$A$4:$AD$2403,27,0))</f>
        <v/>
      </c>
      <c r="N70" s="225"/>
      <c r="O70" s="225"/>
      <c r="Q70" s="180" t="str">
        <f t="shared" si="158"/>
        <v/>
      </c>
      <c r="R70" s="180" t="str">
        <f t="shared" si="156"/>
        <v/>
      </c>
      <c r="U70" s="180" t="str">
        <f t="shared" si="37"/>
        <v/>
      </c>
      <c r="V70" s="180" t="str">
        <f t="shared" si="32"/>
        <v/>
      </c>
      <c r="Y70" s="180" t="str">
        <f t="shared" si="77"/>
        <v/>
      </c>
      <c r="Z70" s="180" t="str">
        <f t="shared" si="72"/>
        <v/>
      </c>
      <c r="AC70" s="180" t="str">
        <f t="shared" si="146"/>
        <v/>
      </c>
      <c r="AD70" s="180" t="str">
        <f t="shared" si="141"/>
        <v/>
      </c>
      <c r="AF70" s="284"/>
      <c r="AH70" s="283"/>
      <c r="AI70" s="283"/>
      <c r="AM70" s="279"/>
      <c r="AN70" s="279"/>
      <c r="AO70" s="279"/>
      <c r="AP70" s="279"/>
      <c r="AR70" s="162">
        <v>66</v>
      </c>
      <c r="AY70" s="162" t="str">
        <f>CONCATENATE("1",BC72)</f>
        <v>1Z473</v>
      </c>
      <c r="AZ70" s="162" t="str">
        <f>I70</f>
        <v/>
      </c>
      <c r="BA70" s="162">
        <f>BA66+1</f>
        <v>17</v>
      </c>
      <c r="BB70" s="199" t="str">
        <f>CONCATENATE("Z4",BA70)</f>
        <v>Z417</v>
      </c>
      <c r="EB70" s="176"/>
      <c r="EC70" s="176"/>
      <c r="ED70" s="176">
        <f t="shared" si="162"/>
        <v>68</v>
      </c>
      <c r="EE70" s="186" t="s">
        <v>43</v>
      </c>
      <c r="EF70" s="186" t="s">
        <v>43</v>
      </c>
      <c r="EG70" s="186" t="s">
        <v>43</v>
      </c>
      <c r="EH70" s="186" t="s">
        <v>43</v>
      </c>
      <c r="EI70" s="186" t="s">
        <v>43</v>
      </c>
      <c r="EJ70" s="186" t="s">
        <v>43</v>
      </c>
      <c r="EK70" s="186" t="s">
        <v>43</v>
      </c>
      <c r="EL70" s="186" t="s">
        <v>43</v>
      </c>
      <c r="EM70" s="186" t="s">
        <v>43</v>
      </c>
      <c r="EN70" s="186" t="s">
        <v>43</v>
      </c>
      <c r="EO70" s="186" t="s">
        <v>43</v>
      </c>
      <c r="EP70" s="186" t="s">
        <v>43</v>
      </c>
      <c r="EQ70" s="186" t="s">
        <v>43</v>
      </c>
      <c r="ER70" s="186" t="s">
        <v>43</v>
      </c>
      <c r="ES70" s="186" t="s">
        <v>43</v>
      </c>
      <c r="ET70" s="186" t="s">
        <v>43</v>
      </c>
      <c r="EU70" s="186" t="s">
        <v>43</v>
      </c>
      <c r="EV70" s="186" t="s">
        <v>43</v>
      </c>
      <c r="EW70" s="186" t="s">
        <v>43</v>
      </c>
      <c r="EX70" s="186" t="s">
        <v>43</v>
      </c>
      <c r="EY70" s="186" t="s">
        <v>43</v>
      </c>
      <c r="EZ70" s="186" t="s">
        <v>43</v>
      </c>
      <c r="FA70" s="186" t="s">
        <v>43</v>
      </c>
      <c r="FB70" s="186" t="s">
        <v>43</v>
      </c>
      <c r="FC70" s="186" t="s">
        <v>43</v>
      </c>
      <c r="FD70" s="186" t="s">
        <v>43</v>
      </c>
      <c r="FE70" s="186" t="s">
        <v>43</v>
      </c>
      <c r="FF70" s="186" t="s">
        <v>43</v>
      </c>
      <c r="FG70" s="186" t="s">
        <v>43</v>
      </c>
      <c r="FH70" s="186" t="s">
        <v>43</v>
      </c>
      <c r="FI70" s="186" t="s">
        <v>43</v>
      </c>
      <c r="FJ70" s="186" t="s">
        <v>43</v>
      </c>
      <c r="FK70" s="186" t="s">
        <v>43</v>
      </c>
      <c r="FL70" s="186" t="s">
        <v>43</v>
      </c>
      <c r="FM70" s="186" t="s">
        <v>43</v>
      </c>
      <c r="FN70" s="186" t="s">
        <v>43</v>
      </c>
      <c r="FO70" s="186" t="s">
        <v>43</v>
      </c>
      <c r="FP70" s="186" t="s">
        <v>43</v>
      </c>
      <c r="FQ70" s="186" t="s">
        <v>43</v>
      </c>
      <c r="FR70" s="186" t="s">
        <v>43</v>
      </c>
      <c r="FS70" s="186" t="s">
        <v>43</v>
      </c>
      <c r="FT70" s="186" t="s">
        <v>43</v>
      </c>
      <c r="FU70" s="186" t="s">
        <v>43</v>
      </c>
      <c r="FV70" s="186" t="s">
        <v>43</v>
      </c>
      <c r="FW70" s="186" t="s">
        <v>43</v>
      </c>
      <c r="FX70" s="186" t="s">
        <v>43</v>
      </c>
      <c r="FY70" s="186" t="s">
        <v>43</v>
      </c>
      <c r="FZ70" s="186" t="s">
        <v>43</v>
      </c>
      <c r="GA70" s="186" t="s">
        <v>43</v>
      </c>
      <c r="GB70" s="186" t="s">
        <v>43</v>
      </c>
      <c r="GC70" s="186" t="s">
        <v>43</v>
      </c>
      <c r="GD70" s="186" t="s">
        <v>43</v>
      </c>
      <c r="GE70" s="186" t="s">
        <v>43</v>
      </c>
      <c r="GF70" s="186" t="s">
        <v>43</v>
      </c>
      <c r="GG70" s="186" t="s">
        <v>43</v>
      </c>
      <c r="GH70" s="186" t="s">
        <v>43</v>
      </c>
      <c r="GI70" s="186" t="s">
        <v>43</v>
      </c>
      <c r="GJ70" s="186" t="s">
        <v>43</v>
      </c>
      <c r="GK70" s="186" t="s">
        <v>43</v>
      </c>
      <c r="GL70" s="186" t="s">
        <v>43</v>
      </c>
      <c r="GM70" s="186" t="s">
        <v>43</v>
      </c>
      <c r="GN70" s="186" t="s">
        <v>43</v>
      </c>
      <c r="GO70" s="186" t="s">
        <v>43</v>
      </c>
      <c r="GP70" s="186" t="s">
        <v>43</v>
      </c>
      <c r="GT70" s="162">
        <v>69</v>
      </c>
      <c r="GU70" s="162" t="s">
        <v>425</v>
      </c>
      <c r="HH70" s="162">
        <f t="shared" si="21"/>
        <v>35</v>
      </c>
      <c r="HI70" s="162" t="str">
        <f t="shared" si="151"/>
        <v>Z435</v>
      </c>
      <c r="HJ70" s="162" t="str">
        <f t="shared" ref="HJ70" si="165">CONCATENATE(1,HI70)</f>
        <v>1Z435</v>
      </c>
      <c r="HK70" s="162" t="str">
        <f t="shared" si="153"/>
        <v/>
      </c>
      <c r="IG70" s="277">
        <v>34</v>
      </c>
      <c r="II70" s="277" t="str">
        <f t="shared" ref="II70" si="166">IF($H$1=8,IW70,IF($H$1=16,IX70,IF($H$1=32,IY70,IF($H$1=64,IZ70,IF($H$1=128,JA70,"")))))</f>
        <v/>
      </c>
      <c r="IJ70" s="277">
        <f t="shared" ref="IJ70" si="167">IF($H$1=8,IL70,IF($H$1=16,IN70,IF($H$1=32,IP70,IF($H$1=64,IR70,IF($H$1=128,IT70,"")))))</f>
        <v>0</v>
      </c>
      <c r="IK70" s="277">
        <f t="shared" si="30"/>
        <v>0</v>
      </c>
      <c r="IL70" s="277"/>
      <c r="IM70" s="277"/>
      <c r="IN70" s="277" t="s">
        <v>43</v>
      </c>
      <c r="IO70" s="277"/>
      <c r="IP70" s="277" t="s">
        <v>43</v>
      </c>
      <c r="IQ70" s="277"/>
      <c r="IR70" s="277" t="s">
        <v>43</v>
      </c>
      <c r="IS70" s="277" t="str">
        <f>I11</f>
        <v/>
      </c>
      <c r="IT70" s="277" t="s">
        <v>43</v>
      </c>
      <c r="IU70" s="277"/>
      <c r="IW70" s="277" t="str">
        <f>IF(IM70="","",MAX($IW$4:IW69)+1)</f>
        <v/>
      </c>
      <c r="IX70" s="277" t="str">
        <f>IF(IO70="","",MAX($IW$4:IX69)+1)</f>
        <v/>
      </c>
      <c r="IY70" s="277" t="str">
        <f>IF(IQ70="","",MAX($IW$4:IY69)+1)</f>
        <v/>
      </c>
      <c r="IZ70" s="277" t="str">
        <f>IF(IS70="","",MAX($IW$4:IZ69)+1)</f>
        <v/>
      </c>
      <c r="JA70" s="277" t="str">
        <f>IF(IU70="","",MAX($IW$4:JA69)+1)</f>
        <v/>
      </c>
    </row>
    <row r="71" spans="1:261" ht="39.9" customHeight="1" thickBot="1" x14ac:dyDescent="0.65">
      <c r="A71" s="232" t="str">
        <f>IF(I71="","",MAX($A$5:A70)+1)</f>
        <v/>
      </c>
      <c r="B71" s="280">
        <v>34</v>
      </c>
      <c r="C71" s="162" t="str">
        <f t="shared" si="164"/>
        <v>2Z417</v>
      </c>
      <c r="D71" s="281">
        <f>HLOOKUP($H$1,$AH$6:$AL$258,B69+B69,0)</f>
        <v>0</v>
      </c>
      <c r="E71" s="281">
        <f t="shared" si="51"/>
        <v>34</v>
      </c>
      <c r="F71" s="282" t="str">
        <f>IF(OR(ISERROR(HLOOKUP($H$1,$AR$4:$AV$132,B71+1,0))=TRUE,HLOOKUP($H$1,$AR$4:$AV$132,B71+1,0)=0)," ",HLOOKUP($H$1,$AR$4:$AV$132,B71+1,0))</f>
        <v xml:space="preserve"> </v>
      </c>
      <c r="G71" s="219" t="str">
        <f>IF(ISERROR(VLOOKUP(E71,vylosovanie!$D$10:$Q$162,11,0))=TRUE,"",IF($K$1="n","",VLOOKUP(E71,vylosovanie!$D$10:$Q$162,11,0)))</f>
        <v/>
      </c>
      <c r="H71" s="220" t="str">
        <f>IF(ISERROR(VLOOKUP(E71,vylosovanie!$D$10:$Q$162,12,0))=TRUE,"",IF($K$1="n","",VLOOKUP(E71,vylosovanie!$D$10:$Q$162,12,0)))</f>
        <v/>
      </c>
      <c r="I71" s="221" t="str">
        <f>IF(ISERROR(VLOOKUP(H70,'zapisy k stolom'!$A$4:$AD$2403,30,0)),"",VLOOKUP(H70,'zapisy k stolom'!$A$4:$AD$2403,30,0))</f>
        <v/>
      </c>
      <c r="J71" s="214" t="str">
        <f>IF(ISERROR(VLOOKUP(I72,'zapisy k stolom'!$A$4:$AD$2544,28,0)),"",VLOOKUP(I72,'zapisy k stolom'!$A$4:$AD$2544,28,0))</f>
        <v/>
      </c>
      <c r="N71" s="225"/>
      <c r="O71" s="225"/>
      <c r="Q71" s="180" t="str">
        <f t="shared" si="158"/>
        <v/>
      </c>
      <c r="R71" s="180" t="str">
        <f t="shared" si="156"/>
        <v/>
      </c>
      <c r="U71" s="180" t="str">
        <f t="shared" si="37"/>
        <v/>
      </c>
      <c r="V71" s="180" t="str">
        <f t="shared" si="32"/>
        <v/>
      </c>
      <c r="Y71" s="180" t="str">
        <f t="shared" si="77"/>
        <v/>
      </c>
      <c r="Z71" s="180" t="str">
        <f t="shared" si="72"/>
        <v/>
      </c>
      <c r="AC71" s="180" t="str">
        <f t="shared" si="146"/>
        <v/>
      </c>
      <c r="AD71" s="180" t="str">
        <f t="shared" si="141"/>
        <v/>
      </c>
      <c r="AF71" s="284" t="str">
        <f>IF(F71=$H$1,"B1",IF(F71&gt;$H$1,"--",IF($H$1=8,HLOOKUP($H$2,$HZ$2:$IC$10,F71+1,0),IF($H$1=16,HLOOKUP($H$2,$BL$2:$BS$18,F71+1,0),IF($H$1=32,HLOOKUP($H$2,$BY$2:$CN$34,F71+1,0),IF($H$1=64,HLOOKUP($H$2,$CT$2:$DY$66,F71+1,0),IF($H$1=128,HLOOKUP($H$2,$EE$2:$GP$130,F71+1,0),"")))))))</f>
        <v>--</v>
      </c>
      <c r="AH71" s="283">
        <v>6</v>
      </c>
      <c r="AI71" s="283">
        <v>5</v>
      </c>
      <c r="AM71" s="279">
        <v>34</v>
      </c>
      <c r="AN71" s="279">
        <v>34</v>
      </c>
      <c r="AO71" s="279"/>
      <c r="AP71" s="279"/>
      <c r="AR71" s="162">
        <v>67</v>
      </c>
      <c r="AY71" s="162" t="str">
        <f>CONCATENATE("2",BB70)</f>
        <v>2Z417</v>
      </c>
      <c r="AZ71" s="162" t="str">
        <f>G71</f>
        <v/>
      </c>
      <c r="BA71" s="162">
        <f>BA63+1</f>
        <v>73</v>
      </c>
      <c r="BB71" s="200"/>
      <c r="BC71" s="199"/>
      <c r="EB71" s="176"/>
      <c r="EC71" s="176"/>
      <c r="ED71" s="176">
        <f t="shared" si="162"/>
        <v>69</v>
      </c>
      <c r="EE71" s="186" t="s">
        <v>43</v>
      </c>
      <c r="EF71" s="186" t="s">
        <v>43</v>
      </c>
      <c r="EG71" s="186" t="s">
        <v>43</v>
      </c>
      <c r="EH71" s="186" t="s">
        <v>43</v>
      </c>
      <c r="EI71" s="186" t="s">
        <v>43</v>
      </c>
      <c r="EJ71" s="186" t="s">
        <v>43</v>
      </c>
      <c r="EK71" s="186" t="s">
        <v>43</v>
      </c>
      <c r="EL71" s="186" t="s">
        <v>43</v>
      </c>
      <c r="EM71" s="186" t="s">
        <v>43</v>
      </c>
      <c r="EN71" s="186" t="s">
        <v>43</v>
      </c>
      <c r="EO71" s="186" t="s">
        <v>43</v>
      </c>
      <c r="EP71" s="186" t="s">
        <v>43</v>
      </c>
      <c r="EQ71" s="186" t="s">
        <v>43</v>
      </c>
      <c r="ER71" s="186" t="s">
        <v>43</v>
      </c>
      <c r="ES71" s="186" t="s">
        <v>43</v>
      </c>
      <c r="ET71" s="186" t="s">
        <v>43</v>
      </c>
      <c r="EU71" s="186" t="s">
        <v>43</v>
      </c>
      <c r="EV71" s="186" t="s">
        <v>43</v>
      </c>
      <c r="EW71" s="186" t="s">
        <v>43</v>
      </c>
      <c r="EX71" s="186" t="s">
        <v>43</v>
      </c>
      <c r="EY71" s="186" t="s">
        <v>43</v>
      </c>
      <c r="EZ71" s="186" t="s">
        <v>43</v>
      </c>
      <c r="FA71" s="186" t="s">
        <v>43</v>
      </c>
      <c r="FB71" s="186" t="s">
        <v>43</v>
      </c>
      <c r="FC71" s="186" t="s">
        <v>43</v>
      </c>
      <c r="FD71" s="186" t="s">
        <v>43</v>
      </c>
      <c r="FE71" s="186" t="s">
        <v>43</v>
      </c>
      <c r="FF71" s="186" t="s">
        <v>43</v>
      </c>
      <c r="FG71" s="186" t="s">
        <v>43</v>
      </c>
      <c r="FH71" s="186" t="s">
        <v>43</v>
      </c>
      <c r="FI71" s="186" t="s">
        <v>43</v>
      </c>
      <c r="FJ71" s="186" t="s">
        <v>43</v>
      </c>
      <c r="FK71" s="186" t="s">
        <v>43</v>
      </c>
      <c r="FL71" s="186" t="s">
        <v>43</v>
      </c>
      <c r="FM71" s="186" t="s">
        <v>43</v>
      </c>
      <c r="FN71" s="186" t="s">
        <v>43</v>
      </c>
      <c r="FO71" s="186" t="s">
        <v>43</v>
      </c>
      <c r="FP71" s="186" t="s">
        <v>43</v>
      </c>
      <c r="FQ71" s="186" t="s">
        <v>43</v>
      </c>
      <c r="FR71" s="186" t="s">
        <v>43</v>
      </c>
      <c r="FS71" s="186" t="s">
        <v>43</v>
      </c>
      <c r="FT71" s="186" t="s">
        <v>43</v>
      </c>
      <c r="FU71" s="186" t="s">
        <v>43</v>
      </c>
      <c r="FV71" s="186" t="s">
        <v>43</v>
      </c>
      <c r="FW71" s="186" t="s">
        <v>43</v>
      </c>
      <c r="FX71" s="186" t="s">
        <v>43</v>
      </c>
      <c r="FY71" s="186" t="s">
        <v>43</v>
      </c>
      <c r="FZ71" s="186" t="s">
        <v>43</v>
      </c>
      <c r="GA71" s="186" t="s">
        <v>43</v>
      </c>
      <c r="GB71" s="186" t="s">
        <v>43</v>
      </c>
      <c r="GC71" s="186" t="s">
        <v>43</v>
      </c>
      <c r="GD71" s="186" t="s">
        <v>43</v>
      </c>
      <c r="GE71" s="186" t="s">
        <v>43</v>
      </c>
      <c r="GF71" s="186" t="s">
        <v>43</v>
      </c>
      <c r="GG71" s="186" t="s">
        <v>43</v>
      </c>
      <c r="GH71" s="186" t="s">
        <v>43</v>
      </c>
      <c r="GI71" s="186" t="s">
        <v>43</v>
      </c>
      <c r="GJ71" s="186" t="s">
        <v>43</v>
      </c>
      <c r="GK71" s="186" t="s">
        <v>43</v>
      </c>
      <c r="GL71" s="186" t="s">
        <v>43</v>
      </c>
      <c r="GM71" s="186" t="s">
        <v>43</v>
      </c>
      <c r="GN71" s="186" t="s">
        <v>43</v>
      </c>
      <c r="GO71" s="186" t="s">
        <v>43</v>
      </c>
      <c r="GP71" s="186" t="s">
        <v>43</v>
      </c>
      <c r="GT71" s="162">
        <v>70</v>
      </c>
      <c r="GU71" s="162" t="s">
        <v>426</v>
      </c>
      <c r="HH71" s="162">
        <f t="shared" si="21"/>
        <v>35</v>
      </c>
      <c r="HI71" s="162" t="str">
        <f t="shared" si="151"/>
        <v>Z435</v>
      </c>
      <c r="HJ71" s="162" t="str">
        <f t="shared" ref="HJ71" si="168">CONCATENATE(2,HI71)</f>
        <v>2Z435</v>
      </c>
      <c r="HK71" s="162" t="str">
        <f t="shared" si="153"/>
        <v/>
      </c>
      <c r="IG71" s="278"/>
      <c r="II71" s="278"/>
      <c r="IJ71" s="278"/>
      <c r="IK71" s="278"/>
      <c r="IL71" s="288"/>
      <c r="IM71" s="278"/>
      <c r="IN71" s="278"/>
      <c r="IO71" s="278"/>
      <c r="IP71" s="278"/>
      <c r="IQ71" s="278"/>
      <c r="IR71" s="278"/>
      <c r="IS71" s="278"/>
      <c r="IT71" s="278"/>
      <c r="IU71" s="278"/>
      <c r="IW71" s="278"/>
      <c r="IX71" s="278"/>
      <c r="IY71" s="278"/>
      <c r="IZ71" s="278"/>
      <c r="JA71" s="278"/>
    </row>
    <row r="72" spans="1:261" ht="39.9" customHeight="1" thickBot="1" x14ac:dyDescent="0.65">
      <c r="B72" s="280"/>
      <c r="C72" s="162" t="str">
        <f t="shared" si="164"/>
        <v>1Z4101</v>
      </c>
      <c r="D72" s="281"/>
      <c r="E72" s="281"/>
      <c r="F72" s="282"/>
      <c r="I72" s="222" t="str">
        <f>BC72</f>
        <v>Z473</v>
      </c>
      <c r="J72" s="214" t="str">
        <f>IF(ISERROR(VLOOKUP(I72,'zapisy k stolom'!$A$4:$AD$2403,27,0)),"",VLOOKUP(I72,'zapisy k stolom'!$A$4:$AD$2403,27,0))</f>
        <v/>
      </c>
      <c r="N72" s="225"/>
      <c r="O72" s="225"/>
      <c r="Q72" s="180" t="str">
        <f t="shared" si="158"/>
        <v/>
      </c>
      <c r="R72" s="180" t="str">
        <f t="shared" si="156"/>
        <v/>
      </c>
      <c r="U72" s="180" t="str">
        <f t="shared" si="37"/>
        <v/>
      </c>
      <c r="V72" s="180" t="str">
        <f t="shared" si="32"/>
        <v/>
      </c>
      <c r="Y72" s="180" t="str">
        <f t="shared" si="77"/>
        <v/>
      </c>
      <c r="Z72" s="180" t="str">
        <f t="shared" si="72"/>
        <v/>
      </c>
      <c r="AC72" s="180" t="str">
        <f t="shared" si="146"/>
        <v/>
      </c>
      <c r="AD72" s="180" t="str">
        <f t="shared" si="141"/>
        <v/>
      </c>
      <c r="AF72" s="284"/>
      <c r="AH72" s="283"/>
      <c r="AI72" s="283"/>
      <c r="AM72" s="279"/>
      <c r="AN72" s="279"/>
      <c r="AO72" s="279"/>
      <c r="AP72" s="279"/>
      <c r="AR72" s="162">
        <v>68</v>
      </c>
      <c r="AY72" s="162" t="str">
        <f>CONCATENATE("1",BD76)</f>
        <v>1Z4101</v>
      </c>
      <c r="AZ72" s="162" t="str">
        <f>J72</f>
        <v/>
      </c>
      <c r="BC72" s="203" t="str">
        <f>CONCATENATE("Z4",BA71)</f>
        <v>Z473</v>
      </c>
      <c r="EB72" s="176"/>
      <c r="EC72" s="176"/>
      <c r="ED72" s="176">
        <f t="shared" si="162"/>
        <v>70</v>
      </c>
      <c r="EE72" s="186" t="s">
        <v>43</v>
      </c>
      <c r="EF72" s="186" t="s">
        <v>43</v>
      </c>
      <c r="EG72" s="186" t="s">
        <v>43</v>
      </c>
      <c r="EH72" s="186" t="s">
        <v>43</v>
      </c>
      <c r="EI72" s="186" t="s">
        <v>43</v>
      </c>
      <c r="EJ72" s="186" t="s">
        <v>43</v>
      </c>
      <c r="EK72" s="186" t="s">
        <v>43</v>
      </c>
      <c r="EL72" s="186" t="s">
        <v>43</v>
      </c>
      <c r="EM72" s="186" t="s">
        <v>43</v>
      </c>
      <c r="EN72" s="186" t="s">
        <v>43</v>
      </c>
      <c r="EO72" s="186" t="s">
        <v>43</v>
      </c>
      <c r="EP72" s="186" t="s">
        <v>43</v>
      </c>
      <c r="EQ72" s="186" t="s">
        <v>43</v>
      </c>
      <c r="ER72" s="186" t="s">
        <v>43</v>
      </c>
      <c r="ES72" s="186" t="s">
        <v>43</v>
      </c>
      <c r="ET72" s="186" t="s">
        <v>43</v>
      </c>
      <c r="EU72" s="186" t="s">
        <v>43</v>
      </c>
      <c r="EV72" s="186" t="s">
        <v>43</v>
      </c>
      <c r="EW72" s="186" t="s">
        <v>43</v>
      </c>
      <c r="EX72" s="186" t="s">
        <v>43</v>
      </c>
      <c r="EY72" s="186" t="s">
        <v>43</v>
      </c>
      <c r="EZ72" s="186" t="s">
        <v>43</v>
      </c>
      <c r="FA72" s="186" t="s">
        <v>43</v>
      </c>
      <c r="FB72" s="186" t="s">
        <v>43</v>
      </c>
      <c r="FC72" s="186" t="s">
        <v>43</v>
      </c>
      <c r="FD72" s="186" t="s">
        <v>43</v>
      </c>
      <c r="FE72" s="186" t="s">
        <v>43</v>
      </c>
      <c r="FF72" s="186" t="s">
        <v>43</v>
      </c>
      <c r="FG72" s="186" t="s">
        <v>43</v>
      </c>
      <c r="FH72" s="186" t="s">
        <v>43</v>
      </c>
      <c r="FI72" s="186" t="s">
        <v>43</v>
      </c>
      <c r="FJ72" s="186" t="s">
        <v>43</v>
      </c>
      <c r="FK72" s="186" t="s">
        <v>43</v>
      </c>
      <c r="FL72" s="186" t="s">
        <v>43</v>
      </c>
      <c r="FM72" s="186" t="s">
        <v>43</v>
      </c>
      <c r="FN72" s="186" t="s">
        <v>44</v>
      </c>
      <c r="FO72" s="186" t="s">
        <v>44</v>
      </c>
      <c r="FP72" s="186" t="s">
        <v>44</v>
      </c>
      <c r="FQ72" s="186" t="s">
        <v>44</v>
      </c>
      <c r="FR72" s="186" t="s">
        <v>44</v>
      </c>
      <c r="FS72" s="186" t="s">
        <v>44</v>
      </c>
      <c r="FT72" s="186" t="s">
        <v>44</v>
      </c>
      <c r="FU72" s="186" t="s">
        <v>44</v>
      </c>
      <c r="FV72" s="186" t="s">
        <v>44</v>
      </c>
      <c r="FW72" s="186" t="s">
        <v>44</v>
      </c>
      <c r="FX72" s="186" t="s">
        <v>44</v>
      </c>
      <c r="FY72" s="186" t="s">
        <v>44</v>
      </c>
      <c r="FZ72" s="186" t="s">
        <v>44</v>
      </c>
      <c r="GA72" s="186" t="s">
        <v>44</v>
      </c>
      <c r="GB72" s="186" t="s">
        <v>44</v>
      </c>
      <c r="GC72" s="186" t="s">
        <v>44</v>
      </c>
      <c r="GD72" s="186" t="s">
        <v>44</v>
      </c>
      <c r="GE72" s="186" t="s">
        <v>44</v>
      </c>
      <c r="GF72" s="186" t="s">
        <v>44</v>
      </c>
      <c r="GG72" s="186" t="s">
        <v>44</v>
      </c>
      <c r="GH72" s="186" t="s">
        <v>44</v>
      </c>
      <c r="GI72" s="186" t="s">
        <v>44</v>
      </c>
      <c r="GJ72" s="186" t="s">
        <v>44</v>
      </c>
      <c r="GK72" s="186" t="s">
        <v>44</v>
      </c>
      <c r="GL72" s="186" t="s">
        <v>44</v>
      </c>
      <c r="GM72" s="186" t="s">
        <v>44</v>
      </c>
      <c r="GN72" s="186" t="s">
        <v>44</v>
      </c>
      <c r="GO72" s="186" t="s">
        <v>44</v>
      </c>
      <c r="GP72" s="186" t="s">
        <v>44</v>
      </c>
      <c r="GT72" s="162">
        <v>71</v>
      </c>
      <c r="GU72" s="162" t="s">
        <v>427</v>
      </c>
      <c r="HH72" s="162">
        <f t="shared" ref="HH72:HH135" si="169">HH70+1</f>
        <v>36</v>
      </c>
      <c r="HI72" s="162" t="str">
        <f t="shared" si="151"/>
        <v>Z436</v>
      </c>
      <c r="HJ72" s="162" t="str">
        <f t="shared" ref="HJ72" si="170">CONCATENATE(1,HI72)</f>
        <v>1Z436</v>
      </c>
      <c r="HK72" s="162" t="str">
        <f t="shared" si="153"/>
        <v/>
      </c>
      <c r="IG72" s="277">
        <v>35</v>
      </c>
      <c r="II72" s="277" t="str">
        <f t="shared" ref="II72" si="171">IF($H$1=8,IW72,IF($H$1=16,IX72,IF($H$1=32,IY72,IF($H$1=64,IZ72,IF($H$1=128,JA72,"")))))</f>
        <v/>
      </c>
      <c r="IJ72" s="277">
        <f t="shared" ref="IJ72" si="172">IF($H$1=8,IL72,IF($H$1=16,IN72,IF($H$1=32,IP72,IF($H$1=64,IR72,IF($H$1=128,IT72,"")))))</f>
        <v>0</v>
      </c>
      <c r="IK72" s="277">
        <f t="shared" ref="IK72" si="173">IF($H$1=8,IM72,IF($H$1=16,IO72,IF($H$1=32,IQ72,IF($H$1=64,IS72,IF($H$1=128,IU72,"")))))</f>
        <v>0</v>
      </c>
      <c r="IL72" s="277"/>
      <c r="IM72" s="277"/>
      <c r="IN72" s="277" t="s">
        <v>43</v>
      </c>
      <c r="IO72" s="277"/>
      <c r="IP72" s="277" t="s">
        <v>43</v>
      </c>
      <c r="IQ72" s="277"/>
      <c r="IR72" s="277" t="s">
        <v>43</v>
      </c>
      <c r="IS72" s="277" t="str">
        <f>I15</f>
        <v/>
      </c>
      <c r="IT72" s="277" t="s">
        <v>43</v>
      </c>
      <c r="IU72" s="277"/>
      <c r="IW72" s="277" t="str">
        <f>IF(IM72="","",MAX($IW$4:IW71)+1)</f>
        <v/>
      </c>
      <c r="IX72" s="277" t="str">
        <f>IF(IO72="","",MAX($IW$4:IX71)+1)</f>
        <v/>
      </c>
      <c r="IY72" s="277" t="str">
        <f>IF(IQ72="","",MAX($IW$4:IY71)+1)</f>
        <v/>
      </c>
      <c r="IZ72" s="277" t="str">
        <f>IF(IS72="","",MAX($IW$4:IZ71)+1)</f>
        <v/>
      </c>
      <c r="JA72" s="277" t="str">
        <f>IF(IU72="","",MAX($IW$4:JA71)+1)</f>
        <v/>
      </c>
    </row>
    <row r="73" spans="1:261" ht="39.9" customHeight="1" thickBot="1" x14ac:dyDescent="0.65">
      <c r="B73" s="280">
        <v>35</v>
      </c>
      <c r="C73" s="162" t="str">
        <f t="shared" si="164"/>
        <v>1Z418</v>
      </c>
      <c r="D73" s="281">
        <f>HLOOKUP($H$1,$AH$6:$AL$258,B71+B71,0)</f>
        <v>0</v>
      </c>
      <c r="E73" s="281">
        <f t="shared" si="51"/>
        <v>35</v>
      </c>
      <c r="F73" s="282" t="str">
        <f>IF(OR(ISERROR(HLOOKUP($H$1,$AR$4:$AV$132,B73+1,0))=TRUE,HLOOKUP($H$1,$AR$4:$AV$132,B73+1,0)=0)," ",HLOOKUP($H$1,$AR$4:$AV$132,B73+1,0))</f>
        <v xml:space="preserve"> </v>
      </c>
      <c r="G73" s="214" t="str">
        <f>IF(ISERROR(VLOOKUP(E73,vylosovanie!$D$10:$Q$162,11,0))=TRUE,"",IF($K$1="n","",VLOOKUP(E73,vylosovanie!$D$10:$Q$162,11,0)))</f>
        <v/>
      </c>
      <c r="H73" s="214" t="str">
        <f>IF(ISERROR(VLOOKUP(E73,vylosovanie!$D$10:$Q$162,12,0))=TRUE,"",IF($K$1="n","",VLOOKUP(E73,vylosovanie!$D$10:$Q$162,12,0)))</f>
        <v/>
      </c>
      <c r="I73" s="223" t="str">
        <f>IF(ISERROR(VLOOKUP(H74,'zapisy k stolom'!$A$4:$AD$2403,28,0)),"",VLOOKUP(H74,'zapisy k stolom'!$A$4:$AD$2403,28,0))</f>
        <v/>
      </c>
      <c r="J73" s="221" t="str">
        <f>IF(ISERROR(VLOOKUP(I72,'zapisy k stolom'!$A$4:$AD$2403,30,0)),"",VLOOKUP(I72,'zapisy k stolom'!$A$4:$AD$2403,30,0))</f>
        <v/>
      </c>
      <c r="N73" s="225"/>
      <c r="O73" s="225"/>
      <c r="Q73" s="180" t="str">
        <f t="shared" si="158"/>
        <v/>
      </c>
      <c r="R73" s="180" t="str">
        <f t="shared" si="156"/>
        <v/>
      </c>
      <c r="U73" s="180" t="str">
        <f t="shared" si="37"/>
        <v/>
      </c>
      <c r="V73" s="180" t="str">
        <f t="shared" si="32"/>
        <v/>
      </c>
      <c r="Y73" s="180" t="str">
        <f t="shared" si="77"/>
        <v/>
      </c>
      <c r="Z73" s="180" t="str">
        <f t="shared" si="72"/>
        <v/>
      </c>
      <c r="AC73" s="180" t="str">
        <f t="shared" si="146"/>
        <v/>
      </c>
      <c r="AD73" s="180" t="str">
        <f t="shared" si="141"/>
        <v/>
      </c>
      <c r="AF73" s="284" t="str">
        <f>IF(F73=$H$1,"B1",IF(F73&gt;$H$1,"--",IF($H$1=8,HLOOKUP($H$2,$HZ$2:$IC$10,F73+1,0),IF($H$1=16,HLOOKUP($H$2,$BL$2:$BS$18,F73+1,0),IF($H$1=32,HLOOKUP($H$2,$BY$2:$CN$34,F73+1,0),IF($H$1=64,HLOOKUP($H$2,$CT$2:$DY$66,F73+1,0),IF($H$1=128,HLOOKUP($H$2,$EE$2:$GP$130,F73+1,0),"")))))))</f>
        <v>--</v>
      </c>
      <c r="AH73" s="283">
        <v>6</v>
      </c>
      <c r="AI73" s="283">
        <v>5</v>
      </c>
      <c r="AM73" s="279">
        <v>35</v>
      </c>
      <c r="AN73" s="279">
        <v>35</v>
      </c>
      <c r="AO73" s="279"/>
      <c r="AP73" s="279"/>
      <c r="AR73" s="162">
        <v>69</v>
      </c>
      <c r="AY73" s="162" t="str">
        <f>CONCATENATE("1",BB74)</f>
        <v>1Z418</v>
      </c>
      <c r="AZ73" s="162" t="str">
        <f>G73</f>
        <v/>
      </c>
      <c r="BA73" s="162">
        <f>BA57+1</f>
        <v>101</v>
      </c>
      <c r="BC73" s="203"/>
      <c r="BD73" s="199"/>
      <c r="EB73" s="176"/>
      <c r="EC73" s="176"/>
      <c r="ED73" s="176">
        <f t="shared" si="162"/>
        <v>71</v>
      </c>
      <c r="EE73" s="186" t="s">
        <v>43</v>
      </c>
      <c r="EF73" s="186" t="s">
        <v>43</v>
      </c>
      <c r="EG73" s="186" t="s">
        <v>43</v>
      </c>
      <c r="EH73" s="186" t="s">
        <v>43</v>
      </c>
      <c r="EI73" s="186" t="s">
        <v>43</v>
      </c>
      <c r="EJ73" s="186" t="s">
        <v>43</v>
      </c>
      <c r="EK73" s="186" t="s">
        <v>43</v>
      </c>
      <c r="EL73" s="186" t="s">
        <v>43</v>
      </c>
      <c r="EM73" s="186" t="s">
        <v>43</v>
      </c>
      <c r="EN73" s="186" t="s">
        <v>43</v>
      </c>
      <c r="EO73" s="186" t="s">
        <v>43</v>
      </c>
      <c r="EP73" s="186" t="s">
        <v>43</v>
      </c>
      <c r="EQ73" s="186" t="s">
        <v>43</v>
      </c>
      <c r="ER73" s="186" t="s">
        <v>43</v>
      </c>
      <c r="ES73" s="186" t="s">
        <v>43</v>
      </c>
      <c r="ET73" s="186" t="s">
        <v>43</v>
      </c>
      <c r="EU73" s="186" t="s">
        <v>43</v>
      </c>
      <c r="EV73" s="186" t="s">
        <v>43</v>
      </c>
      <c r="EW73" s="186" t="s">
        <v>43</v>
      </c>
      <c r="EX73" s="186" t="s">
        <v>43</v>
      </c>
      <c r="EY73" s="186" t="s">
        <v>43</v>
      </c>
      <c r="EZ73" s="186" t="s">
        <v>43</v>
      </c>
      <c r="FA73" s="186" t="s">
        <v>43</v>
      </c>
      <c r="FB73" s="186" t="s">
        <v>43</v>
      </c>
      <c r="FC73" s="186" t="s">
        <v>43</v>
      </c>
      <c r="FD73" s="186" t="s">
        <v>43</v>
      </c>
      <c r="FE73" s="186" t="s">
        <v>43</v>
      </c>
      <c r="FF73" s="186" t="s">
        <v>43</v>
      </c>
      <c r="FG73" s="186" t="s">
        <v>43</v>
      </c>
      <c r="FH73" s="186" t="s">
        <v>43</v>
      </c>
      <c r="FI73" s="186" t="s">
        <v>44</v>
      </c>
      <c r="FJ73" s="186" t="s">
        <v>44</v>
      </c>
      <c r="FK73" s="186" t="s">
        <v>44</v>
      </c>
      <c r="FL73" s="186" t="s">
        <v>44</v>
      </c>
      <c r="FM73" s="186" t="s">
        <v>44</v>
      </c>
      <c r="FN73" s="186" t="s">
        <v>44</v>
      </c>
      <c r="FO73" s="186" t="s">
        <v>44</v>
      </c>
      <c r="FP73" s="186" t="s">
        <v>44</v>
      </c>
      <c r="FQ73" s="186" t="s">
        <v>44</v>
      </c>
      <c r="FR73" s="186" t="s">
        <v>44</v>
      </c>
      <c r="FS73" s="186" t="s">
        <v>44</v>
      </c>
      <c r="FT73" s="186" t="s">
        <v>44</v>
      </c>
      <c r="FU73" s="186" t="s">
        <v>44</v>
      </c>
      <c r="FV73" s="186" t="s">
        <v>44</v>
      </c>
      <c r="FW73" s="186" t="s">
        <v>44</v>
      </c>
      <c r="FX73" s="186" t="s">
        <v>44</v>
      </c>
      <c r="FY73" s="186" t="s">
        <v>44</v>
      </c>
      <c r="FZ73" s="186" t="s">
        <v>44</v>
      </c>
      <c r="GA73" s="186" t="s">
        <v>44</v>
      </c>
      <c r="GB73" s="186" t="s">
        <v>44</v>
      </c>
      <c r="GC73" s="186" t="s">
        <v>44</v>
      </c>
      <c r="GD73" s="186" t="s">
        <v>44</v>
      </c>
      <c r="GE73" s="186" t="s">
        <v>44</v>
      </c>
      <c r="GF73" s="186" t="s">
        <v>44</v>
      </c>
      <c r="GG73" s="186" t="s">
        <v>44</v>
      </c>
      <c r="GH73" s="186" t="s">
        <v>44</v>
      </c>
      <c r="GI73" s="186" t="s">
        <v>44</v>
      </c>
      <c r="GJ73" s="186" t="s">
        <v>44</v>
      </c>
      <c r="GK73" s="186" t="s">
        <v>44</v>
      </c>
      <c r="GL73" s="186" t="s">
        <v>44</v>
      </c>
      <c r="GM73" s="186" t="s">
        <v>44</v>
      </c>
      <c r="GN73" s="186" t="s">
        <v>44</v>
      </c>
      <c r="GO73" s="186" t="s">
        <v>44</v>
      </c>
      <c r="GP73" s="186" t="s">
        <v>44</v>
      </c>
      <c r="GT73" s="162">
        <v>72</v>
      </c>
      <c r="GU73" s="162" t="s">
        <v>428</v>
      </c>
      <c r="HH73" s="162">
        <f t="shared" si="169"/>
        <v>36</v>
      </c>
      <c r="HI73" s="162" t="str">
        <f t="shared" si="151"/>
        <v>Z436</v>
      </c>
      <c r="HJ73" s="162" t="str">
        <f t="shared" ref="HJ73" si="174">CONCATENATE(2,HI73)</f>
        <v>2Z436</v>
      </c>
      <c r="HK73" s="162" t="str">
        <f t="shared" si="153"/>
        <v/>
      </c>
      <c r="IG73" s="278"/>
      <c r="II73" s="278"/>
      <c r="IJ73" s="278"/>
      <c r="IK73" s="278"/>
      <c r="IL73" s="288"/>
      <c r="IM73" s="278"/>
      <c r="IN73" s="278"/>
      <c r="IO73" s="278"/>
      <c r="IP73" s="278"/>
      <c r="IQ73" s="278"/>
      <c r="IR73" s="278"/>
      <c r="IS73" s="278"/>
      <c r="IT73" s="278"/>
      <c r="IU73" s="278"/>
      <c r="IW73" s="278"/>
      <c r="IX73" s="278"/>
      <c r="IY73" s="278"/>
      <c r="IZ73" s="278"/>
      <c r="JA73" s="278"/>
    </row>
    <row r="74" spans="1:261" ht="39.9" customHeight="1" thickBot="1" x14ac:dyDescent="0.65">
      <c r="B74" s="280"/>
      <c r="C74" s="162" t="str">
        <f t="shared" si="164"/>
        <v>2Z473</v>
      </c>
      <c r="D74" s="281"/>
      <c r="E74" s="281"/>
      <c r="F74" s="282"/>
      <c r="G74" s="217"/>
      <c r="H74" s="218" t="str">
        <f>BB74</f>
        <v>Z418</v>
      </c>
      <c r="I74" s="220" t="str">
        <f>IF(ISERROR(VLOOKUP(H74,'zapisy k stolom'!$A$4:$AD$2403,27,0)),"",VLOOKUP(H74,'zapisy k stolom'!$A$4:$AD$2403,27,0))</f>
        <v/>
      </c>
      <c r="J74" s="223"/>
      <c r="N74" s="225"/>
      <c r="O74" s="225"/>
      <c r="Q74" s="180" t="str">
        <f t="shared" si="158"/>
        <v/>
      </c>
      <c r="R74" s="180" t="str">
        <f t="shared" si="156"/>
        <v/>
      </c>
      <c r="U74" s="180" t="str">
        <f t="shared" si="37"/>
        <v/>
      </c>
      <c r="V74" s="180" t="str">
        <f t="shared" si="32"/>
        <v/>
      </c>
      <c r="Y74" s="180" t="str">
        <f t="shared" si="77"/>
        <v/>
      </c>
      <c r="Z74" s="180" t="str">
        <f t="shared" si="72"/>
        <v/>
      </c>
      <c r="AC74" s="180" t="str">
        <f t="shared" si="146"/>
        <v/>
      </c>
      <c r="AD74" s="180" t="str">
        <f t="shared" si="141"/>
        <v/>
      </c>
      <c r="AF74" s="284"/>
      <c r="AH74" s="283"/>
      <c r="AI74" s="283"/>
      <c r="AM74" s="279"/>
      <c r="AN74" s="279"/>
      <c r="AO74" s="279"/>
      <c r="AP74" s="279"/>
      <c r="AR74" s="162">
        <v>70</v>
      </c>
      <c r="AY74" s="162" t="str">
        <f>CONCATENATE("2",BC72)</f>
        <v>2Z473</v>
      </c>
      <c r="AZ74" s="162" t="str">
        <f>I74</f>
        <v/>
      </c>
      <c r="BA74" s="162">
        <f>BA70+1</f>
        <v>18</v>
      </c>
      <c r="BB74" s="199" t="str">
        <f>CONCATENATE("Z4",BA74)</f>
        <v>Z418</v>
      </c>
      <c r="BC74" s="200"/>
      <c r="BD74" s="203"/>
      <c r="EB74" s="176"/>
      <c r="EC74" s="176"/>
      <c r="ED74" s="176">
        <f t="shared" si="162"/>
        <v>72</v>
      </c>
      <c r="EE74" s="186" t="s">
        <v>43</v>
      </c>
      <c r="EF74" s="186" t="s">
        <v>43</v>
      </c>
      <c r="EG74" s="186" t="s">
        <v>43</v>
      </c>
      <c r="EH74" s="186" t="s">
        <v>43</v>
      </c>
      <c r="EI74" s="186" t="s">
        <v>43</v>
      </c>
      <c r="EJ74" s="186" t="s">
        <v>43</v>
      </c>
      <c r="EK74" s="186" t="s">
        <v>43</v>
      </c>
      <c r="EL74" s="186" t="s">
        <v>43</v>
      </c>
      <c r="EM74" s="186" t="s">
        <v>43</v>
      </c>
      <c r="EN74" s="186" t="s">
        <v>43</v>
      </c>
      <c r="EO74" s="186" t="s">
        <v>43</v>
      </c>
      <c r="EP74" s="186" t="s">
        <v>43</v>
      </c>
      <c r="EQ74" s="186" t="s">
        <v>43</v>
      </c>
      <c r="ER74" s="186" t="s">
        <v>43</v>
      </c>
      <c r="ES74" s="186" t="s">
        <v>43</v>
      </c>
      <c r="ET74" s="186" t="s">
        <v>43</v>
      </c>
      <c r="EU74" s="186" t="s">
        <v>43</v>
      </c>
      <c r="EV74" s="186" t="s">
        <v>43</v>
      </c>
      <c r="EW74" s="186" t="s">
        <v>43</v>
      </c>
      <c r="EX74" s="186" t="s">
        <v>43</v>
      </c>
      <c r="EY74" s="186" t="s">
        <v>43</v>
      </c>
      <c r="EZ74" s="186" t="s">
        <v>43</v>
      </c>
      <c r="FA74" s="186" t="s">
        <v>43</v>
      </c>
      <c r="FB74" s="186" t="s">
        <v>43</v>
      </c>
      <c r="FC74" s="186" t="s">
        <v>43</v>
      </c>
      <c r="FD74" s="186" t="s">
        <v>43</v>
      </c>
      <c r="FE74" s="186" t="s">
        <v>43</v>
      </c>
      <c r="FF74" s="186" t="s">
        <v>43</v>
      </c>
      <c r="FG74" s="186" t="s">
        <v>43</v>
      </c>
      <c r="FH74" s="186" t="s">
        <v>43</v>
      </c>
      <c r="FI74" s="186" t="s">
        <v>43</v>
      </c>
      <c r="FJ74" s="186" t="s">
        <v>43</v>
      </c>
      <c r="FK74" s="186" t="s">
        <v>43</v>
      </c>
      <c r="FL74" s="186" t="s">
        <v>43</v>
      </c>
      <c r="FM74" s="186" t="s">
        <v>43</v>
      </c>
      <c r="FN74" s="186" t="s">
        <v>43</v>
      </c>
      <c r="FO74" s="186" t="s">
        <v>43</v>
      </c>
      <c r="FP74" s="186" t="s">
        <v>43</v>
      </c>
      <c r="FQ74" s="186" t="s">
        <v>43</v>
      </c>
      <c r="FR74" s="186" t="s">
        <v>43</v>
      </c>
      <c r="FS74" s="186" t="s">
        <v>43</v>
      </c>
      <c r="FT74" s="186" t="s">
        <v>43</v>
      </c>
      <c r="FU74" s="186" t="s">
        <v>43</v>
      </c>
      <c r="FV74" s="186" t="s">
        <v>43</v>
      </c>
      <c r="FW74" s="186" t="s">
        <v>43</v>
      </c>
      <c r="FX74" s="186" t="s">
        <v>43</v>
      </c>
      <c r="FY74" s="186" t="s">
        <v>43</v>
      </c>
      <c r="FZ74" s="186" t="s">
        <v>43</v>
      </c>
      <c r="GA74" s="186" t="s">
        <v>43</v>
      </c>
      <c r="GB74" s="186" t="s">
        <v>43</v>
      </c>
      <c r="GC74" s="186" t="s">
        <v>43</v>
      </c>
      <c r="GD74" s="186" t="s">
        <v>43</v>
      </c>
      <c r="GE74" s="186" t="s">
        <v>43</v>
      </c>
      <c r="GF74" s="186" t="s">
        <v>43</v>
      </c>
      <c r="GG74" s="186" t="s">
        <v>43</v>
      </c>
      <c r="GH74" s="186" t="s">
        <v>43</v>
      </c>
      <c r="GI74" s="186" t="s">
        <v>43</v>
      </c>
      <c r="GJ74" s="186" t="s">
        <v>43</v>
      </c>
      <c r="GK74" s="186" t="s">
        <v>43</v>
      </c>
      <c r="GL74" s="186" t="s">
        <v>43</v>
      </c>
      <c r="GM74" s="186" t="s">
        <v>43</v>
      </c>
      <c r="GN74" s="186" t="s">
        <v>43</v>
      </c>
      <c r="GO74" s="186" t="s">
        <v>43</v>
      </c>
      <c r="GP74" s="186" t="s">
        <v>43</v>
      </c>
      <c r="GT74" s="162">
        <v>73</v>
      </c>
      <c r="GU74" s="162" t="s">
        <v>429</v>
      </c>
      <c r="HH74" s="162">
        <f t="shared" si="169"/>
        <v>37</v>
      </c>
      <c r="HI74" s="162" t="str">
        <f t="shared" si="151"/>
        <v>Z437</v>
      </c>
      <c r="HJ74" s="162" t="str">
        <f t="shared" ref="HJ74" si="175">CONCATENATE(1,HI74)</f>
        <v>1Z437</v>
      </c>
      <c r="HK74" s="162" t="str">
        <f t="shared" si="153"/>
        <v/>
      </c>
      <c r="IG74" s="277">
        <v>36</v>
      </c>
      <c r="II74" s="277" t="str">
        <f t="shared" ref="II74" si="176">IF($H$1=8,IW74,IF($H$1=16,IX74,IF($H$1=32,IY74,IF($H$1=64,IZ74,IF($H$1=128,JA74,"")))))</f>
        <v/>
      </c>
      <c r="IJ74" s="277">
        <f t="shared" ref="IJ74" si="177">IF($H$1=8,IL74,IF($H$1=16,IN74,IF($H$1=32,IP74,IF($H$1=64,IR74,IF($H$1=128,IT74,"")))))</f>
        <v>0</v>
      </c>
      <c r="IK74" s="277">
        <f t="shared" ref="IK74" si="178">IF($H$1=8,IM74,IF($H$1=16,IO74,IF($H$1=32,IQ74,IF($H$1=64,IS74,IF($H$1=128,IU74,"")))))</f>
        <v>0</v>
      </c>
      <c r="IL74" s="277"/>
      <c r="IM74" s="277"/>
      <c r="IN74" s="277"/>
      <c r="IO74" s="277"/>
      <c r="IP74" s="277" t="s">
        <v>43</v>
      </c>
      <c r="IQ74" s="277"/>
      <c r="IR74" s="277" t="s">
        <v>43</v>
      </c>
      <c r="IS74" s="277" t="str">
        <f>I19</f>
        <v/>
      </c>
      <c r="IT74" s="277" t="s">
        <v>43</v>
      </c>
      <c r="IU74" s="277"/>
      <c r="IW74" s="277" t="str">
        <f>IF(IM74="","",MAX($IW$4:IW73)+1)</f>
        <v/>
      </c>
      <c r="IX74" s="277" t="str">
        <f>IF(IO74="","",MAX($IW$4:IX73)+1)</f>
        <v/>
      </c>
      <c r="IY74" s="277" t="str">
        <f>IF(IQ74="","",MAX($IW$4:IY73)+1)</f>
        <v/>
      </c>
      <c r="IZ74" s="277" t="str">
        <f>IF(IS74="","",MAX($IW$4:IZ73)+1)</f>
        <v/>
      </c>
      <c r="JA74" s="277" t="str">
        <f>IF(IU74="","",MAX($IW$4:JA73)+1)</f>
        <v/>
      </c>
    </row>
    <row r="75" spans="1:261" ht="39.9" customHeight="1" thickBot="1" x14ac:dyDescent="0.65">
      <c r="A75" s="232" t="str">
        <f>IF(I75="","",MAX($A$5:A74)+1)</f>
        <v/>
      </c>
      <c r="B75" s="280">
        <v>36</v>
      </c>
      <c r="C75" s="162" t="str">
        <f t="shared" si="164"/>
        <v>2Z418</v>
      </c>
      <c r="D75" s="281">
        <f>HLOOKUP($H$1,$AH$6:$AL$258,B73+B73,0)</f>
        <v>0</v>
      </c>
      <c r="E75" s="281">
        <f t="shared" si="51"/>
        <v>36</v>
      </c>
      <c r="F75" s="282" t="str">
        <f>IF(OR(ISERROR(HLOOKUP($H$1,$AR$4:$AV$132,B75+1,0))=TRUE,HLOOKUP($H$1,$AR$4:$AV$132,B75+1,0)=0)," ",HLOOKUP($H$1,$AR$4:$AV$132,B75+1,0))</f>
        <v xml:space="preserve"> </v>
      </c>
      <c r="G75" s="219" t="str">
        <f>IF(ISERROR(VLOOKUP(E75,vylosovanie!$D$10:$Q$162,11,0))=TRUE,"",IF($K$1="n","",VLOOKUP(E75,vylosovanie!$D$10:$Q$162,11,0)))</f>
        <v/>
      </c>
      <c r="H75" s="220" t="str">
        <f>IF(ISERROR(VLOOKUP(E75,vylosovanie!$D$10:$Q$162,12,0))=TRUE,"",IF($K$1="n","",VLOOKUP(E75,vylosovanie!$D$10:$Q$162,12,0)))</f>
        <v/>
      </c>
      <c r="I75" s="224" t="str">
        <f>IF(ISERROR(VLOOKUP(H74,'zapisy k stolom'!$A$4:$AD$2403,30,0)),"",VLOOKUP(H74,'zapisy k stolom'!$A$4:$AD$2403,30,0))</f>
        <v/>
      </c>
      <c r="J75" s="223"/>
      <c r="K75" s="214" t="str">
        <f>IF(ISERROR(VLOOKUP(J76,'zapisy k stolom'!$A$4:$AD$2544,28,0)),"",VLOOKUP(J76,'zapisy k stolom'!$A$4:$AD$2544,28,0))</f>
        <v/>
      </c>
      <c r="N75" s="225"/>
      <c r="O75" s="225"/>
      <c r="Q75" s="180" t="str">
        <f t="shared" si="158"/>
        <v/>
      </c>
      <c r="R75" s="180" t="str">
        <f t="shared" si="156"/>
        <v/>
      </c>
      <c r="U75" s="180" t="str">
        <f t="shared" si="37"/>
        <v/>
      </c>
      <c r="V75" s="180" t="str">
        <f t="shared" si="32"/>
        <v/>
      </c>
      <c r="Y75" s="180" t="str">
        <f t="shared" si="77"/>
        <v/>
      </c>
      <c r="Z75" s="180" t="str">
        <f t="shared" si="72"/>
        <v/>
      </c>
      <c r="AC75" s="180" t="str">
        <f t="shared" si="146"/>
        <v/>
      </c>
      <c r="AD75" s="180" t="str">
        <f t="shared" si="141"/>
        <v/>
      </c>
      <c r="AF75" s="284" t="str">
        <f>IF(F75=$H$1,"B1",IF(F75&gt;$H$1,"--",IF($H$1=8,HLOOKUP($H$2,$HZ$2:$IC$10,F75+1,0),IF($H$1=16,HLOOKUP($H$2,$BL$2:$BS$18,F75+1,0),IF($H$1=32,HLOOKUP($H$2,$BY$2:$CN$34,F75+1,0),IF($H$1=64,HLOOKUP($H$2,$CT$2:$DY$66,F75+1,0),IF($H$1=128,HLOOKUP($H$2,$EE$2:$GP$130,F75+1,0),"")))))))</f>
        <v>--</v>
      </c>
      <c r="AH75" s="283">
        <v>5</v>
      </c>
      <c r="AI75" s="283">
        <v>4</v>
      </c>
      <c r="AM75" s="279">
        <v>36</v>
      </c>
      <c r="AN75" s="279">
        <v>36</v>
      </c>
      <c r="AO75" s="279"/>
      <c r="AP75" s="279"/>
      <c r="AR75" s="162">
        <v>71</v>
      </c>
      <c r="AY75" s="162" t="str">
        <f>CONCATENATE("2",BB74)</f>
        <v>2Z418</v>
      </c>
      <c r="AZ75" s="162" t="str">
        <f>G75</f>
        <v/>
      </c>
      <c r="BB75" s="200"/>
      <c r="BD75" s="203"/>
      <c r="EB75" s="176"/>
      <c r="EC75" s="176"/>
      <c r="ED75" s="176">
        <f t="shared" si="162"/>
        <v>73</v>
      </c>
      <c r="EE75" s="186" t="s">
        <v>43</v>
      </c>
      <c r="EF75" s="186" t="s">
        <v>43</v>
      </c>
      <c r="EG75" s="186" t="s">
        <v>43</v>
      </c>
      <c r="EH75" s="186" t="s">
        <v>43</v>
      </c>
      <c r="EI75" s="186" t="s">
        <v>43</v>
      </c>
      <c r="EJ75" s="186" t="s">
        <v>43</v>
      </c>
      <c r="EK75" s="186" t="s">
        <v>43</v>
      </c>
      <c r="EL75" s="186" t="s">
        <v>43</v>
      </c>
      <c r="EM75" s="186" t="s">
        <v>43</v>
      </c>
      <c r="EN75" s="186" t="s">
        <v>43</v>
      </c>
      <c r="EO75" s="186" t="s">
        <v>43</v>
      </c>
      <c r="EP75" s="186" t="s">
        <v>43</v>
      </c>
      <c r="EQ75" s="186" t="s">
        <v>43</v>
      </c>
      <c r="ER75" s="186" t="s">
        <v>43</v>
      </c>
      <c r="ES75" s="186" t="s">
        <v>43</v>
      </c>
      <c r="ET75" s="186" t="s">
        <v>43</v>
      </c>
      <c r="EU75" s="186" t="s">
        <v>43</v>
      </c>
      <c r="EV75" s="186" t="s">
        <v>43</v>
      </c>
      <c r="EW75" s="186" t="s">
        <v>43</v>
      </c>
      <c r="EX75" s="186" t="s">
        <v>43</v>
      </c>
      <c r="EY75" s="186" t="s">
        <v>43</v>
      </c>
      <c r="EZ75" s="186" t="s">
        <v>43</v>
      </c>
      <c r="FA75" s="186" t="s">
        <v>43</v>
      </c>
      <c r="FB75" s="186" t="s">
        <v>43</v>
      </c>
      <c r="FC75" s="186" t="s">
        <v>43</v>
      </c>
      <c r="FD75" s="186" t="s">
        <v>43</v>
      </c>
      <c r="FE75" s="186" t="s">
        <v>43</v>
      </c>
      <c r="FF75" s="186" t="s">
        <v>43</v>
      </c>
      <c r="FG75" s="186" t="s">
        <v>43</v>
      </c>
      <c r="FH75" s="186" t="s">
        <v>43</v>
      </c>
      <c r="FI75" s="186" t="s">
        <v>43</v>
      </c>
      <c r="FJ75" s="186" t="s">
        <v>43</v>
      </c>
      <c r="FK75" s="186" t="s">
        <v>43</v>
      </c>
      <c r="FL75" s="186" t="s">
        <v>43</v>
      </c>
      <c r="FM75" s="186" t="s">
        <v>43</v>
      </c>
      <c r="FN75" s="186" t="s">
        <v>43</v>
      </c>
      <c r="FO75" s="186" t="s">
        <v>43</v>
      </c>
      <c r="FP75" s="186" t="s">
        <v>43</v>
      </c>
      <c r="FQ75" s="186" t="s">
        <v>43</v>
      </c>
      <c r="FR75" s="186" t="s">
        <v>43</v>
      </c>
      <c r="FS75" s="186" t="s">
        <v>43</v>
      </c>
      <c r="FT75" s="186" t="s">
        <v>43</v>
      </c>
      <c r="FU75" s="186" t="s">
        <v>43</v>
      </c>
      <c r="FV75" s="186" t="s">
        <v>43</v>
      </c>
      <c r="FW75" s="186" t="s">
        <v>43</v>
      </c>
      <c r="FX75" s="186" t="s">
        <v>43</v>
      </c>
      <c r="FY75" s="186" t="s">
        <v>43</v>
      </c>
      <c r="FZ75" s="186" t="s">
        <v>43</v>
      </c>
      <c r="GA75" s="186" t="s">
        <v>43</v>
      </c>
      <c r="GB75" s="186" t="s">
        <v>43</v>
      </c>
      <c r="GC75" s="186" t="s">
        <v>43</v>
      </c>
      <c r="GD75" s="186" t="s">
        <v>43</v>
      </c>
      <c r="GE75" s="186" t="s">
        <v>43</v>
      </c>
      <c r="GF75" s="186" t="s">
        <v>43</v>
      </c>
      <c r="GG75" s="186" t="s">
        <v>43</v>
      </c>
      <c r="GH75" s="186" t="s">
        <v>43</v>
      </c>
      <c r="GI75" s="186" t="s">
        <v>43</v>
      </c>
      <c r="GJ75" s="186" t="s">
        <v>43</v>
      </c>
      <c r="GK75" s="186" t="s">
        <v>43</v>
      </c>
      <c r="GL75" s="186" t="s">
        <v>43</v>
      </c>
      <c r="GM75" s="186" t="s">
        <v>43</v>
      </c>
      <c r="GN75" s="186" t="s">
        <v>43</v>
      </c>
      <c r="GO75" s="186" t="s">
        <v>43</v>
      </c>
      <c r="GP75" s="186" t="s">
        <v>43</v>
      </c>
      <c r="GT75" s="162">
        <v>74</v>
      </c>
      <c r="GU75" s="162" t="s">
        <v>430</v>
      </c>
      <c r="HH75" s="162">
        <f t="shared" si="169"/>
        <v>37</v>
      </c>
      <c r="HI75" s="162" t="str">
        <f t="shared" si="151"/>
        <v>Z437</v>
      </c>
      <c r="HJ75" s="162" t="str">
        <f t="shared" ref="HJ75" si="179">CONCATENATE(2,HI75)</f>
        <v>2Z437</v>
      </c>
      <c r="HK75" s="162" t="str">
        <f t="shared" si="153"/>
        <v/>
      </c>
      <c r="IG75" s="278"/>
      <c r="II75" s="278"/>
      <c r="IJ75" s="278"/>
      <c r="IK75" s="278"/>
      <c r="IL75" s="288"/>
      <c r="IM75" s="278"/>
      <c r="IN75" s="278"/>
      <c r="IO75" s="278"/>
      <c r="IP75" s="278"/>
      <c r="IQ75" s="278"/>
      <c r="IR75" s="278"/>
      <c r="IS75" s="278"/>
      <c r="IT75" s="278"/>
      <c r="IU75" s="278"/>
      <c r="IW75" s="278"/>
      <c r="IX75" s="278"/>
      <c r="IY75" s="278"/>
      <c r="IZ75" s="278"/>
      <c r="JA75" s="278"/>
    </row>
    <row r="76" spans="1:261" ht="39.9" customHeight="1" thickBot="1" x14ac:dyDescent="0.65">
      <c r="B76" s="280"/>
      <c r="C76" s="162" t="str">
        <f t="shared" si="164"/>
        <v>1Z4115</v>
      </c>
      <c r="D76" s="281"/>
      <c r="E76" s="281"/>
      <c r="F76" s="282"/>
      <c r="J76" s="222" t="str">
        <f>BD76</f>
        <v>Z4101</v>
      </c>
      <c r="K76" s="214" t="str">
        <f>IF(ISERROR(VLOOKUP(J76,'zapisy k stolom'!$A$4:$AD$2403,27,0)),"",VLOOKUP(J76,'zapisy k stolom'!$A$4:$AD$2403,27,0))</f>
        <v/>
      </c>
      <c r="N76" s="225"/>
      <c r="O76" s="225"/>
      <c r="Q76" s="180" t="str">
        <f t="shared" si="158"/>
        <v/>
      </c>
      <c r="R76" s="180" t="str">
        <f t="shared" si="156"/>
        <v/>
      </c>
      <c r="U76" s="180" t="str">
        <f t="shared" si="37"/>
        <v/>
      </c>
      <c r="V76" s="180" t="str">
        <f t="shared" ref="V76:V139" si="180">IF(ISERROR(VLOOKUP(Q67,$A$5:$I$260,9,0))=TRUE,"",VLOOKUP(Q67,$A$5:$I$260,9,0))</f>
        <v/>
      </c>
      <c r="Y76" s="180" t="str">
        <f t="shared" si="77"/>
        <v/>
      </c>
      <c r="Z76" s="180" t="str">
        <f t="shared" si="72"/>
        <v/>
      </c>
      <c r="AC76" s="180" t="str">
        <f t="shared" si="146"/>
        <v/>
      </c>
      <c r="AD76" s="180" t="str">
        <f t="shared" si="141"/>
        <v/>
      </c>
      <c r="AF76" s="284"/>
      <c r="AH76" s="283"/>
      <c r="AI76" s="283"/>
      <c r="AM76" s="279"/>
      <c r="AN76" s="279"/>
      <c r="AO76" s="279"/>
      <c r="AP76" s="279"/>
      <c r="AR76" s="162">
        <v>72</v>
      </c>
      <c r="AY76" s="162" t="str">
        <f>CONCATENATE("1",BE84)</f>
        <v>1Z4115</v>
      </c>
      <c r="AZ76" s="162" t="str">
        <f>K76</f>
        <v/>
      </c>
      <c r="BD76" s="203" t="str">
        <f>CONCATENATE("Z4",BA73)</f>
        <v>Z4101</v>
      </c>
      <c r="EB76" s="176"/>
      <c r="EC76" s="176"/>
      <c r="ED76" s="176">
        <f t="shared" si="162"/>
        <v>74</v>
      </c>
      <c r="EE76" s="186" t="s">
        <v>43</v>
      </c>
      <c r="EF76" s="186" t="s">
        <v>43</v>
      </c>
      <c r="EG76" s="186" t="s">
        <v>43</v>
      </c>
      <c r="EH76" s="186" t="s">
        <v>43</v>
      </c>
      <c r="EI76" s="186" t="s">
        <v>43</v>
      </c>
      <c r="EJ76" s="186" t="s">
        <v>43</v>
      </c>
      <c r="EK76" s="186" t="s">
        <v>43</v>
      </c>
      <c r="EL76" s="186" t="s">
        <v>43</v>
      </c>
      <c r="EM76" s="186" t="s">
        <v>43</v>
      </c>
      <c r="EN76" s="186" t="s">
        <v>43</v>
      </c>
      <c r="EO76" s="186" t="s">
        <v>43</v>
      </c>
      <c r="EP76" s="186" t="s">
        <v>43</v>
      </c>
      <c r="EQ76" s="186" t="s">
        <v>43</v>
      </c>
      <c r="ER76" s="186" t="s">
        <v>43</v>
      </c>
      <c r="ES76" s="186" t="s">
        <v>43</v>
      </c>
      <c r="ET76" s="186" t="s">
        <v>43</v>
      </c>
      <c r="EU76" s="186" t="s">
        <v>43</v>
      </c>
      <c r="EV76" s="186" t="s">
        <v>43</v>
      </c>
      <c r="EW76" s="186" t="s">
        <v>43</v>
      </c>
      <c r="EX76" s="186" t="s">
        <v>44</v>
      </c>
      <c r="EY76" s="186" t="s">
        <v>44</v>
      </c>
      <c r="EZ76" s="186" t="s">
        <v>44</v>
      </c>
      <c r="FA76" s="186" t="s">
        <v>44</v>
      </c>
      <c r="FB76" s="186" t="s">
        <v>44</v>
      </c>
      <c r="FC76" s="186" t="s">
        <v>44</v>
      </c>
      <c r="FD76" s="186" t="s">
        <v>44</v>
      </c>
      <c r="FE76" s="186" t="s">
        <v>44</v>
      </c>
      <c r="FF76" s="186" t="s">
        <v>44</v>
      </c>
      <c r="FG76" s="186" t="s">
        <v>44</v>
      </c>
      <c r="FH76" s="186" t="s">
        <v>44</v>
      </c>
      <c r="FI76" s="186" t="s">
        <v>44</v>
      </c>
      <c r="FJ76" s="186" t="s">
        <v>44</v>
      </c>
      <c r="FK76" s="186" t="s">
        <v>44</v>
      </c>
      <c r="FL76" s="186" t="s">
        <v>44</v>
      </c>
      <c r="FM76" s="186" t="s">
        <v>44</v>
      </c>
      <c r="FN76" s="186" t="s">
        <v>44</v>
      </c>
      <c r="FO76" s="186" t="s">
        <v>44</v>
      </c>
      <c r="FP76" s="186" t="s">
        <v>44</v>
      </c>
      <c r="FQ76" s="186" t="s">
        <v>44</v>
      </c>
      <c r="FR76" s="186" t="s">
        <v>44</v>
      </c>
      <c r="FS76" s="186" t="s">
        <v>44</v>
      </c>
      <c r="FT76" s="186" t="s">
        <v>44</v>
      </c>
      <c r="FU76" s="186" t="s">
        <v>44</v>
      </c>
      <c r="FV76" s="186" t="s">
        <v>44</v>
      </c>
      <c r="FW76" s="186" t="s">
        <v>44</v>
      </c>
      <c r="FX76" s="186" t="s">
        <v>44</v>
      </c>
      <c r="FY76" s="186" t="s">
        <v>44</v>
      </c>
      <c r="FZ76" s="186" t="s">
        <v>44</v>
      </c>
      <c r="GA76" s="186" t="s">
        <v>44</v>
      </c>
      <c r="GB76" s="186" t="s">
        <v>44</v>
      </c>
      <c r="GC76" s="186" t="s">
        <v>44</v>
      </c>
      <c r="GD76" s="186" t="s">
        <v>44</v>
      </c>
      <c r="GE76" s="186" t="s">
        <v>44</v>
      </c>
      <c r="GF76" s="186" t="s">
        <v>44</v>
      </c>
      <c r="GG76" s="186" t="s">
        <v>44</v>
      </c>
      <c r="GH76" s="186" t="s">
        <v>44</v>
      </c>
      <c r="GI76" s="186" t="s">
        <v>44</v>
      </c>
      <c r="GJ76" s="186" t="s">
        <v>44</v>
      </c>
      <c r="GK76" s="186" t="s">
        <v>44</v>
      </c>
      <c r="GL76" s="186" t="s">
        <v>44</v>
      </c>
      <c r="GM76" s="186" t="s">
        <v>44</v>
      </c>
      <c r="GN76" s="186" t="s">
        <v>44</v>
      </c>
      <c r="GO76" s="186" t="s">
        <v>44</v>
      </c>
      <c r="GP76" s="186" t="s">
        <v>44</v>
      </c>
      <c r="GT76" s="162">
        <v>75</v>
      </c>
      <c r="GU76" s="162" t="s">
        <v>431</v>
      </c>
      <c r="HH76" s="162">
        <f t="shared" si="169"/>
        <v>38</v>
      </c>
      <c r="HI76" s="162" t="str">
        <f t="shared" si="151"/>
        <v>Z438</v>
      </c>
      <c r="HJ76" s="162" t="str">
        <f t="shared" ref="HJ76" si="181">CONCATENATE(1,HI76)</f>
        <v>1Z438</v>
      </c>
      <c r="HK76" s="162" t="str">
        <f t="shared" si="153"/>
        <v/>
      </c>
      <c r="IG76" s="277">
        <v>37</v>
      </c>
      <c r="II76" s="277" t="str">
        <f t="shared" ref="II76" si="182">IF($H$1=8,IW76,IF($H$1=16,IX76,IF($H$1=32,IY76,IF($H$1=64,IZ76,IF($H$1=128,JA76,"")))))</f>
        <v/>
      </c>
      <c r="IJ76" s="277">
        <f t="shared" ref="IJ76" si="183">IF($H$1=8,IL76,IF($H$1=16,IN76,IF($H$1=32,IP76,IF($H$1=64,IR76,IF($H$1=128,IT76,"")))))</f>
        <v>0</v>
      </c>
      <c r="IK76" s="277">
        <f t="shared" ref="IK76" si="184">IF($H$1=8,IM76,IF($H$1=16,IO76,IF($H$1=32,IQ76,IF($H$1=64,IS76,IF($H$1=128,IU76,"")))))</f>
        <v>0</v>
      </c>
      <c r="IL76" s="277"/>
      <c r="IM76" s="277"/>
      <c r="IN76" s="277"/>
      <c r="IO76" s="277"/>
      <c r="IP76" s="277" t="s">
        <v>43</v>
      </c>
      <c r="IQ76" s="277"/>
      <c r="IR76" s="277" t="s">
        <v>43</v>
      </c>
      <c r="IS76" s="277" t="str">
        <f>I23</f>
        <v/>
      </c>
      <c r="IT76" s="277" t="s">
        <v>43</v>
      </c>
      <c r="IU76" s="277"/>
      <c r="IW76" s="277" t="str">
        <f>IF(IM76="","",MAX($IW$4:IW75)+1)</f>
        <v/>
      </c>
      <c r="IX76" s="277" t="str">
        <f>IF(IO76="","",MAX($IW$4:IX75)+1)</f>
        <v/>
      </c>
      <c r="IY76" s="277" t="str">
        <f>IF(IQ76="","",MAX($IW$4:IY75)+1)</f>
        <v/>
      </c>
      <c r="IZ76" s="277" t="str">
        <f>IF(IS76="","",MAX($IW$4:IZ75)+1)</f>
        <v/>
      </c>
      <c r="JA76" s="277" t="str">
        <f>IF(IU76="","",MAX($IW$4:JA75)+1)</f>
        <v/>
      </c>
    </row>
    <row r="77" spans="1:261" ht="39.9" customHeight="1" thickBot="1" x14ac:dyDescent="0.65">
      <c r="B77" s="280">
        <v>37</v>
      </c>
      <c r="C77" s="162" t="str">
        <f t="shared" si="164"/>
        <v>1Z419</v>
      </c>
      <c r="D77" s="281">
        <f>HLOOKUP($H$1,$AH$6:$AL$258,B75+B75,0)</f>
        <v>0</v>
      </c>
      <c r="E77" s="281">
        <f t="shared" si="51"/>
        <v>37</v>
      </c>
      <c r="F77" s="282" t="str">
        <f>IF(OR(ISERROR(HLOOKUP($H$1,$AR$4:$AV$132,B77+1,0))=TRUE,HLOOKUP($H$1,$AR$4:$AV$132,B77+1,0)=0)," ",HLOOKUP($H$1,$AR$4:$AV$132,B77+1,0))</f>
        <v xml:space="preserve"> </v>
      </c>
      <c r="G77" s="214" t="str">
        <f>IF(ISERROR(VLOOKUP(E77,vylosovanie!$D$10:$Q$162,11,0))=TRUE,"",IF($K$1="n","",VLOOKUP(E77,vylosovanie!$D$10:$Q$162,11,0)))</f>
        <v/>
      </c>
      <c r="H77" s="214" t="str">
        <f>IF(ISERROR(VLOOKUP(E77,vylosovanie!$D$10:$Q$162,12,0))=TRUE,"",IF($K$1="n","",VLOOKUP(E77,vylosovanie!$D$10:$Q$162,12,0)))</f>
        <v/>
      </c>
      <c r="I77" s="214" t="str">
        <f>IF(ISERROR(VLOOKUP(H78,'zapisy k stolom'!$A$4:$AD$2544,28,0)),"",VLOOKUP(H78,'zapisy k stolom'!$A$4:$AD$2544,28,0))</f>
        <v/>
      </c>
      <c r="J77" s="223"/>
      <c r="K77" s="221" t="str">
        <f>IF(ISERROR(VLOOKUP(J76,'zapisy k stolom'!$A$4:$AD$2403,30,0)),"",VLOOKUP(J76,'zapisy k stolom'!$A$4:$AD$2403,30,0))</f>
        <v/>
      </c>
      <c r="N77" s="225"/>
      <c r="O77" s="225"/>
      <c r="Q77" s="180" t="str">
        <f t="shared" si="158"/>
        <v/>
      </c>
      <c r="R77" s="180" t="str">
        <f t="shared" si="156"/>
        <v/>
      </c>
      <c r="U77" s="180" t="str">
        <f t="shared" si="37"/>
        <v/>
      </c>
      <c r="V77" s="180" t="str">
        <f t="shared" si="180"/>
        <v/>
      </c>
      <c r="Y77" s="180" t="str">
        <f t="shared" si="77"/>
        <v/>
      </c>
      <c r="Z77" s="180" t="str">
        <f t="shared" si="72"/>
        <v/>
      </c>
      <c r="AC77" s="180" t="str">
        <f t="shared" si="146"/>
        <v/>
      </c>
      <c r="AD77" s="180" t="str">
        <f t="shared" si="141"/>
        <v/>
      </c>
      <c r="AF77" s="284" t="str">
        <f>IF(F77=$H$1,"B1",IF(F77&gt;$H$1,"--",IF($H$1=8,HLOOKUP($H$2,$HZ$2:$IC$10,F77+1,0),IF($H$1=16,HLOOKUP($H$2,$BL$2:$BS$18,F77+1,0),IF($H$1=32,HLOOKUP($H$2,$BY$2:$CN$34,F77+1,0),IF($H$1=64,HLOOKUP($H$2,$CT$2:$DY$66,F77+1,0),IF($H$1=128,HLOOKUP($H$2,$EE$2:$GP$130,F77+1,0),"")))))))</f>
        <v>--</v>
      </c>
      <c r="AH77" s="283">
        <v>5</v>
      </c>
      <c r="AI77" s="283">
        <v>4</v>
      </c>
      <c r="AM77" s="279">
        <v>37</v>
      </c>
      <c r="AN77" s="279">
        <v>37</v>
      </c>
      <c r="AO77" s="279"/>
      <c r="AP77" s="279"/>
      <c r="AR77" s="162">
        <v>73</v>
      </c>
      <c r="AY77" s="162" t="str">
        <f>CONCATENATE("1",BB78)</f>
        <v>1Z419</v>
      </c>
      <c r="AZ77" s="162" t="str">
        <f>G77</f>
        <v/>
      </c>
      <c r="BA77" s="162">
        <f>BA45+1</f>
        <v>115</v>
      </c>
      <c r="BD77" s="203"/>
      <c r="BE77" s="199"/>
      <c r="EB77" s="176"/>
      <c r="EC77" s="176"/>
      <c r="ED77" s="176">
        <f t="shared" si="162"/>
        <v>75</v>
      </c>
      <c r="EE77" s="186" t="s">
        <v>43</v>
      </c>
      <c r="EF77" s="186" t="s">
        <v>43</v>
      </c>
      <c r="EG77" s="186" t="s">
        <v>43</v>
      </c>
      <c r="EH77" s="186" t="s">
        <v>43</v>
      </c>
      <c r="EI77" s="186" t="s">
        <v>43</v>
      </c>
      <c r="EJ77" s="186" t="s">
        <v>43</v>
      </c>
      <c r="EK77" s="186" t="s">
        <v>43</v>
      </c>
      <c r="EL77" s="186" t="s">
        <v>43</v>
      </c>
      <c r="EM77" s="186" t="s">
        <v>43</v>
      </c>
      <c r="EN77" s="186" t="s">
        <v>43</v>
      </c>
      <c r="EO77" s="186" t="s">
        <v>43</v>
      </c>
      <c r="EP77" s="186" t="s">
        <v>43</v>
      </c>
      <c r="EQ77" s="186" t="s">
        <v>43</v>
      </c>
      <c r="ER77" s="186" t="s">
        <v>43</v>
      </c>
      <c r="ES77" s="186" t="s">
        <v>43</v>
      </c>
      <c r="ET77" s="186" t="s">
        <v>43</v>
      </c>
      <c r="EU77" s="186" t="s">
        <v>43</v>
      </c>
      <c r="EV77" s="186" t="s">
        <v>43</v>
      </c>
      <c r="EW77" s="186" t="s">
        <v>43</v>
      </c>
      <c r="EX77" s="186" t="s">
        <v>43</v>
      </c>
      <c r="EY77" s="186" t="s">
        <v>43</v>
      </c>
      <c r="EZ77" s="186" t="s">
        <v>43</v>
      </c>
      <c r="FA77" s="186" t="s">
        <v>43</v>
      </c>
      <c r="FB77" s="186" t="s">
        <v>43</v>
      </c>
      <c r="FC77" s="186" t="s">
        <v>43</v>
      </c>
      <c r="FD77" s="186" t="s">
        <v>43</v>
      </c>
      <c r="FE77" s="186" t="s">
        <v>43</v>
      </c>
      <c r="FF77" s="186" t="s">
        <v>43</v>
      </c>
      <c r="FG77" s="186" t="s">
        <v>43</v>
      </c>
      <c r="FH77" s="186" t="s">
        <v>43</v>
      </c>
      <c r="FI77" s="186" t="s">
        <v>43</v>
      </c>
      <c r="FJ77" s="186" t="s">
        <v>43</v>
      </c>
      <c r="FK77" s="186" t="s">
        <v>43</v>
      </c>
      <c r="FL77" s="186" t="s">
        <v>43</v>
      </c>
      <c r="FM77" s="186" t="s">
        <v>43</v>
      </c>
      <c r="FN77" s="186" t="s">
        <v>43</v>
      </c>
      <c r="FO77" s="186" t="s">
        <v>43</v>
      </c>
      <c r="FP77" s="186" t="s">
        <v>43</v>
      </c>
      <c r="FQ77" s="186" t="s">
        <v>43</v>
      </c>
      <c r="FR77" s="186" t="s">
        <v>43</v>
      </c>
      <c r="FS77" s="186" t="s">
        <v>43</v>
      </c>
      <c r="FT77" s="186" t="s">
        <v>43</v>
      </c>
      <c r="FU77" s="186" t="s">
        <v>43</v>
      </c>
      <c r="FV77" s="186" t="s">
        <v>43</v>
      </c>
      <c r="FW77" s="186" t="s">
        <v>43</v>
      </c>
      <c r="FX77" s="186" t="s">
        <v>43</v>
      </c>
      <c r="FY77" s="186" t="s">
        <v>44</v>
      </c>
      <c r="FZ77" s="186" t="s">
        <v>44</v>
      </c>
      <c r="GA77" s="186" t="s">
        <v>44</v>
      </c>
      <c r="GB77" s="186" t="s">
        <v>44</v>
      </c>
      <c r="GC77" s="186" t="s">
        <v>44</v>
      </c>
      <c r="GD77" s="186" t="s">
        <v>44</v>
      </c>
      <c r="GE77" s="186" t="s">
        <v>44</v>
      </c>
      <c r="GF77" s="186" t="s">
        <v>44</v>
      </c>
      <c r="GG77" s="186" t="s">
        <v>44</v>
      </c>
      <c r="GH77" s="186" t="s">
        <v>44</v>
      </c>
      <c r="GI77" s="186" t="s">
        <v>44</v>
      </c>
      <c r="GJ77" s="186" t="s">
        <v>44</v>
      </c>
      <c r="GK77" s="186" t="s">
        <v>44</v>
      </c>
      <c r="GL77" s="186" t="s">
        <v>44</v>
      </c>
      <c r="GM77" s="186" t="s">
        <v>44</v>
      </c>
      <c r="GN77" s="186" t="s">
        <v>44</v>
      </c>
      <c r="GO77" s="186" t="s">
        <v>44</v>
      </c>
      <c r="GP77" s="186" t="s">
        <v>44</v>
      </c>
      <c r="GT77" s="162">
        <v>76</v>
      </c>
      <c r="GU77" s="162" t="s">
        <v>432</v>
      </c>
      <c r="HH77" s="162">
        <f t="shared" si="169"/>
        <v>38</v>
      </c>
      <c r="HI77" s="162" t="str">
        <f t="shared" si="151"/>
        <v>Z438</v>
      </c>
      <c r="HJ77" s="162" t="str">
        <f t="shared" ref="HJ77" si="185">CONCATENATE(2,HI77)</f>
        <v>2Z438</v>
      </c>
      <c r="HK77" s="162" t="str">
        <f t="shared" si="153"/>
        <v/>
      </c>
      <c r="IG77" s="278"/>
      <c r="II77" s="278"/>
      <c r="IJ77" s="278"/>
      <c r="IK77" s="278"/>
      <c r="IL77" s="288"/>
      <c r="IM77" s="278"/>
      <c r="IN77" s="278"/>
      <c r="IO77" s="278"/>
      <c r="IP77" s="278"/>
      <c r="IQ77" s="278"/>
      <c r="IR77" s="278"/>
      <c r="IS77" s="278"/>
      <c r="IT77" s="278"/>
      <c r="IU77" s="278"/>
      <c r="IW77" s="278"/>
      <c r="IX77" s="278"/>
      <c r="IY77" s="278"/>
      <c r="IZ77" s="278"/>
      <c r="JA77" s="278"/>
    </row>
    <row r="78" spans="1:261" ht="39.9" customHeight="1" thickBot="1" x14ac:dyDescent="0.65">
      <c r="B78" s="280"/>
      <c r="C78" s="162" t="str">
        <f t="shared" si="164"/>
        <v>1Z474</v>
      </c>
      <c r="D78" s="281"/>
      <c r="E78" s="281"/>
      <c r="F78" s="282"/>
      <c r="G78" s="217"/>
      <c r="H78" s="218" t="str">
        <f>BB78</f>
        <v>Z419</v>
      </c>
      <c r="I78" s="214" t="str">
        <f>IF(ISERROR(VLOOKUP(H78,'zapisy k stolom'!$A$4:$AD$2403,27,0)),"",VLOOKUP(H78,'zapisy k stolom'!$A$4:$AD$2403,27,0))</f>
        <v/>
      </c>
      <c r="J78" s="223"/>
      <c r="K78" s="223"/>
      <c r="N78" s="225"/>
      <c r="O78" s="225"/>
      <c r="Q78" s="180" t="str">
        <f t="shared" si="158"/>
        <v/>
      </c>
      <c r="R78" s="180" t="str">
        <f t="shared" si="156"/>
        <v/>
      </c>
      <c r="U78" s="180" t="str">
        <f t="shared" ref="U78:U141" si="186">IF(ISERROR(IF(U77+1&gt;MAX($Q$3:$Q$259),"",U77+1))=TRUE,"",IF(U77+1&gt;MAX($Q$3:$Q$259),"",U77+1))</f>
        <v/>
      </c>
      <c r="V78" s="180" t="str">
        <f t="shared" si="180"/>
        <v/>
      </c>
      <c r="Y78" s="180" t="str">
        <f t="shared" si="77"/>
        <v/>
      </c>
      <c r="Z78" s="180" t="str">
        <f t="shared" si="72"/>
        <v/>
      </c>
      <c r="AC78" s="180" t="str">
        <f t="shared" si="146"/>
        <v/>
      </c>
      <c r="AD78" s="180" t="str">
        <f t="shared" si="141"/>
        <v/>
      </c>
      <c r="AF78" s="284"/>
      <c r="AH78" s="283"/>
      <c r="AI78" s="283"/>
      <c r="AM78" s="279"/>
      <c r="AN78" s="279"/>
      <c r="AO78" s="279"/>
      <c r="AP78" s="279"/>
      <c r="AR78" s="162">
        <v>74</v>
      </c>
      <c r="AY78" s="162" t="str">
        <f>CONCATENATE("1",BC80)</f>
        <v>1Z474</v>
      </c>
      <c r="AZ78" s="162" t="str">
        <f>I78</f>
        <v/>
      </c>
      <c r="BA78" s="162">
        <f>BA74+1</f>
        <v>19</v>
      </c>
      <c r="BB78" s="199" t="str">
        <f>CONCATENATE("Z4",BA78)</f>
        <v>Z419</v>
      </c>
      <c r="BD78" s="203"/>
      <c r="BE78" s="203"/>
      <c r="EB78" s="176"/>
      <c r="EC78" s="176"/>
      <c r="ED78" s="176">
        <f t="shared" si="162"/>
        <v>76</v>
      </c>
      <c r="EE78" s="186" t="s">
        <v>43</v>
      </c>
      <c r="EF78" s="186" t="s">
        <v>43</v>
      </c>
      <c r="EG78" s="186" t="s">
        <v>43</v>
      </c>
      <c r="EH78" s="186" t="s">
        <v>43</v>
      </c>
      <c r="EI78" s="186" t="s">
        <v>43</v>
      </c>
      <c r="EJ78" s="186" t="s">
        <v>43</v>
      </c>
      <c r="EK78" s="186" t="s">
        <v>43</v>
      </c>
      <c r="EL78" s="186" t="s">
        <v>43</v>
      </c>
      <c r="EM78" s="186" t="s">
        <v>43</v>
      </c>
      <c r="EN78" s="186" t="s">
        <v>43</v>
      </c>
      <c r="EO78" s="186" t="s">
        <v>43</v>
      </c>
      <c r="EP78" s="186" t="s">
        <v>43</v>
      </c>
      <c r="EQ78" s="186" t="s">
        <v>43</v>
      </c>
      <c r="ER78" s="186" t="s">
        <v>43</v>
      </c>
      <c r="ES78" s="186" t="s">
        <v>43</v>
      </c>
      <c r="ET78" s="186" t="s">
        <v>43</v>
      </c>
      <c r="EU78" s="186" t="s">
        <v>43</v>
      </c>
      <c r="EV78" s="186" t="s">
        <v>43</v>
      </c>
      <c r="EW78" s="186" t="s">
        <v>43</v>
      </c>
      <c r="EX78" s="186" t="s">
        <v>43</v>
      </c>
      <c r="EY78" s="186" t="s">
        <v>43</v>
      </c>
      <c r="EZ78" s="186" t="s">
        <v>43</v>
      </c>
      <c r="FA78" s="186" t="s">
        <v>43</v>
      </c>
      <c r="FB78" s="186" t="s">
        <v>43</v>
      </c>
      <c r="FC78" s="186" t="s">
        <v>43</v>
      </c>
      <c r="FD78" s="186" t="s">
        <v>43</v>
      </c>
      <c r="FE78" s="186" t="s">
        <v>43</v>
      </c>
      <c r="FF78" s="186" t="s">
        <v>43</v>
      </c>
      <c r="FG78" s="186" t="s">
        <v>43</v>
      </c>
      <c r="FH78" s="186" t="s">
        <v>43</v>
      </c>
      <c r="FI78" s="186" t="s">
        <v>43</v>
      </c>
      <c r="FJ78" s="186" t="s">
        <v>43</v>
      </c>
      <c r="FK78" s="186" t="s">
        <v>43</v>
      </c>
      <c r="FL78" s="186" t="s">
        <v>43</v>
      </c>
      <c r="FM78" s="186" t="s">
        <v>43</v>
      </c>
      <c r="FN78" s="186" t="s">
        <v>43</v>
      </c>
      <c r="FO78" s="186" t="s">
        <v>43</v>
      </c>
      <c r="FP78" s="186" t="s">
        <v>43</v>
      </c>
      <c r="FQ78" s="186" t="s">
        <v>43</v>
      </c>
      <c r="FR78" s="186" t="s">
        <v>43</v>
      </c>
      <c r="FS78" s="186" t="s">
        <v>43</v>
      </c>
      <c r="FT78" s="186" t="s">
        <v>43</v>
      </c>
      <c r="FU78" s="186" t="s">
        <v>43</v>
      </c>
      <c r="FV78" s="186" t="s">
        <v>43</v>
      </c>
      <c r="FW78" s="186" t="s">
        <v>43</v>
      </c>
      <c r="FX78" s="186" t="s">
        <v>43</v>
      </c>
      <c r="FY78" s="186" t="s">
        <v>43</v>
      </c>
      <c r="FZ78" s="186" t="s">
        <v>43</v>
      </c>
      <c r="GA78" s="186" t="s">
        <v>43</v>
      </c>
      <c r="GB78" s="186" t="s">
        <v>43</v>
      </c>
      <c r="GC78" s="186" t="s">
        <v>43</v>
      </c>
      <c r="GD78" s="186" t="s">
        <v>43</v>
      </c>
      <c r="GE78" s="186" t="s">
        <v>43</v>
      </c>
      <c r="GF78" s="186" t="s">
        <v>43</v>
      </c>
      <c r="GG78" s="186" t="s">
        <v>43</v>
      </c>
      <c r="GH78" s="186" t="s">
        <v>43</v>
      </c>
      <c r="GI78" s="186" t="s">
        <v>43</v>
      </c>
      <c r="GJ78" s="186" t="s">
        <v>43</v>
      </c>
      <c r="GK78" s="186" t="s">
        <v>43</v>
      </c>
      <c r="GL78" s="186" t="s">
        <v>43</v>
      </c>
      <c r="GM78" s="186" t="s">
        <v>43</v>
      </c>
      <c r="GN78" s="186" t="s">
        <v>43</v>
      </c>
      <c r="GO78" s="186" t="s">
        <v>43</v>
      </c>
      <c r="GP78" s="186" t="s">
        <v>43</v>
      </c>
      <c r="GT78" s="162">
        <v>77</v>
      </c>
      <c r="GU78" s="162" t="s">
        <v>433</v>
      </c>
      <c r="HH78" s="162">
        <f t="shared" si="169"/>
        <v>39</v>
      </c>
      <c r="HI78" s="162" t="str">
        <f t="shared" si="151"/>
        <v>Z439</v>
      </c>
      <c r="HJ78" s="162" t="str">
        <f t="shared" ref="HJ78" si="187">CONCATENATE(1,HI78)</f>
        <v>1Z439</v>
      </c>
      <c r="HK78" s="162" t="str">
        <f t="shared" si="153"/>
        <v/>
      </c>
      <c r="IG78" s="277">
        <v>38</v>
      </c>
      <c r="II78" s="277" t="str">
        <f t="shared" ref="II78" si="188">IF($H$1=8,IW78,IF($H$1=16,IX78,IF($H$1=32,IY78,IF($H$1=64,IZ78,IF($H$1=128,JA78,"")))))</f>
        <v/>
      </c>
      <c r="IJ78" s="277">
        <f t="shared" ref="IJ78" si="189">IF($H$1=8,IL78,IF($H$1=16,IN78,IF($H$1=32,IP78,IF($H$1=64,IR78,IF($H$1=128,IT78,"")))))</f>
        <v>0</v>
      </c>
      <c r="IK78" s="277">
        <f t="shared" ref="IK78" si="190">IF($H$1=8,IM78,IF($H$1=16,IO78,IF($H$1=32,IQ78,IF($H$1=64,IS78,IF($H$1=128,IU78,"")))))</f>
        <v>0</v>
      </c>
      <c r="IL78" s="277"/>
      <c r="IM78" s="277"/>
      <c r="IN78" s="277"/>
      <c r="IO78" s="277"/>
      <c r="IP78" s="277" t="s">
        <v>43</v>
      </c>
      <c r="IQ78" s="277"/>
      <c r="IR78" s="277" t="s">
        <v>43</v>
      </c>
      <c r="IS78" s="277" t="str">
        <f>I27</f>
        <v/>
      </c>
      <c r="IT78" s="277" t="s">
        <v>43</v>
      </c>
      <c r="IU78" s="277"/>
      <c r="IW78" s="277" t="str">
        <f>IF(IM78="","",MAX($IW$4:IW77)+1)</f>
        <v/>
      </c>
      <c r="IX78" s="277" t="str">
        <f>IF(IO78="","",MAX($IW$4:IX77)+1)</f>
        <v/>
      </c>
      <c r="IY78" s="277" t="str">
        <f>IF(IQ78="","",MAX($IW$4:IY77)+1)</f>
        <v/>
      </c>
      <c r="IZ78" s="277" t="str">
        <f>IF(IS78="","",MAX($IW$4:IZ77)+1)</f>
        <v/>
      </c>
      <c r="JA78" s="277" t="str">
        <f>IF(IU78="","",MAX($IW$4:JA77)+1)</f>
        <v/>
      </c>
    </row>
    <row r="79" spans="1:261" ht="39.9" customHeight="1" thickBot="1" x14ac:dyDescent="0.65">
      <c r="A79" s="232" t="str">
        <f>IF(I79="","",MAX($A$5:A78)+1)</f>
        <v/>
      </c>
      <c r="B79" s="280">
        <v>38</v>
      </c>
      <c r="C79" s="162" t="str">
        <f t="shared" si="164"/>
        <v>2Z419</v>
      </c>
      <c r="D79" s="281">
        <f>HLOOKUP($H$1,$AH$6:$AL$258,B77+B77,0)</f>
        <v>0</v>
      </c>
      <c r="E79" s="281">
        <f t="shared" si="51"/>
        <v>38</v>
      </c>
      <c r="F79" s="282" t="str">
        <f>IF(OR(ISERROR(HLOOKUP($H$1,$AR$4:$AV$132,B79+1,0))=TRUE,HLOOKUP($H$1,$AR$4:$AV$132,B79+1,0)=0)," ",HLOOKUP($H$1,$AR$4:$AV$132,B79+1,0))</f>
        <v xml:space="preserve"> </v>
      </c>
      <c r="G79" s="219" t="str">
        <f>IF(ISERROR(VLOOKUP(E79,vylosovanie!$D$10:$Q$162,11,0))=TRUE,"",IF($K$1="n","",VLOOKUP(E79,vylosovanie!$D$10:$Q$162,11,0)))</f>
        <v/>
      </c>
      <c r="H79" s="220" t="str">
        <f>IF(ISERROR(VLOOKUP(E79,vylosovanie!$D$10:$Q$162,12,0))=TRUE,"",IF($K$1="n","",VLOOKUP(E79,vylosovanie!$D$10:$Q$162,12,0)))</f>
        <v/>
      </c>
      <c r="I79" s="221" t="str">
        <f>IF(ISERROR(VLOOKUP(H78,'zapisy k stolom'!$A$4:$AD$2403,30,0)),"",VLOOKUP(H78,'zapisy k stolom'!$A$4:$AD$2403,30,0))</f>
        <v/>
      </c>
      <c r="J79" s="223" t="str">
        <f>IF(ISERROR(VLOOKUP(I80,'zapisy k stolom'!$A$4:$AD$2544,28,0)),"",VLOOKUP(I80,'zapisy k stolom'!$A$4:$AD$2544,28,0))</f>
        <v/>
      </c>
      <c r="K79" s="223"/>
      <c r="N79" s="225"/>
      <c r="O79" s="225"/>
      <c r="Q79" s="180" t="str">
        <f t="shared" si="158"/>
        <v/>
      </c>
      <c r="R79" s="180" t="str">
        <f t="shared" si="156"/>
        <v/>
      </c>
      <c r="U79" s="180" t="str">
        <f t="shared" si="186"/>
        <v/>
      </c>
      <c r="V79" s="180" t="str">
        <f t="shared" si="180"/>
        <v/>
      </c>
      <c r="Y79" s="180" t="str">
        <f t="shared" si="77"/>
        <v/>
      </c>
      <c r="Z79" s="180" t="str">
        <f t="shared" si="72"/>
        <v/>
      </c>
      <c r="AC79" s="180" t="str">
        <f t="shared" si="146"/>
        <v/>
      </c>
      <c r="AD79" s="180" t="str">
        <f t="shared" si="141"/>
        <v/>
      </c>
      <c r="AF79" s="284" t="str">
        <f>IF(F79=$H$1,"B1",IF(F79&gt;$H$1,"--",IF($H$1=8,HLOOKUP($H$2,$HZ$2:$IC$10,F79+1,0),IF($H$1=16,HLOOKUP($H$2,$BL$2:$BS$18,F79+1,0),IF($H$1=32,HLOOKUP($H$2,$BY$2:$CN$34,F79+1,0),IF($H$1=64,HLOOKUP($H$2,$CT$2:$DY$66,F79+1,0),IF($H$1=128,HLOOKUP($H$2,$EE$2:$GP$130,F79+1,0),"")))))))</f>
        <v>--</v>
      </c>
      <c r="AH79" s="283">
        <v>6</v>
      </c>
      <c r="AI79" s="283">
        <v>5</v>
      </c>
      <c r="AM79" s="279">
        <v>38</v>
      </c>
      <c r="AN79" s="279">
        <v>38</v>
      </c>
      <c r="AO79" s="279"/>
      <c r="AP79" s="279"/>
      <c r="AR79" s="162">
        <v>75</v>
      </c>
      <c r="AY79" s="162" t="str">
        <f>CONCATENATE("2",BB78)</f>
        <v>2Z419</v>
      </c>
      <c r="AZ79" s="162" t="str">
        <f>G79</f>
        <v/>
      </c>
      <c r="BA79" s="162">
        <f>BA71+1</f>
        <v>74</v>
      </c>
      <c r="BB79" s="200"/>
      <c r="BC79" s="199"/>
      <c r="BD79" s="203"/>
      <c r="BE79" s="203"/>
      <c r="EB79" s="176"/>
      <c r="EC79" s="176"/>
      <c r="ED79" s="176">
        <f t="shared" si="162"/>
        <v>77</v>
      </c>
      <c r="EE79" s="186" t="s">
        <v>43</v>
      </c>
      <c r="EF79" s="186" t="s">
        <v>43</v>
      </c>
      <c r="EG79" s="186" t="s">
        <v>43</v>
      </c>
      <c r="EH79" s="186" t="s">
        <v>43</v>
      </c>
      <c r="EI79" s="186" t="s">
        <v>43</v>
      </c>
      <c r="EJ79" s="186" t="s">
        <v>43</v>
      </c>
      <c r="EK79" s="186" t="s">
        <v>43</v>
      </c>
      <c r="EL79" s="186" t="s">
        <v>43</v>
      </c>
      <c r="EM79" s="186" t="s">
        <v>43</v>
      </c>
      <c r="EN79" s="186" t="s">
        <v>43</v>
      </c>
      <c r="EO79" s="186" t="s">
        <v>43</v>
      </c>
      <c r="EP79" s="186" t="s">
        <v>43</v>
      </c>
      <c r="EQ79" s="186" t="s">
        <v>43</v>
      </c>
      <c r="ER79" s="186" t="s">
        <v>43</v>
      </c>
      <c r="ES79" s="186" t="s">
        <v>43</v>
      </c>
      <c r="ET79" s="186" t="s">
        <v>43</v>
      </c>
      <c r="EU79" s="186" t="s">
        <v>43</v>
      </c>
      <c r="EV79" s="186" t="s">
        <v>43</v>
      </c>
      <c r="EW79" s="186" t="s">
        <v>43</v>
      </c>
      <c r="EX79" s="186" t="s">
        <v>43</v>
      </c>
      <c r="EY79" s="186" t="s">
        <v>43</v>
      </c>
      <c r="EZ79" s="186" t="s">
        <v>43</v>
      </c>
      <c r="FA79" s="186" t="s">
        <v>43</v>
      </c>
      <c r="FB79" s="186" t="s">
        <v>43</v>
      </c>
      <c r="FC79" s="186" t="s">
        <v>43</v>
      </c>
      <c r="FD79" s="186" t="s">
        <v>43</v>
      </c>
      <c r="FE79" s="186" t="s">
        <v>43</v>
      </c>
      <c r="FF79" s="186" t="s">
        <v>43</v>
      </c>
      <c r="FG79" s="186" t="s">
        <v>43</v>
      </c>
      <c r="FH79" s="186" t="s">
        <v>43</v>
      </c>
      <c r="FI79" s="186" t="s">
        <v>43</v>
      </c>
      <c r="FJ79" s="186" t="s">
        <v>43</v>
      </c>
      <c r="FK79" s="186" t="s">
        <v>43</v>
      </c>
      <c r="FL79" s="186" t="s">
        <v>43</v>
      </c>
      <c r="FM79" s="186" t="s">
        <v>43</v>
      </c>
      <c r="FN79" s="186" t="s">
        <v>43</v>
      </c>
      <c r="FO79" s="186" t="s">
        <v>43</v>
      </c>
      <c r="FP79" s="186" t="s">
        <v>43</v>
      </c>
      <c r="FQ79" s="186" t="s">
        <v>43</v>
      </c>
      <c r="FR79" s="186" t="s">
        <v>43</v>
      </c>
      <c r="FS79" s="186" t="s">
        <v>43</v>
      </c>
      <c r="FT79" s="186" t="s">
        <v>43</v>
      </c>
      <c r="FU79" s="186" t="s">
        <v>43</v>
      </c>
      <c r="FV79" s="186" t="s">
        <v>43</v>
      </c>
      <c r="FW79" s="186" t="s">
        <v>43</v>
      </c>
      <c r="FX79" s="186" t="s">
        <v>43</v>
      </c>
      <c r="FY79" s="186" t="s">
        <v>43</v>
      </c>
      <c r="FZ79" s="186" t="s">
        <v>43</v>
      </c>
      <c r="GA79" s="186" t="s">
        <v>43</v>
      </c>
      <c r="GB79" s="186" t="s">
        <v>43</v>
      </c>
      <c r="GC79" s="186" t="s">
        <v>43</v>
      </c>
      <c r="GD79" s="186" t="s">
        <v>43</v>
      </c>
      <c r="GE79" s="186" t="s">
        <v>43</v>
      </c>
      <c r="GF79" s="186" t="s">
        <v>43</v>
      </c>
      <c r="GG79" s="186" t="s">
        <v>43</v>
      </c>
      <c r="GH79" s="186" t="s">
        <v>43</v>
      </c>
      <c r="GI79" s="186" t="s">
        <v>43</v>
      </c>
      <c r="GJ79" s="186" t="s">
        <v>43</v>
      </c>
      <c r="GK79" s="186" t="s">
        <v>43</v>
      </c>
      <c r="GL79" s="186" t="s">
        <v>43</v>
      </c>
      <c r="GM79" s="186" t="s">
        <v>43</v>
      </c>
      <c r="GN79" s="186" t="s">
        <v>43</v>
      </c>
      <c r="GO79" s="186" t="s">
        <v>43</v>
      </c>
      <c r="GP79" s="186" t="s">
        <v>43</v>
      </c>
      <c r="GT79" s="162">
        <v>78</v>
      </c>
      <c r="GU79" s="162" t="s">
        <v>434</v>
      </c>
      <c r="HH79" s="162">
        <f t="shared" si="169"/>
        <v>39</v>
      </c>
      <c r="HI79" s="162" t="str">
        <f t="shared" si="151"/>
        <v>Z439</v>
      </c>
      <c r="HJ79" s="162" t="str">
        <f t="shared" ref="HJ79" si="191">CONCATENATE(2,HI79)</f>
        <v>2Z439</v>
      </c>
      <c r="HK79" s="162" t="str">
        <f t="shared" si="153"/>
        <v/>
      </c>
      <c r="IG79" s="278"/>
      <c r="II79" s="278"/>
      <c r="IJ79" s="278"/>
      <c r="IK79" s="278"/>
      <c r="IL79" s="288"/>
      <c r="IM79" s="278"/>
      <c r="IN79" s="278"/>
      <c r="IO79" s="278"/>
      <c r="IP79" s="278"/>
      <c r="IQ79" s="278"/>
      <c r="IR79" s="278"/>
      <c r="IS79" s="278"/>
      <c r="IT79" s="278"/>
      <c r="IU79" s="278"/>
      <c r="IW79" s="278"/>
      <c r="IX79" s="278"/>
      <c r="IY79" s="278"/>
      <c r="IZ79" s="278"/>
      <c r="JA79" s="278"/>
    </row>
    <row r="80" spans="1:261" ht="39.9" customHeight="1" thickBot="1" x14ac:dyDescent="0.65">
      <c r="B80" s="280"/>
      <c r="C80" s="162" t="str">
        <f t="shared" si="164"/>
        <v>2Z4101</v>
      </c>
      <c r="D80" s="281"/>
      <c r="E80" s="281"/>
      <c r="F80" s="282"/>
      <c r="I80" s="222" t="str">
        <f>BC80</f>
        <v>Z474</v>
      </c>
      <c r="J80" s="220" t="str">
        <f>IF(ISERROR(VLOOKUP(I80,'zapisy k stolom'!$A$4:$AD$2403,27,0)),"",VLOOKUP(I80,'zapisy k stolom'!$A$4:$AD$2403,27,0))</f>
        <v/>
      </c>
      <c r="K80" s="223"/>
      <c r="N80" s="225"/>
      <c r="O80" s="225"/>
      <c r="Q80" s="180" t="str">
        <f t="shared" si="158"/>
        <v/>
      </c>
      <c r="R80" s="180" t="str">
        <f t="shared" si="156"/>
        <v/>
      </c>
      <c r="U80" s="180" t="str">
        <f t="shared" si="186"/>
        <v/>
      </c>
      <c r="V80" s="180" t="str">
        <f t="shared" si="180"/>
        <v/>
      </c>
      <c r="Y80" s="180" t="str">
        <f t="shared" si="77"/>
        <v/>
      </c>
      <c r="Z80" s="180" t="str">
        <f t="shared" si="72"/>
        <v/>
      </c>
      <c r="AC80" s="180" t="str">
        <f t="shared" si="146"/>
        <v/>
      </c>
      <c r="AD80" s="180" t="str">
        <f t="shared" si="141"/>
        <v/>
      </c>
      <c r="AF80" s="284"/>
      <c r="AH80" s="283"/>
      <c r="AI80" s="283"/>
      <c r="AM80" s="279"/>
      <c r="AN80" s="279"/>
      <c r="AO80" s="279"/>
      <c r="AP80" s="279"/>
      <c r="AR80" s="162">
        <v>76</v>
      </c>
      <c r="AY80" s="162" t="str">
        <f>CONCATENATE("2",BD76)</f>
        <v>2Z4101</v>
      </c>
      <c r="AZ80" s="162" t="str">
        <f>J80</f>
        <v/>
      </c>
      <c r="BC80" s="203" t="str">
        <f>CONCATENATE("Z4",BA79)</f>
        <v>Z474</v>
      </c>
      <c r="BD80" s="200"/>
      <c r="BE80" s="203"/>
      <c r="EB80" s="176"/>
      <c r="EC80" s="176"/>
      <c r="ED80" s="176">
        <f t="shared" si="162"/>
        <v>78</v>
      </c>
      <c r="EE80" s="186" t="s">
        <v>43</v>
      </c>
      <c r="EF80" s="186" t="s">
        <v>43</v>
      </c>
      <c r="EG80" s="186" t="s">
        <v>43</v>
      </c>
      <c r="EH80" s="186" t="s">
        <v>43</v>
      </c>
      <c r="EI80" s="186" t="s">
        <v>43</v>
      </c>
      <c r="EJ80" s="186" t="s">
        <v>43</v>
      </c>
      <c r="EK80" s="186" t="s">
        <v>43</v>
      </c>
      <c r="EL80" s="186" t="s">
        <v>43</v>
      </c>
      <c r="EM80" s="186" t="s">
        <v>43</v>
      </c>
      <c r="EN80" s="186" t="s">
        <v>43</v>
      </c>
      <c r="EO80" s="186" t="s">
        <v>43</v>
      </c>
      <c r="EP80" s="186" t="s">
        <v>43</v>
      </c>
      <c r="EQ80" s="186" t="s">
        <v>43</v>
      </c>
      <c r="ER80" s="186" t="s">
        <v>43</v>
      </c>
      <c r="ES80" s="186" t="s">
        <v>43</v>
      </c>
      <c r="ET80" s="186" t="s">
        <v>43</v>
      </c>
      <c r="EU80" s="186" t="s">
        <v>43</v>
      </c>
      <c r="EV80" s="186" t="s">
        <v>43</v>
      </c>
      <c r="EW80" s="186" t="s">
        <v>43</v>
      </c>
      <c r="EX80" s="186" t="s">
        <v>43</v>
      </c>
      <c r="EY80" s="186" t="s">
        <v>43</v>
      </c>
      <c r="EZ80" s="186" t="s">
        <v>43</v>
      </c>
      <c r="FA80" s="186" t="s">
        <v>43</v>
      </c>
      <c r="FB80" s="186" t="s">
        <v>43</v>
      </c>
      <c r="FC80" s="186" t="s">
        <v>43</v>
      </c>
      <c r="FD80" s="186" t="s">
        <v>43</v>
      </c>
      <c r="FE80" s="186" t="s">
        <v>43</v>
      </c>
      <c r="FF80" s="186" t="s">
        <v>43</v>
      </c>
      <c r="FG80" s="186" t="s">
        <v>43</v>
      </c>
      <c r="FH80" s="186" t="s">
        <v>43</v>
      </c>
      <c r="FI80" s="186" t="s">
        <v>43</v>
      </c>
      <c r="FJ80" s="186" t="s">
        <v>43</v>
      </c>
      <c r="FK80" s="186" t="s">
        <v>43</v>
      </c>
      <c r="FL80" s="186" t="s">
        <v>43</v>
      </c>
      <c r="FM80" s="186" t="s">
        <v>43</v>
      </c>
      <c r="FN80" s="186" t="s">
        <v>43</v>
      </c>
      <c r="FO80" s="186" t="s">
        <v>43</v>
      </c>
      <c r="FP80" s="186" t="s">
        <v>43</v>
      </c>
      <c r="FQ80" s="186" t="s">
        <v>43</v>
      </c>
      <c r="FR80" s="186" t="s">
        <v>43</v>
      </c>
      <c r="FS80" s="186" t="s">
        <v>43</v>
      </c>
      <c r="FT80" s="186" t="s">
        <v>43</v>
      </c>
      <c r="FU80" s="186" t="s">
        <v>43</v>
      </c>
      <c r="FV80" s="186" t="s">
        <v>43</v>
      </c>
      <c r="FW80" s="186" t="s">
        <v>43</v>
      </c>
      <c r="FX80" s="186" t="s">
        <v>43</v>
      </c>
      <c r="FY80" s="186" t="s">
        <v>43</v>
      </c>
      <c r="FZ80" s="186" t="s">
        <v>43</v>
      </c>
      <c r="GA80" s="186" t="s">
        <v>43</v>
      </c>
      <c r="GB80" s="186" t="s">
        <v>43</v>
      </c>
      <c r="GC80" s="186" t="s">
        <v>43</v>
      </c>
      <c r="GD80" s="186" t="s">
        <v>44</v>
      </c>
      <c r="GE80" s="186" t="s">
        <v>44</v>
      </c>
      <c r="GF80" s="186" t="s">
        <v>44</v>
      </c>
      <c r="GG80" s="186" t="s">
        <v>44</v>
      </c>
      <c r="GH80" s="186" t="s">
        <v>44</v>
      </c>
      <c r="GI80" s="186" t="s">
        <v>44</v>
      </c>
      <c r="GJ80" s="186" t="s">
        <v>44</v>
      </c>
      <c r="GK80" s="186" t="s">
        <v>44</v>
      </c>
      <c r="GL80" s="186" t="s">
        <v>44</v>
      </c>
      <c r="GM80" s="186" t="s">
        <v>44</v>
      </c>
      <c r="GN80" s="186" t="s">
        <v>44</v>
      </c>
      <c r="GO80" s="186" t="s">
        <v>44</v>
      </c>
      <c r="GP80" s="186" t="s">
        <v>44</v>
      </c>
      <c r="GT80" s="162">
        <v>79</v>
      </c>
      <c r="GU80" s="162" t="s">
        <v>435</v>
      </c>
      <c r="HH80" s="162">
        <f t="shared" si="169"/>
        <v>40</v>
      </c>
      <c r="HI80" s="162" t="str">
        <f t="shared" si="151"/>
        <v>Z440</v>
      </c>
      <c r="HJ80" s="162" t="str">
        <f t="shared" ref="HJ80" si="192">CONCATENATE(1,HI80)</f>
        <v>1Z440</v>
      </c>
      <c r="HK80" s="162" t="str">
        <f t="shared" si="153"/>
        <v/>
      </c>
      <c r="IG80" s="277">
        <v>39</v>
      </c>
      <c r="II80" s="277" t="str">
        <f t="shared" ref="II80" si="193">IF($H$1=8,IW80,IF($H$1=16,IX80,IF($H$1=32,IY80,IF($H$1=64,IZ80,IF($H$1=128,JA80,"")))))</f>
        <v/>
      </c>
      <c r="IJ80" s="277">
        <f t="shared" ref="IJ80" si="194">IF($H$1=8,IL80,IF($H$1=16,IN80,IF($H$1=32,IP80,IF($H$1=64,IR80,IF($H$1=128,IT80,"")))))</f>
        <v>0</v>
      </c>
      <c r="IK80" s="277">
        <f t="shared" ref="IK80" si="195">IF($H$1=8,IM80,IF($H$1=16,IO80,IF($H$1=32,IQ80,IF($H$1=64,IS80,IF($H$1=128,IU80,"")))))</f>
        <v>0</v>
      </c>
      <c r="IL80" s="277"/>
      <c r="IM80" s="277"/>
      <c r="IN80" s="277"/>
      <c r="IO80" s="277"/>
      <c r="IP80" s="277"/>
      <c r="IQ80" s="277"/>
      <c r="IR80" s="277" t="s">
        <v>43</v>
      </c>
      <c r="IS80" s="277" t="str">
        <f>I31</f>
        <v/>
      </c>
      <c r="IT80" s="277" t="s">
        <v>43</v>
      </c>
      <c r="IU80" s="277"/>
      <c r="IW80" s="277" t="str">
        <f>IF(IM80="","",MAX($IW$4:IW79)+1)</f>
        <v/>
      </c>
      <c r="IX80" s="277" t="str">
        <f>IF(IO80="","",MAX($IW$4:IX79)+1)</f>
        <v/>
      </c>
      <c r="IY80" s="277" t="str">
        <f>IF(IQ80="","",MAX($IW$4:IY79)+1)</f>
        <v/>
      </c>
      <c r="IZ80" s="277" t="str">
        <f>IF(IS80="","",MAX($IW$4:IZ79)+1)</f>
        <v/>
      </c>
      <c r="JA80" s="277" t="str">
        <f>IF(IU80="","",MAX($IW$4:JA79)+1)</f>
        <v/>
      </c>
    </row>
    <row r="81" spans="1:261" ht="39.9" customHeight="1" thickBot="1" x14ac:dyDescent="0.65">
      <c r="B81" s="280">
        <v>39</v>
      </c>
      <c r="C81" s="162" t="str">
        <f t="shared" si="164"/>
        <v>1Z420</v>
      </c>
      <c r="D81" s="281">
        <f>HLOOKUP($H$1,$AH$6:$AL$258,B79+B79,0)</f>
        <v>0</v>
      </c>
      <c r="E81" s="281">
        <f t="shared" ref="E81:E143" si="196">IF(AF81="X","X",B81)</f>
        <v>39</v>
      </c>
      <c r="F81" s="282" t="str">
        <f>IF(OR(ISERROR(HLOOKUP($H$1,$AR$4:$AV$132,B81+1,0))=TRUE,HLOOKUP($H$1,$AR$4:$AV$132,B81+1,0)=0)," ",HLOOKUP($H$1,$AR$4:$AV$132,B81+1,0))</f>
        <v xml:space="preserve"> </v>
      </c>
      <c r="G81" s="214" t="str">
        <f>IF(ISERROR(VLOOKUP(E81,vylosovanie!$D$10:$Q$162,11,0))=TRUE,"",IF($K$1="n","",VLOOKUP(E81,vylosovanie!$D$10:$Q$162,11,0)))</f>
        <v/>
      </c>
      <c r="H81" s="214" t="str">
        <f>IF(ISERROR(VLOOKUP(E81,vylosovanie!$D$10:$Q$162,12,0))=TRUE,"",IF($K$1="n","",VLOOKUP(E81,vylosovanie!$D$10:$Q$162,12,0)))</f>
        <v/>
      </c>
      <c r="I81" s="223" t="str">
        <f>IF(ISERROR(VLOOKUP(H82,'zapisy k stolom'!$A$4:$AD$2403,28,0)),"",VLOOKUP(H82,'zapisy k stolom'!$A$4:$AD$2403,28,0))</f>
        <v/>
      </c>
      <c r="J81" s="224" t="str">
        <f>IF(ISERROR(VLOOKUP(I80,'zapisy k stolom'!$A$4:$AD$2403,30,0)),"",VLOOKUP(I80,'zapisy k stolom'!$A$4:$AD$2403,30,0))</f>
        <v/>
      </c>
      <c r="K81" s="223"/>
      <c r="N81" s="225"/>
      <c r="O81" s="225"/>
      <c r="Q81" s="180" t="str">
        <f t="shared" si="158"/>
        <v/>
      </c>
      <c r="R81" s="180" t="str">
        <f t="shared" si="156"/>
        <v/>
      </c>
      <c r="U81" s="180" t="str">
        <f t="shared" si="186"/>
        <v/>
      </c>
      <c r="V81" s="180" t="str">
        <f t="shared" si="180"/>
        <v/>
      </c>
      <c r="Y81" s="180" t="str">
        <f t="shared" si="77"/>
        <v/>
      </c>
      <c r="Z81" s="180" t="str">
        <f t="shared" si="72"/>
        <v/>
      </c>
      <c r="AC81" s="180" t="str">
        <f t="shared" si="146"/>
        <v/>
      </c>
      <c r="AD81" s="180" t="str">
        <f t="shared" si="141"/>
        <v/>
      </c>
      <c r="AF81" s="284" t="str">
        <f>IF(F81=$H$1,"B1",IF(F81&gt;$H$1,"--",IF($H$1=8,HLOOKUP($H$2,$HZ$2:$IC$10,F81+1,0),IF($H$1=16,HLOOKUP($H$2,$BL$2:$BS$18,F81+1,0),IF($H$1=32,HLOOKUP($H$2,$BY$2:$CN$34,F81+1,0),IF($H$1=64,HLOOKUP($H$2,$CT$2:$DY$66,F81+1,0),IF($H$1=128,HLOOKUP($H$2,$EE$2:$GP$130,F81+1,0),"")))))))</f>
        <v>--</v>
      </c>
      <c r="AH81" s="283">
        <v>6</v>
      </c>
      <c r="AI81" s="283">
        <v>5</v>
      </c>
      <c r="AM81" s="279">
        <v>39</v>
      </c>
      <c r="AN81" s="279">
        <v>39</v>
      </c>
      <c r="AO81" s="279"/>
      <c r="AP81" s="279"/>
      <c r="AR81" s="162">
        <v>77</v>
      </c>
      <c r="AY81" s="162" t="str">
        <f>CONCATENATE("1",BB82)</f>
        <v>1Z420</v>
      </c>
      <c r="AZ81" s="162" t="str">
        <f>G81</f>
        <v/>
      </c>
      <c r="BA81" s="162">
        <f>BA73+1</f>
        <v>102</v>
      </c>
      <c r="BC81" s="203"/>
      <c r="BE81" s="203"/>
      <c r="EB81" s="176"/>
      <c r="EC81" s="176"/>
      <c r="ED81" s="176">
        <f t="shared" si="162"/>
        <v>79</v>
      </c>
      <c r="EE81" s="186" t="s">
        <v>43</v>
      </c>
      <c r="EF81" s="186" t="s">
        <v>43</v>
      </c>
      <c r="EG81" s="186" t="s">
        <v>43</v>
      </c>
      <c r="EH81" s="186" t="s">
        <v>43</v>
      </c>
      <c r="EI81" s="186" t="s">
        <v>43</v>
      </c>
      <c r="EJ81" s="186" t="s">
        <v>43</v>
      </c>
      <c r="EK81" s="186" t="s">
        <v>43</v>
      </c>
      <c r="EL81" s="186" t="s">
        <v>43</v>
      </c>
      <c r="EM81" s="186" t="s">
        <v>43</v>
      </c>
      <c r="EN81" s="186" t="s">
        <v>43</v>
      </c>
      <c r="EO81" s="186" t="s">
        <v>43</v>
      </c>
      <c r="EP81" s="186" t="s">
        <v>43</v>
      </c>
      <c r="EQ81" s="186" t="s">
        <v>43</v>
      </c>
      <c r="ER81" s="186" t="s">
        <v>43</v>
      </c>
      <c r="ES81" s="186" t="s">
        <v>44</v>
      </c>
      <c r="ET81" s="186" t="s">
        <v>44</v>
      </c>
      <c r="EU81" s="186" t="s">
        <v>44</v>
      </c>
      <c r="EV81" s="186" t="s">
        <v>44</v>
      </c>
      <c r="EW81" s="186" t="s">
        <v>44</v>
      </c>
      <c r="EX81" s="186" t="s">
        <v>44</v>
      </c>
      <c r="EY81" s="186" t="s">
        <v>44</v>
      </c>
      <c r="EZ81" s="186" t="s">
        <v>44</v>
      </c>
      <c r="FA81" s="186" t="s">
        <v>44</v>
      </c>
      <c r="FB81" s="186" t="s">
        <v>44</v>
      </c>
      <c r="FC81" s="186" t="s">
        <v>44</v>
      </c>
      <c r="FD81" s="186" t="s">
        <v>44</v>
      </c>
      <c r="FE81" s="186" t="s">
        <v>44</v>
      </c>
      <c r="FF81" s="186" t="s">
        <v>44</v>
      </c>
      <c r="FG81" s="186" t="s">
        <v>44</v>
      </c>
      <c r="FH81" s="186" t="s">
        <v>44</v>
      </c>
      <c r="FI81" s="186" t="s">
        <v>44</v>
      </c>
      <c r="FJ81" s="186" t="s">
        <v>44</v>
      </c>
      <c r="FK81" s="186" t="s">
        <v>44</v>
      </c>
      <c r="FL81" s="186" t="s">
        <v>44</v>
      </c>
      <c r="FM81" s="186" t="s">
        <v>44</v>
      </c>
      <c r="FN81" s="186" t="s">
        <v>44</v>
      </c>
      <c r="FO81" s="186" t="s">
        <v>44</v>
      </c>
      <c r="FP81" s="186" t="s">
        <v>44</v>
      </c>
      <c r="FQ81" s="186" t="s">
        <v>44</v>
      </c>
      <c r="FR81" s="186" t="s">
        <v>44</v>
      </c>
      <c r="FS81" s="186" t="s">
        <v>44</v>
      </c>
      <c r="FT81" s="186" t="s">
        <v>44</v>
      </c>
      <c r="FU81" s="186" t="s">
        <v>44</v>
      </c>
      <c r="FV81" s="186" t="s">
        <v>44</v>
      </c>
      <c r="FW81" s="186" t="s">
        <v>44</v>
      </c>
      <c r="FX81" s="186" t="s">
        <v>44</v>
      </c>
      <c r="FY81" s="186" t="s">
        <v>44</v>
      </c>
      <c r="FZ81" s="186" t="s">
        <v>44</v>
      </c>
      <c r="GA81" s="186" t="s">
        <v>44</v>
      </c>
      <c r="GB81" s="186" t="s">
        <v>44</v>
      </c>
      <c r="GC81" s="186" t="s">
        <v>44</v>
      </c>
      <c r="GD81" s="186" t="s">
        <v>44</v>
      </c>
      <c r="GE81" s="186" t="s">
        <v>44</v>
      </c>
      <c r="GF81" s="186" t="s">
        <v>44</v>
      </c>
      <c r="GG81" s="186" t="s">
        <v>44</v>
      </c>
      <c r="GH81" s="186" t="s">
        <v>44</v>
      </c>
      <c r="GI81" s="186" t="s">
        <v>44</v>
      </c>
      <c r="GJ81" s="186" t="s">
        <v>44</v>
      </c>
      <c r="GK81" s="186" t="s">
        <v>44</v>
      </c>
      <c r="GL81" s="186" t="s">
        <v>44</v>
      </c>
      <c r="GM81" s="186" t="s">
        <v>44</v>
      </c>
      <c r="GN81" s="186" t="s">
        <v>44</v>
      </c>
      <c r="GO81" s="186" t="s">
        <v>44</v>
      </c>
      <c r="GP81" s="186" t="s">
        <v>44</v>
      </c>
      <c r="GT81" s="162">
        <v>80</v>
      </c>
      <c r="GU81" s="162" t="s">
        <v>436</v>
      </c>
      <c r="HH81" s="162">
        <f t="shared" si="169"/>
        <v>40</v>
      </c>
      <c r="HI81" s="162" t="str">
        <f t="shared" si="151"/>
        <v>Z440</v>
      </c>
      <c r="HJ81" s="162" t="str">
        <f t="shared" ref="HJ81" si="197">CONCATENATE(2,HI81)</f>
        <v>2Z440</v>
      </c>
      <c r="HK81" s="162" t="str">
        <f t="shared" si="153"/>
        <v/>
      </c>
      <c r="IG81" s="278"/>
      <c r="II81" s="278"/>
      <c r="IJ81" s="278"/>
      <c r="IK81" s="278"/>
      <c r="IL81" s="288"/>
      <c r="IM81" s="278"/>
      <c r="IN81" s="278"/>
      <c r="IO81" s="278"/>
      <c r="IP81" s="278"/>
      <c r="IQ81" s="278"/>
      <c r="IR81" s="278"/>
      <c r="IS81" s="278"/>
      <c r="IT81" s="278"/>
      <c r="IU81" s="278"/>
      <c r="IW81" s="278"/>
      <c r="IX81" s="278"/>
      <c r="IY81" s="278"/>
      <c r="IZ81" s="278"/>
      <c r="JA81" s="278"/>
    </row>
    <row r="82" spans="1:261" ht="39.9" customHeight="1" thickBot="1" x14ac:dyDescent="0.65">
      <c r="B82" s="280"/>
      <c r="C82" s="162" t="str">
        <f t="shared" si="164"/>
        <v>2Z474</v>
      </c>
      <c r="D82" s="281"/>
      <c r="E82" s="281"/>
      <c r="F82" s="282"/>
      <c r="G82" s="217"/>
      <c r="H82" s="218" t="str">
        <f>BB82</f>
        <v>Z420</v>
      </c>
      <c r="I82" s="220" t="str">
        <f>IF(ISERROR(VLOOKUP(H82,'zapisy k stolom'!$A$4:$AD$2403,27,0)),"",VLOOKUP(H82,'zapisy k stolom'!$A$4:$AD$2403,27,0))</f>
        <v/>
      </c>
      <c r="K82" s="223"/>
      <c r="N82" s="225"/>
      <c r="O82" s="225"/>
      <c r="Q82" s="180" t="str">
        <f t="shared" si="158"/>
        <v/>
      </c>
      <c r="R82" s="180" t="str">
        <f t="shared" si="156"/>
        <v/>
      </c>
      <c r="U82" s="180" t="str">
        <f t="shared" si="186"/>
        <v/>
      </c>
      <c r="V82" s="180" t="str">
        <f t="shared" si="180"/>
        <v/>
      </c>
      <c r="Y82" s="180" t="str">
        <f t="shared" si="77"/>
        <v/>
      </c>
      <c r="Z82" s="180" t="str">
        <f t="shared" si="72"/>
        <v/>
      </c>
      <c r="AC82" s="180" t="str">
        <f t="shared" si="146"/>
        <v/>
      </c>
      <c r="AD82" s="180" t="str">
        <f t="shared" si="141"/>
        <v/>
      </c>
      <c r="AF82" s="284"/>
      <c r="AH82" s="283"/>
      <c r="AI82" s="283"/>
      <c r="AM82" s="279"/>
      <c r="AN82" s="279"/>
      <c r="AO82" s="279"/>
      <c r="AP82" s="279"/>
      <c r="AR82" s="162">
        <v>78</v>
      </c>
      <c r="AY82" s="162" t="str">
        <f>CONCATENATE("2",BC80)</f>
        <v>2Z474</v>
      </c>
      <c r="AZ82" s="162" t="str">
        <f>I82</f>
        <v/>
      </c>
      <c r="BA82" s="162">
        <f>BA78+1</f>
        <v>20</v>
      </c>
      <c r="BB82" s="199" t="str">
        <f>CONCATENATE("Z4",BA82)</f>
        <v>Z420</v>
      </c>
      <c r="BC82" s="200"/>
      <c r="BE82" s="203"/>
      <c r="EB82" s="176"/>
      <c r="EC82" s="176"/>
      <c r="ED82" s="176">
        <f t="shared" si="162"/>
        <v>80</v>
      </c>
      <c r="EE82" s="186" t="s">
        <v>43</v>
      </c>
      <c r="EF82" s="186" t="s">
        <v>43</v>
      </c>
      <c r="EG82" s="186" t="s">
        <v>43</v>
      </c>
      <c r="EH82" s="186" t="s">
        <v>43</v>
      </c>
      <c r="EI82" s="186" t="s">
        <v>43</v>
      </c>
      <c r="EJ82" s="186" t="s">
        <v>43</v>
      </c>
      <c r="EK82" s="186" t="s">
        <v>43</v>
      </c>
      <c r="EL82" s="186" t="s">
        <v>43</v>
      </c>
      <c r="EM82" s="186" t="s">
        <v>43</v>
      </c>
      <c r="EN82" s="186" t="s">
        <v>43</v>
      </c>
      <c r="EO82" s="186" t="s">
        <v>43</v>
      </c>
      <c r="EP82" s="186" t="s">
        <v>43</v>
      </c>
      <c r="EQ82" s="186" t="s">
        <v>43</v>
      </c>
      <c r="ER82" s="186" t="s">
        <v>43</v>
      </c>
      <c r="ES82" s="186" t="s">
        <v>43</v>
      </c>
      <c r="ET82" s="186" t="s">
        <v>43</v>
      </c>
      <c r="EU82" s="186" t="s">
        <v>43</v>
      </c>
      <c r="EV82" s="186" t="s">
        <v>43</v>
      </c>
      <c r="EW82" s="186" t="s">
        <v>43</v>
      </c>
      <c r="EX82" s="186" t="s">
        <v>43</v>
      </c>
      <c r="EY82" s="186" t="s">
        <v>43</v>
      </c>
      <c r="EZ82" s="186" t="s">
        <v>43</v>
      </c>
      <c r="FA82" s="186" t="s">
        <v>43</v>
      </c>
      <c r="FB82" s="186" t="s">
        <v>43</v>
      </c>
      <c r="FC82" s="186" t="s">
        <v>43</v>
      </c>
      <c r="FD82" s="186" t="s">
        <v>43</v>
      </c>
      <c r="FE82" s="186" t="s">
        <v>43</v>
      </c>
      <c r="FF82" s="186" t="s">
        <v>43</v>
      </c>
      <c r="FG82" s="186" t="s">
        <v>43</v>
      </c>
      <c r="FH82" s="186" t="s">
        <v>43</v>
      </c>
      <c r="FI82" s="186" t="s">
        <v>43</v>
      </c>
      <c r="FJ82" s="186" t="s">
        <v>43</v>
      </c>
      <c r="FK82" s="186" t="s">
        <v>43</v>
      </c>
      <c r="FL82" s="186" t="s">
        <v>43</v>
      </c>
      <c r="FM82" s="186" t="s">
        <v>43</v>
      </c>
      <c r="FN82" s="186" t="s">
        <v>43</v>
      </c>
      <c r="FO82" s="186" t="s">
        <v>43</v>
      </c>
      <c r="FP82" s="186" t="s">
        <v>43</v>
      </c>
      <c r="FQ82" s="186" t="s">
        <v>43</v>
      </c>
      <c r="FR82" s="186" t="s">
        <v>43</v>
      </c>
      <c r="FS82" s="186" t="s">
        <v>43</v>
      </c>
      <c r="FT82" s="186" t="s">
        <v>43</v>
      </c>
      <c r="FU82" s="186" t="s">
        <v>43</v>
      </c>
      <c r="FV82" s="186" t="s">
        <v>43</v>
      </c>
      <c r="FW82" s="186" t="s">
        <v>43</v>
      </c>
      <c r="FX82" s="186" t="s">
        <v>43</v>
      </c>
      <c r="FY82" s="186" t="s">
        <v>43</v>
      </c>
      <c r="FZ82" s="186" t="s">
        <v>43</v>
      </c>
      <c r="GA82" s="186" t="s">
        <v>43</v>
      </c>
      <c r="GB82" s="186" t="s">
        <v>43</v>
      </c>
      <c r="GC82" s="186" t="s">
        <v>43</v>
      </c>
      <c r="GD82" s="186" t="s">
        <v>43</v>
      </c>
      <c r="GE82" s="186" t="s">
        <v>43</v>
      </c>
      <c r="GF82" s="186" t="s">
        <v>43</v>
      </c>
      <c r="GG82" s="186" t="s">
        <v>43</v>
      </c>
      <c r="GH82" s="186" t="s">
        <v>43</v>
      </c>
      <c r="GI82" s="186" t="s">
        <v>43</v>
      </c>
      <c r="GJ82" s="186" t="s">
        <v>43</v>
      </c>
      <c r="GK82" s="186" t="s">
        <v>43</v>
      </c>
      <c r="GL82" s="186" t="s">
        <v>43</v>
      </c>
      <c r="GM82" s="186" t="s">
        <v>43</v>
      </c>
      <c r="GN82" s="186" t="s">
        <v>43</v>
      </c>
      <c r="GO82" s="186" t="s">
        <v>43</v>
      </c>
      <c r="GP82" s="186" t="s">
        <v>43</v>
      </c>
      <c r="GT82" s="162">
        <v>81</v>
      </c>
      <c r="GU82" s="162" t="s">
        <v>437</v>
      </c>
      <c r="HH82" s="162">
        <f t="shared" si="169"/>
        <v>41</v>
      </c>
      <c r="HI82" s="162" t="str">
        <f t="shared" si="151"/>
        <v>Z441</v>
      </c>
      <c r="HJ82" s="162" t="str">
        <f t="shared" ref="HJ82" si="198">CONCATENATE(1,HI82)</f>
        <v>1Z441</v>
      </c>
      <c r="HK82" s="162" t="str">
        <f t="shared" si="153"/>
        <v/>
      </c>
      <c r="IG82" s="277">
        <v>40</v>
      </c>
      <c r="II82" s="277" t="str">
        <f t="shared" ref="II82" si="199">IF($H$1=8,IW82,IF($H$1=16,IX82,IF($H$1=32,IY82,IF($H$1=64,IZ82,IF($H$1=128,JA82,"")))))</f>
        <v/>
      </c>
      <c r="IJ82" s="277">
        <f t="shared" ref="IJ82" si="200">IF($H$1=8,IL82,IF($H$1=16,IN82,IF($H$1=32,IP82,IF($H$1=64,IR82,IF($H$1=128,IT82,"")))))</f>
        <v>0</v>
      </c>
      <c r="IK82" s="277">
        <f t="shared" ref="IK82" si="201">IF($H$1=8,IM82,IF($H$1=16,IO82,IF($H$1=32,IQ82,IF($H$1=64,IS82,IF($H$1=128,IU82,"")))))</f>
        <v>0</v>
      </c>
      <c r="IL82" s="277"/>
      <c r="IM82" s="277"/>
      <c r="IN82" s="277"/>
      <c r="IO82" s="277"/>
      <c r="IP82" s="277"/>
      <c r="IQ82" s="277"/>
      <c r="IR82" s="277" t="s">
        <v>43</v>
      </c>
      <c r="IS82" s="277" t="str">
        <f>I35</f>
        <v/>
      </c>
      <c r="IT82" s="277" t="s">
        <v>43</v>
      </c>
      <c r="IU82" s="277"/>
      <c r="IW82" s="277" t="str">
        <f>IF(IM82="","",MAX($IW$4:IW81)+1)</f>
        <v/>
      </c>
      <c r="IX82" s="277" t="str">
        <f>IF(IO82="","",MAX($IW$4:IX81)+1)</f>
        <v/>
      </c>
      <c r="IY82" s="277" t="str">
        <f>IF(IQ82="","",MAX($IW$4:IY81)+1)</f>
        <v/>
      </c>
      <c r="IZ82" s="277" t="str">
        <f>IF(IS82="","",MAX($IW$4:IZ81)+1)</f>
        <v/>
      </c>
      <c r="JA82" s="277" t="str">
        <f>IF(IU82="","",MAX($IW$4:JA81)+1)</f>
        <v/>
      </c>
    </row>
    <row r="83" spans="1:261" ht="39.9" customHeight="1" thickBot="1" x14ac:dyDescent="0.65">
      <c r="A83" s="232" t="str">
        <f>IF(I83="","",MAX($A$5:A82)+1)</f>
        <v/>
      </c>
      <c r="B83" s="280">
        <v>40</v>
      </c>
      <c r="C83" s="162" t="str">
        <f t="shared" si="164"/>
        <v>2Z420</v>
      </c>
      <c r="D83" s="281">
        <f>HLOOKUP($H$1,$AH$6:$AL$258,B81+B81,0)</f>
        <v>0</v>
      </c>
      <c r="E83" s="281">
        <f t="shared" si="196"/>
        <v>40</v>
      </c>
      <c r="F83" s="282" t="str">
        <f>IF(OR(ISERROR(HLOOKUP($H$1,$AR$4:$AV$132,B83+1,0))=TRUE,HLOOKUP($H$1,$AR$4:$AV$132,B83+1,0)=0)," ",HLOOKUP($H$1,$AR$4:$AV$132,B83+1,0))</f>
        <v xml:space="preserve"> </v>
      </c>
      <c r="G83" s="219" t="str">
        <f>IF(ISERROR(VLOOKUP(E83,vylosovanie!$D$10:$Q$162,11,0))=TRUE,"",IF($K$1="n","",VLOOKUP(E83,vylosovanie!$D$10:$Q$162,11,0)))</f>
        <v/>
      </c>
      <c r="H83" s="220" t="str">
        <f>IF(ISERROR(VLOOKUP(E83,vylosovanie!$D$10:$Q$162,12,0))=TRUE,"",IF($K$1="n","",VLOOKUP(E83,vylosovanie!$D$10:$Q$162,12,0)))</f>
        <v/>
      </c>
      <c r="I83" s="224" t="str">
        <f>IF(ISERROR(VLOOKUP(H82,'zapisy k stolom'!$A$4:$AD$2403,30,0)),"",VLOOKUP(H82,'zapisy k stolom'!$A$4:$AD$2403,30,0))</f>
        <v/>
      </c>
      <c r="L83" s="225" t="str">
        <f>IF(ISERROR(VLOOKUP(K84,'zapisy k stolom'!$A$4:$AD$2544,28,0)),"",VLOOKUP(K84,'zapisy k stolom'!$A$4:$AD$2544,28,0))</f>
        <v/>
      </c>
      <c r="M83" s="226"/>
      <c r="N83" s="225"/>
      <c r="O83" s="225"/>
      <c r="Q83" s="180" t="str">
        <f t="shared" si="158"/>
        <v/>
      </c>
      <c r="R83" s="180" t="str">
        <f t="shared" si="156"/>
        <v/>
      </c>
      <c r="U83" s="180" t="str">
        <f t="shared" si="186"/>
        <v/>
      </c>
      <c r="V83" s="180" t="str">
        <f t="shared" si="180"/>
        <v/>
      </c>
      <c r="Y83" s="180" t="str">
        <f t="shared" si="77"/>
        <v/>
      </c>
      <c r="Z83" s="180" t="str">
        <f t="shared" si="72"/>
        <v/>
      </c>
      <c r="AC83" s="180" t="str">
        <f t="shared" si="146"/>
        <v/>
      </c>
      <c r="AD83" s="180" t="str">
        <f t="shared" si="141"/>
        <v/>
      </c>
      <c r="AF83" s="284" t="str">
        <f>IF(F83=$H$1,"B1",IF(F83&gt;$H$1,"--",IF($H$1=8,HLOOKUP($H$2,$HZ$2:$IC$10,F83+1,0),IF($H$1=16,HLOOKUP($H$2,$BL$2:$BS$18,F83+1,0),IF($H$1=32,HLOOKUP($H$2,$BY$2:$CN$34,F83+1,0),IF($H$1=64,HLOOKUP($H$2,$CT$2:$DY$66,F83+1,0),IF($H$1=128,HLOOKUP($H$2,$EE$2:$GP$130,F83+1,0),"")))))))</f>
        <v>--</v>
      </c>
      <c r="AH83" s="283">
        <v>4</v>
      </c>
      <c r="AI83" s="283">
        <v>3</v>
      </c>
      <c r="AM83" s="279">
        <v>40</v>
      </c>
      <c r="AN83" s="279">
        <v>40</v>
      </c>
      <c r="AO83" s="279"/>
      <c r="AP83" s="279"/>
      <c r="AR83" s="162">
        <v>79</v>
      </c>
      <c r="AY83" s="162" t="str">
        <f>CONCATENATE("2",BB82)</f>
        <v>2Z420</v>
      </c>
      <c r="AZ83" s="162" t="str">
        <f>G83</f>
        <v/>
      </c>
      <c r="BB83" s="200"/>
      <c r="BF83" s="207"/>
      <c r="EB83" s="176"/>
      <c r="EC83" s="176"/>
      <c r="ED83" s="176">
        <f t="shared" si="162"/>
        <v>81</v>
      </c>
      <c r="EE83" s="186" t="s">
        <v>43</v>
      </c>
      <c r="EF83" s="186" t="s">
        <v>43</v>
      </c>
      <c r="EG83" s="186" t="s">
        <v>43</v>
      </c>
      <c r="EH83" s="186" t="s">
        <v>43</v>
      </c>
      <c r="EI83" s="186" t="s">
        <v>43</v>
      </c>
      <c r="EJ83" s="186" t="s">
        <v>43</v>
      </c>
      <c r="EK83" s="186" t="s">
        <v>43</v>
      </c>
      <c r="EL83" s="186" t="s">
        <v>43</v>
      </c>
      <c r="EM83" s="186" t="s">
        <v>43</v>
      </c>
      <c r="EN83" s="186" t="s">
        <v>43</v>
      </c>
      <c r="EO83" s="186" t="s">
        <v>43</v>
      </c>
      <c r="EP83" s="186" t="s">
        <v>43</v>
      </c>
      <c r="EQ83" s="186" t="s">
        <v>43</v>
      </c>
      <c r="ER83" s="186" t="s">
        <v>43</v>
      </c>
      <c r="ES83" s="186" t="s">
        <v>43</v>
      </c>
      <c r="ET83" s="186" t="s">
        <v>43</v>
      </c>
      <c r="EU83" s="186" t="s">
        <v>43</v>
      </c>
      <c r="EV83" s="186" t="s">
        <v>43</v>
      </c>
      <c r="EW83" s="186" t="s">
        <v>43</v>
      </c>
      <c r="EX83" s="186" t="s">
        <v>43</v>
      </c>
      <c r="EY83" s="186" t="s">
        <v>43</v>
      </c>
      <c r="EZ83" s="186" t="s">
        <v>43</v>
      </c>
      <c r="FA83" s="186" t="s">
        <v>43</v>
      </c>
      <c r="FB83" s="186" t="s">
        <v>43</v>
      </c>
      <c r="FC83" s="186" t="s">
        <v>43</v>
      </c>
      <c r="FD83" s="186" t="s">
        <v>43</v>
      </c>
      <c r="FE83" s="186" t="s">
        <v>43</v>
      </c>
      <c r="FF83" s="186" t="s">
        <v>43</v>
      </c>
      <c r="FG83" s="186" t="s">
        <v>43</v>
      </c>
      <c r="FH83" s="186" t="s">
        <v>43</v>
      </c>
      <c r="FI83" s="186" t="s">
        <v>43</v>
      </c>
      <c r="FJ83" s="186" t="s">
        <v>43</v>
      </c>
      <c r="FK83" s="186" t="s">
        <v>43</v>
      </c>
      <c r="FL83" s="186" t="s">
        <v>43</v>
      </c>
      <c r="FM83" s="186" t="s">
        <v>43</v>
      </c>
      <c r="FN83" s="186" t="s">
        <v>43</v>
      </c>
      <c r="FO83" s="186" t="s">
        <v>43</v>
      </c>
      <c r="FP83" s="186" t="s">
        <v>43</v>
      </c>
      <c r="FQ83" s="186" t="s">
        <v>43</v>
      </c>
      <c r="FR83" s="186" t="s">
        <v>43</v>
      </c>
      <c r="FS83" s="186" t="s">
        <v>43</v>
      </c>
      <c r="FT83" s="186" t="s">
        <v>43</v>
      </c>
      <c r="FU83" s="186" t="s">
        <v>43</v>
      </c>
      <c r="FV83" s="186" t="s">
        <v>43</v>
      </c>
      <c r="FW83" s="186" t="s">
        <v>43</v>
      </c>
      <c r="FX83" s="186" t="s">
        <v>43</v>
      </c>
      <c r="FY83" s="186" t="s">
        <v>43</v>
      </c>
      <c r="FZ83" s="186" t="s">
        <v>43</v>
      </c>
      <c r="GA83" s="186" t="s">
        <v>43</v>
      </c>
      <c r="GB83" s="186" t="s">
        <v>43</v>
      </c>
      <c r="GC83" s="186" t="s">
        <v>43</v>
      </c>
      <c r="GD83" s="186" t="s">
        <v>43</v>
      </c>
      <c r="GE83" s="186" t="s">
        <v>43</v>
      </c>
      <c r="GF83" s="186" t="s">
        <v>43</v>
      </c>
      <c r="GG83" s="186" t="s">
        <v>43</v>
      </c>
      <c r="GH83" s="186" t="s">
        <v>43</v>
      </c>
      <c r="GI83" s="186" t="s">
        <v>43</v>
      </c>
      <c r="GJ83" s="186" t="s">
        <v>43</v>
      </c>
      <c r="GK83" s="186" t="s">
        <v>43</v>
      </c>
      <c r="GL83" s="186" t="s">
        <v>43</v>
      </c>
      <c r="GM83" s="186" t="s">
        <v>43</v>
      </c>
      <c r="GN83" s="186" t="s">
        <v>43</v>
      </c>
      <c r="GO83" s="186" t="s">
        <v>43</v>
      </c>
      <c r="GP83" s="186" t="s">
        <v>43</v>
      </c>
      <c r="GT83" s="162">
        <v>82</v>
      </c>
      <c r="GU83" s="162" t="s">
        <v>438</v>
      </c>
      <c r="HH83" s="162">
        <f t="shared" si="169"/>
        <v>41</v>
      </c>
      <c r="HI83" s="162" t="str">
        <f t="shared" si="151"/>
        <v>Z441</v>
      </c>
      <c r="HJ83" s="162" t="str">
        <f t="shared" ref="HJ83" si="202">CONCATENATE(2,HI83)</f>
        <v>2Z441</v>
      </c>
      <c r="HK83" s="162" t="str">
        <f t="shared" si="153"/>
        <v/>
      </c>
      <c r="IG83" s="278"/>
      <c r="II83" s="278"/>
      <c r="IJ83" s="278"/>
      <c r="IK83" s="278"/>
      <c r="IL83" s="288"/>
      <c r="IM83" s="278"/>
      <c r="IN83" s="278"/>
      <c r="IO83" s="278"/>
      <c r="IP83" s="278"/>
      <c r="IQ83" s="278"/>
      <c r="IR83" s="278"/>
      <c r="IS83" s="278"/>
      <c r="IT83" s="278"/>
      <c r="IU83" s="278"/>
      <c r="IW83" s="278"/>
      <c r="IX83" s="278"/>
      <c r="IY83" s="278"/>
      <c r="IZ83" s="278"/>
      <c r="JA83" s="278"/>
    </row>
    <row r="84" spans="1:261" ht="39.9" customHeight="1" thickBot="1" x14ac:dyDescent="0.65">
      <c r="B84" s="280"/>
      <c r="C84" s="162" t="s">
        <v>337</v>
      </c>
      <c r="D84" s="281"/>
      <c r="E84" s="281"/>
      <c r="F84" s="282"/>
      <c r="K84" s="222" t="str">
        <f>BE84</f>
        <v>Z4115</v>
      </c>
      <c r="L84" s="227" t="str">
        <f>IF(ISERROR(VLOOKUP(K84,'zapisy k stolom'!$A$5:$AD$2544,27,0)),"",VLOOKUP(K84,'zapisy k stolom'!$A$5:$AD$2544,27,0))</f>
        <v/>
      </c>
      <c r="N84" s="225"/>
      <c r="O84" s="225"/>
      <c r="Q84" s="180" t="str">
        <f t="shared" si="158"/>
        <v/>
      </c>
      <c r="R84" s="180" t="str">
        <f t="shared" si="156"/>
        <v/>
      </c>
      <c r="U84" s="180" t="str">
        <f t="shared" si="186"/>
        <v/>
      </c>
      <c r="V84" s="180" t="str">
        <f t="shared" si="180"/>
        <v/>
      </c>
      <c r="Y84" s="180" t="str">
        <f t="shared" si="77"/>
        <v/>
      </c>
      <c r="Z84" s="180" t="str">
        <f t="shared" si="72"/>
        <v/>
      </c>
      <c r="AC84" s="180" t="str">
        <f t="shared" si="146"/>
        <v/>
      </c>
      <c r="AD84" s="180" t="str">
        <f t="shared" si="141"/>
        <v/>
      </c>
      <c r="AF84" s="284"/>
      <c r="AH84" s="283"/>
      <c r="AI84" s="283"/>
      <c r="AM84" s="279"/>
      <c r="AN84" s="279"/>
      <c r="AO84" s="279"/>
      <c r="AP84" s="279"/>
      <c r="AR84" s="162">
        <v>80</v>
      </c>
      <c r="AY84" s="162" t="s">
        <v>337</v>
      </c>
      <c r="AZ84" s="162" t="str">
        <f>L84</f>
        <v/>
      </c>
      <c r="BE84" s="203" t="str">
        <f>CONCATENATE("Z4",BA77)</f>
        <v>Z4115</v>
      </c>
      <c r="BF84" s="208"/>
      <c r="EB84" s="176"/>
      <c r="EC84" s="176"/>
      <c r="ED84" s="176">
        <f t="shared" si="162"/>
        <v>82</v>
      </c>
      <c r="EE84" s="186" t="s">
        <v>43</v>
      </c>
      <c r="EF84" s="186" t="s">
        <v>43</v>
      </c>
      <c r="EG84" s="186" t="s">
        <v>43</v>
      </c>
      <c r="EH84" s="186" t="s">
        <v>43</v>
      </c>
      <c r="EI84" s="186" t="s">
        <v>43</v>
      </c>
      <c r="EJ84" s="186" t="s">
        <v>43</v>
      </c>
      <c r="EK84" s="186" t="s">
        <v>43</v>
      </c>
      <c r="EL84" s="186" t="s">
        <v>43</v>
      </c>
      <c r="EM84" s="186" t="s">
        <v>43</v>
      </c>
      <c r="EN84" s="186" t="s">
        <v>43</v>
      </c>
      <c r="EO84" s="186" t="s">
        <v>43</v>
      </c>
      <c r="EP84" s="186" t="s">
        <v>44</v>
      </c>
      <c r="EQ84" s="186" t="s">
        <v>44</v>
      </c>
      <c r="ER84" s="186" t="s">
        <v>44</v>
      </c>
      <c r="ES84" s="186" t="s">
        <v>44</v>
      </c>
      <c r="ET84" s="186" t="s">
        <v>44</v>
      </c>
      <c r="EU84" s="186" t="s">
        <v>44</v>
      </c>
      <c r="EV84" s="186" t="s">
        <v>44</v>
      </c>
      <c r="EW84" s="186" t="s">
        <v>44</v>
      </c>
      <c r="EX84" s="186" t="s">
        <v>44</v>
      </c>
      <c r="EY84" s="186" t="s">
        <v>44</v>
      </c>
      <c r="EZ84" s="186" t="s">
        <v>44</v>
      </c>
      <c r="FA84" s="186" t="s">
        <v>44</v>
      </c>
      <c r="FB84" s="186" t="s">
        <v>44</v>
      </c>
      <c r="FC84" s="186" t="s">
        <v>44</v>
      </c>
      <c r="FD84" s="186" t="s">
        <v>44</v>
      </c>
      <c r="FE84" s="186" t="s">
        <v>44</v>
      </c>
      <c r="FF84" s="186" t="s">
        <v>44</v>
      </c>
      <c r="FG84" s="186" t="s">
        <v>44</v>
      </c>
      <c r="FH84" s="186" t="s">
        <v>44</v>
      </c>
      <c r="FI84" s="186" t="s">
        <v>44</v>
      </c>
      <c r="FJ84" s="186" t="s">
        <v>44</v>
      </c>
      <c r="FK84" s="186" t="s">
        <v>44</v>
      </c>
      <c r="FL84" s="186" t="s">
        <v>44</v>
      </c>
      <c r="FM84" s="186" t="s">
        <v>44</v>
      </c>
      <c r="FN84" s="186" t="s">
        <v>44</v>
      </c>
      <c r="FO84" s="186" t="s">
        <v>44</v>
      </c>
      <c r="FP84" s="186" t="s">
        <v>44</v>
      </c>
      <c r="FQ84" s="186" t="s">
        <v>44</v>
      </c>
      <c r="FR84" s="186" t="s">
        <v>44</v>
      </c>
      <c r="FS84" s="186" t="s">
        <v>44</v>
      </c>
      <c r="FT84" s="186" t="s">
        <v>44</v>
      </c>
      <c r="FU84" s="186" t="s">
        <v>44</v>
      </c>
      <c r="FV84" s="186" t="s">
        <v>44</v>
      </c>
      <c r="FW84" s="186" t="s">
        <v>44</v>
      </c>
      <c r="FX84" s="186" t="s">
        <v>44</v>
      </c>
      <c r="FY84" s="186" t="s">
        <v>44</v>
      </c>
      <c r="FZ84" s="186" t="s">
        <v>44</v>
      </c>
      <c r="GA84" s="186" t="s">
        <v>44</v>
      </c>
      <c r="GB84" s="186" t="s">
        <v>44</v>
      </c>
      <c r="GC84" s="186" t="s">
        <v>44</v>
      </c>
      <c r="GD84" s="186" t="s">
        <v>44</v>
      </c>
      <c r="GE84" s="186" t="s">
        <v>44</v>
      </c>
      <c r="GF84" s="186" t="s">
        <v>44</v>
      </c>
      <c r="GG84" s="186" t="s">
        <v>44</v>
      </c>
      <c r="GH84" s="186" t="s">
        <v>44</v>
      </c>
      <c r="GI84" s="186" t="s">
        <v>44</v>
      </c>
      <c r="GJ84" s="186" t="s">
        <v>44</v>
      </c>
      <c r="GK84" s="186" t="s">
        <v>44</v>
      </c>
      <c r="GL84" s="186" t="s">
        <v>44</v>
      </c>
      <c r="GM84" s="186" t="s">
        <v>44</v>
      </c>
      <c r="GN84" s="186" t="s">
        <v>44</v>
      </c>
      <c r="GO84" s="186" t="s">
        <v>44</v>
      </c>
      <c r="GP84" s="186" t="s">
        <v>44</v>
      </c>
      <c r="GT84" s="162">
        <v>83</v>
      </c>
      <c r="GU84" s="162" t="s">
        <v>439</v>
      </c>
      <c r="HH84" s="162">
        <f t="shared" si="169"/>
        <v>42</v>
      </c>
      <c r="HI84" s="162" t="str">
        <f t="shared" si="151"/>
        <v>Z442</v>
      </c>
      <c r="HJ84" s="162" t="str">
        <f t="shared" ref="HJ84" si="203">CONCATENATE(1,HI84)</f>
        <v>1Z442</v>
      </c>
      <c r="HK84" s="162" t="str">
        <f t="shared" si="153"/>
        <v/>
      </c>
      <c r="IG84" s="277">
        <v>41</v>
      </c>
      <c r="II84" s="277" t="str">
        <f t="shared" ref="II84" si="204">IF($H$1=8,IW84,IF($H$1=16,IX84,IF($H$1=32,IY84,IF($H$1=64,IZ84,IF($H$1=128,JA84,"")))))</f>
        <v/>
      </c>
      <c r="IJ84" s="277">
        <f t="shared" ref="IJ84" si="205">IF($H$1=8,IL84,IF($H$1=16,IN84,IF($H$1=32,IP84,IF($H$1=64,IR84,IF($H$1=128,IT84,"")))))</f>
        <v>0</v>
      </c>
      <c r="IK84" s="277">
        <f t="shared" ref="IK84" si="206">IF($H$1=8,IM84,IF($H$1=16,IO84,IF($H$1=32,IQ84,IF($H$1=64,IS84,IF($H$1=128,IU84,"")))))</f>
        <v>0</v>
      </c>
      <c r="IL84" s="277"/>
      <c r="IM84" s="277"/>
      <c r="IN84" s="277"/>
      <c r="IO84" s="277"/>
      <c r="IP84" s="277"/>
      <c r="IQ84" s="277"/>
      <c r="IR84" s="277" t="s">
        <v>43</v>
      </c>
      <c r="IS84" s="277" t="str">
        <f>I39</f>
        <v/>
      </c>
      <c r="IT84" s="277" t="s">
        <v>43</v>
      </c>
      <c r="IU84" s="277"/>
      <c r="IW84" s="277" t="str">
        <f>IF(IM84="","",MAX($IW$4:IW83)+1)</f>
        <v/>
      </c>
      <c r="IX84" s="277" t="str">
        <f>IF(IO84="","",MAX($IW$4:IX83)+1)</f>
        <v/>
      </c>
      <c r="IY84" s="277" t="str">
        <f>IF(IQ84="","",MAX($IW$4:IY83)+1)</f>
        <v/>
      </c>
      <c r="IZ84" s="277" t="str">
        <f>IF(IS84="","",MAX($IW$4:IZ83)+1)</f>
        <v/>
      </c>
      <c r="JA84" s="277" t="str">
        <f>IF(IU84="","",MAX($IW$4:JA83)+1)</f>
        <v/>
      </c>
    </row>
    <row r="85" spans="1:261" ht="39.9" customHeight="1" thickBot="1" x14ac:dyDescent="0.65">
      <c r="B85" s="280">
        <v>41</v>
      </c>
      <c r="C85" s="162" t="str">
        <f t="shared" si="164"/>
        <v>1Z421</v>
      </c>
      <c r="D85" s="281">
        <f>HLOOKUP($H$1,$AH$6:$AL$258,B83+B83,0)</f>
        <v>0</v>
      </c>
      <c r="E85" s="281">
        <f t="shared" si="196"/>
        <v>41</v>
      </c>
      <c r="F85" s="282" t="str">
        <f>IF(OR(ISERROR(HLOOKUP($H$1,$AR$4:$AV$132,B85+1,0))=TRUE,HLOOKUP($H$1,$AR$4:$AV$132,B85+1,0)=0)," ",HLOOKUP($H$1,$AR$4:$AV$132,B85+1,0))</f>
        <v xml:space="preserve"> </v>
      </c>
      <c r="G85" s="214" t="str">
        <f>IF(ISERROR(VLOOKUP(E85,vylosovanie!$D$10:$Q$162,11,0))=TRUE,"",IF($K$1="n","",VLOOKUP(E85,vylosovanie!$D$10:$Q$162,11,0)))</f>
        <v/>
      </c>
      <c r="H85" s="214" t="str">
        <f>IF(ISERROR(VLOOKUP(E85,vylosovanie!$D$10:$Q$162,12,0))=TRUE,"",IF($K$1="n","",VLOOKUP(E85,vylosovanie!$D$10:$Q$162,12,0)))</f>
        <v/>
      </c>
      <c r="I85" s="214" t="str">
        <f>IF(ISERROR(VLOOKUP(H86,'zapisy k stolom'!$A$4:$AD$2544,28,0)),"",VLOOKUP(H86,'zapisy k stolom'!$A$4:$AD$2544,28,0))</f>
        <v/>
      </c>
      <c r="K85" s="223"/>
      <c r="L85" s="224" t="str">
        <f>IF(ISERROR(VLOOKUP(K84,'zapisy k stolom'!$A$5:$AD$2544,30,0)),"",VLOOKUP(K84,'zapisy k stolom'!$A$5:$AD$2544,30,0))</f>
        <v/>
      </c>
      <c r="M85" s="225"/>
      <c r="N85" s="225"/>
      <c r="O85" s="225"/>
      <c r="Q85" s="180" t="str">
        <f t="shared" si="158"/>
        <v/>
      </c>
      <c r="R85" s="180" t="str">
        <f t="shared" si="156"/>
        <v/>
      </c>
      <c r="U85" s="180" t="str">
        <f t="shared" si="186"/>
        <v/>
      </c>
      <c r="V85" s="180" t="str">
        <f t="shared" si="180"/>
        <v/>
      </c>
      <c r="Y85" s="180" t="str">
        <f t="shared" si="77"/>
        <v/>
      </c>
      <c r="Z85" s="180" t="str">
        <f t="shared" si="72"/>
        <v/>
      </c>
      <c r="AC85" s="180" t="str">
        <f t="shared" si="146"/>
        <v/>
      </c>
      <c r="AD85" s="180" t="str">
        <f t="shared" si="141"/>
        <v/>
      </c>
      <c r="AF85" s="284" t="str">
        <f>IF(F85=$H$1,"B1",IF(F85&gt;$H$1,"--",IF($H$1=8,HLOOKUP($H$2,$HZ$2:$IC$10,F85+1,0),IF($H$1=16,HLOOKUP($H$2,$BL$2:$BS$18,F85+1,0),IF($H$1=32,HLOOKUP($H$2,$BY$2:$CN$34,F85+1,0),IF($H$1=64,HLOOKUP($H$2,$CT$2:$DY$66,F85+1,0),IF($H$1=128,HLOOKUP($H$2,$EE$2:$GP$130,F85+1,0),"")))))))</f>
        <v>--</v>
      </c>
      <c r="AH85" s="283">
        <v>4</v>
      </c>
      <c r="AI85" s="283">
        <v>3</v>
      </c>
      <c r="AM85" s="279">
        <v>41</v>
      </c>
      <c r="AN85" s="279">
        <v>41</v>
      </c>
      <c r="AO85" s="279"/>
      <c r="AP85" s="279"/>
      <c r="AR85" s="162">
        <v>81</v>
      </c>
      <c r="AY85" s="162" t="str">
        <f>CONCATENATE("1",BB86)</f>
        <v>1Z421</v>
      </c>
      <c r="AZ85" s="162" t="str">
        <f>G85</f>
        <v/>
      </c>
      <c r="BE85" s="203"/>
      <c r="EB85" s="176"/>
      <c r="EC85" s="176"/>
      <c r="ED85" s="176">
        <f t="shared" si="162"/>
        <v>83</v>
      </c>
      <c r="EE85" s="186" t="s">
        <v>43</v>
      </c>
      <c r="EF85" s="186" t="s">
        <v>43</v>
      </c>
      <c r="EG85" s="186" t="s">
        <v>43</v>
      </c>
      <c r="EH85" s="186" t="s">
        <v>43</v>
      </c>
      <c r="EI85" s="186" t="s">
        <v>43</v>
      </c>
      <c r="EJ85" s="186" t="s">
        <v>43</v>
      </c>
      <c r="EK85" s="186" t="s">
        <v>43</v>
      </c>
      <c r="EL85" s="186" t="s">
        <v>43</v>
      </c>
      <c r="EM85" s="186" t="s">
        <v>43</v>
      </c>
      <c r="EN85" s="186" t="s">
        <v>43</v>
      </c>
      <c r="EO85" s="186" t="s">
        <v>43</v>
      </c>
      <c r="EP85" s="186" t="s">
        <v>43</v>
      </c>
      <c r="EQ85" s="186" t="s">
        <v>43</v>
      </c>
      <c r="ER85" s="186" t="s">
        <v>43</v>
      </c>
      <c r="ES85" s="186" t="s">
        <v>43</v>
      </c>
      <c r="ET85" s="186" t="s">
        <v>43</v>
      </c>
      <c r="EU85" s="186" t="s">
        <v>43</v>
      </c>
      <c r="EV85" s="186" t="s">
        <v>43</v>
      </c>
      <c r="EW85" s="186" t="s">
        <v>43</v>
      </c>
      <c r="EX85" s="186" t="s">
        <v>43</v>
      </c>
      <c r="EY85" s="186" t="s">
        <v>43</v>
      </c>
      <c r="EZ85" s="186" t="s">
        <v>43</v>
      </c>
      <c r="FA85" s="186" t="s">
        <v>43</v>
      </c>
      <c r="FB85" s="186" t="s">
        <v>43</v>
      </c>
      <c r="FC85" s="186" t="s">
        <v>43</v>
      </c>
      <c r="FD85" s="186" t="s">
        <v>43</v>
      </c>
      <c r="FE85" s="186" t="s">
        <v>43</v>
      </c>
      <c r="FF85" s="186" t="s">
        <v>43</v>
      </c>
      <c r="FG85" s="186" t="s">
        <v>43</v>
      </c>
      <c r="FH85" s="186" t="s">
        <v>43</v>
      </c>
      <c r="FI85" s="186" t="s">
        <v>43</v>
      </c>
      <c r="FJ85" s="186" t="s">
        <v>43</v>
      </c>
      <c r="FK85" s="186" t="s">
        <v>43</v>
      </c>
      <c r="FL85" s="186" t="s">
        <v>43</v>
      </c>
      <c r="FM85" s="186" t="s">
        <v>43</v>
      </c>
      <c r="FN85" s="186" t="s">
        <v>43</v>
      </c>
      <c r="FO85" s="186" t="s">
        <v>43</v>
      </c>
      <c r="FP85" s="186" t="s">
        <v>43</v>
      </c>
      <c r="FQ85" s="186" t="s">
        <v>43</v>
      </c>
      <c r="FR85" s="186" t="s">
        <v>43</v>
      </c>
      <c r="FS85" s="186" t="s">
        <v>43</v>
      </c>
      <c r="FT85" s="186" t="s">
        <v>43</v>
      </c>
      <c r="FU85" s="186" t="s">
        <v>43</v>
      </c>
      <c r="FV85" s="186" t="s">
        <v>43</v>
      </c>
      <c r="FW85" s="186" t="s">
        <v>43</v>
      </c>
      <c r="FX85" s="186" t="s">
        <v>43</v>
      </c>
      <c r="FY85" s="186" t="s">
        <v>43</v>
      </c>
      <c r="FZ85" s="186" t="s">
        <v>43</v>
      </c>
      <c r="GA85" s="186" t="s">
        <v>43</v>
      </c>
      <c r="GB85" s="186" t="s">
        <v>43</v>
      </c>
      <c r="GC85" s="186" t="s">
        <v>43</v>
      </c>
      <c r="GD85" s="186" t="s">
        <v>43</v>
      </c>
      <c r="GE85" s="186" t="s">
        <v>43</v>
      </c>
      <c r="GF85" s="186" t="s">
        <v>43</v>
      </c>
      <c r="GG85" s="186" t="s">
        <v>44</v>
      </c>
      <c r="GH85" s="186" t="s">
        <v>44</v>
      </c>
      <c r="GI85" s="186" t="s">
        <v>44</v>
      </c>
      <c r="GJ85" s="186" t="s">
        <v>44</v>
      </c>
      <c r="GK85" s="186" t="s">
        <v>44</v>
      </c>
      <c r="GL85" s="186" t="s">
        <v>44</v>
      </c>
      <c r="GM85" s="186" t="s">
        <v>44</v>
      </c>
      <c r="GN85" s="186" t="s">
        <v>44</v>
      </c>
      <c r="GO85" s="186" t="s">
        <v>44</v>
      </c>
      <c r="GP85" s="186" t="s">
        <v>44</v>
      </c>
      <c r="GT85" s="162">
        <v>84</v>
      </c>
      <c r="GU85" s="162" t="s">
        <v>440</v>
      </c>
      <c r="HH85" s="162">
        <f t="shared" si="169"/>
        <v>42</v>
      </c>
      <c r="HI85" s="162" t="str">
        <f t="shared" si="151"/>
        <v>Z442</v>
      </c>
      <c r="HJ85" s="162" t="str">
        <f t="shared" ref="HJ85" si="207">CONCATENATE(2,HI85)</f>
        <v>2Z442</v>
      </c>
      <c r="HK85" s="162" t="str">
        <f t="shared" si="153"/>
        <v/>
      </c>
      <c r="IG85" s="278"/>
      <c r="II85" s="278"/>
      <c r="IJ85" s="278"/>
      <c r="IK85" s="278"/>
      <c r="IL85" s="288"/>
      <c r="IM85" s="278"/>
      <c r="IN85" s="278"/>
      <c r="IO85" s="278"/>
      <c r="IP85" s="278"/>
      <c r="IQ85" s="278"/>
      <c r="IR85" s="278"/>
      <c r="IS85" s="278"/>
      <c r="IT85" s="278"/>
      <c r="IU85" s="278"/>
      <c r="IW85" s="278"/>
      <c r="IX85" s="278"/>
      <c r="IY85" s="278"/>
      <c r="IZ85" s="278"/>
      <c r="JA85" s="278"/>
    </row>
    <row r="86" spans="1:261" ht="39.9" customHeight="1" thickBot="1" x14ac:dyDescent="0.65">
      <c r="B86" s="280"/>
      <c r="C86" s="162" t="str">
        <f t="shared" si="164"/>
        <v>1Z475</v>
      </c>
      <c r="D86" s="281"/>
      <c r="E86" s="281"/>
      <c r="F86" s="282"/>
      <c r="G86" s="217"/>
      <c r="H86" s="218" t="str">
        <f>BB86</f>
        <v>Z421</v>
      </c>
      <c r="I86" s="214" t="str">
        <f>IF(ISERROR(VLOOKUP(H86,'zapisy k stolom'!$A$4:$AD$2403,27,0)),"",VLOOKUP(H86,'zapisy k stolom'!$A$4:$AD$2403,27,0))</f>
        <v/>
      </c>
      <c r="K86" s="223"/>
      <c r="M86" s="225"/>
      <c r="N86" s="225"/>
      <c r="O86" s="225"/>
      <c r="Q86" s="180" t="str">
        <f t="shared" si="158"/>
        <v/>
      </c>
      <c r="R86" s="180" t="str">
        <f t="shared" si="156"/>
        <v/>
      </c>
      <c r="U86" s="180" t="str">
        <f t="shared" si="186"/>
        <v/>
      </c>
      <c r="V86" s="180" t="str">
        <f t="shared" si="180"/>
        <v/>
      </c>
      <c r="Y86" s="180" t="str">
        <f t="shared" si="77"/>
        <v/>
      </c>
      <c r="Z86" s="180" t="str">
        <f t="shared" si="72"/>
        <v/>
      </c>
      <c r="AC86" s="180" t="str">
        <f t="shared" si="146"/>
        <v/>
      </c>
      <c r="AD86" s="180" t="str">
        <f t="shared" si="141"/>
        <v/>
      </c>
      <c r="AF86" s="284"/>
      <c r="AH86" s="283"/>
      <c r="AI86" s="283"/>
      <c r="AM86" s="279"/>
      <c r="AN86" s="279"/>
      <c r="AO86" s="279"/>
      <c r="AP86" s="279"/>
      <c r="AR86" s="162">
        <v>82</v>
      </c>
      <c r="AY86" s="162" t="str">
        <f>CONCATENATE("1",BC88)</f>
        <v>1Z475</v>
      </c>
      <c r="AZ86" s="162" t="str">
        <f>I86</f>
        <v/>
      </c>
      <c r="BA86" s="162">
        <f>BA82+1</f>
        <v>21</v>
      </c>
      <c r="BB86" s="199" t="str">
        <f>CONCATENATE("Z4",BA86)</f>
        <v>Z421</v>
      </c>
      <c r="BE86" s="203"/>
      <c r="EB86" s="176"/>
      <c r="EC86" s="176"/>
      <c r="ED86" s="176">
        <f t="shared" si="162"/>
        <v>84</v>
      </c>
      <c r="EE86" s="186" t="s">
        <v>43</v>
      </c>
      <c r="EF86" s="186" t="s">
        <v>43</v>
      </c>
      <c r="EG86" s="186" t="s">
        <v>43</v>
      </c>
      <c r="EH86" s="186" t="s">
        <v>43</v>
      </c>
      <c r="EI86" s="186" t="s">
        <v>43</v>
      </c>
      <c r="EJ86" s="186" t="s">
        <v>43</v>
      </c>
      <c r="EK86" s="186" t="s">
        <v>43</v>
      </c>
      <c r="EL86" s="186" t="s">
        <v>43</v>
      </c>
      <c r="EM86" s="186" t="s">
        <v>43</v>
      </c>
      <c r="EN86" s="186" t="s">
        <v>43</v>
      </c>
      <c r="EO86" s="186" t="s">
        <v>43</v>
      </c>
      <c r="EP86" s="186" t="s">
        <v>43</v>
      </c>
      <c r="EQ86" s="186" t="s">
        <v>43</v>
      </c>
      <c r="ER86" s="186" t="s">
        <v>43</v>
      </c>
      <c r="ES86" s="186" t="s">
        <v>43</v>
      </c>
      <c r="ET86" s="186" t="s">
        <v>43</v>
      </c>
      <c r="EU86" s="186" t="s">
        <v>43</v>
      </c>
      <c r="EV86" s="186" t="s">
        <v>43</v>
      </c>
      <c r="EW86" s="186" t="s">
        <v>43</v>
      </c>
      <c r="EX86" s="186" t="s">
        <v>43</v>
      </c>
      <c r="EY86" s="186" t="s">
        <v>43</v>
      </c>
      <c r="EZ86" s="186" t="s">
        <v>43</v>
      </c>
      <c r="FA86" s="186" t="s">
        <v>43</v>
      </c>
      <c r="FB86" s="186" t="s">
        <v>43</v>
      </c>
      <c r="FC86" s="186" t="s">
        <v>43</v>
      </c>
      <c r="FD86" s="186" t="s">
        <v>43</v>
      </c>
      <c r="FE86" s="186" t="s">
        <v>43</v>
      </c>
      <c r="FF86" s="186" t="s">
        <v>43</v>
      </c>
      <c r="FG86" s="186" t="s">
        <v>43</v>
      </c>
      <c r="FH86" s="186" t="s">
        <v>43</v>
      </c>
      <c r="FI86" s="186" t="s">
        <v>43</v>
      </c>
      <c r="FJ86" s="186" t="s">
        <v>43</v>
      </c>
      <c r="FK86" s="186" t="s">
        <v>43</v>
      </c>
      <c r="FL86" s="186" t="s">
        <v>43</v>
      </c>
      <c r="FM86" s="186" t="s">
        <v>43</v>
      </c>
      <c r="FN86" s="186" t="s">
        <v>43</v>
      </c>
      <c r="FO86" s="186" t="s">
        <v>43</v>
      </c>
      <c r="FP86" s="186" t="s">
        <v>43</v>
      </c>
      <c r="FQ86" s="186" t="s">
        <v>43</v>
      </c>
      <c r="FR86" s="186" t="s">
        <v>43</v>
      </c>
      <c r="FS86" s="186" t="s">
        <v>43</v>
      </c>
      <c r="FT86" s="186" t="s">
        <v>43</v>
      </c>
      <c r="FU86" s="186" t="s">
        <v>43</v>
      </c>
      <c r="FV86" s="186" t="s">
        <v>43</v>
      </c>
      <c r="FW86" s="186" t="s">
        <v>43</v>
      </c>
      <c r="FX86" s="186" t="s">
        <v>43</v>
      </c>
      <c r="FY86" s="186" t="s">
        <v>43</v>
      </c>
      <c r="FZ86" s="186" t="s">
        <v>43</v>
      </c>
      <c r="GA86" s="186" t="s">
        <v>43</v>
      </c>
      <c r="GB86" s="186" t="s">
        <v>43</v>
      </c>
      <c r="GC86" s="186" t="s">
        <v>43</v>
      </c>
      <c r="GD86" s="186" t="s">
        <v>43</v>
      </c>
      <c r="GE86" s="186" t="s">
        <v>43</v>
      </c>
      <c r="GF86" s="186" t="s">
        <v>43</v>
      </c>
      <c r="GG86" s="186" t="s">
        <v>43</v>
      </c>
      <c r="GH86" s="186" t="s">
        <v>43</v>
      </c>
      <c r="GI86" s="186" t="s">
        <v>43</v>
      </c>
      <c r="GJ86" s="186" t="s">
        <v>43</v>
      </c>
      <c r="GK86" s="186" t="s">
        <v>43</v>
      </c>
      <c r="GL86" s="186" t="s">
        <v>43</v>
      </c>
      <c r="GM86" s="186" t="s">
        <v>43</v>
      </c>
      <c r="GN86" s="186" t="s">
        <v>43</v>
      </c>
      <c r="GO86" s="186" t="s">
        <v>43</v>
      </c>
      <c r="GP86" s="186" t="s">
        <v>43</v>
      </c>
      <c r="GT86" s="162">
        <v>85</v>
      </c>
      <c r="GU86" s="162" t="s">
        <v>441</v>
      </c>
      <c r="HH86" s="162">
        <f t="shared" si="169"/>
        <v>43</v>
      </c>
      <c r="HI86" s="162" t="str">
        <f t="shared" si="151"/>
        <v>Z443</v>
      </c>
      <c r="HJ86" s="162" t="str">
        <f t="shared" ref="HJ86" si="208">CONCATENATE(1,HI86)</f>
        <v>1Z443</v>
      </c>
      <c r="HK86" s="162" t="str">
        <f t="shared" si="153"/>
        <v/>
      </c>
      <c r="IG86" s="277">
        <v>42</v>
      </c>
      <c r="II86" s="277" t="str">
        <f t="shared" ref="II86" si="209">IF($H$1=8,IW86,IF($H$1=16,IX86,IF($H$1=32,IY86,IF($H$1=64,IZ86,IF($H$1=128,JA86,"")))))</f>
        <v/>
      </c>
      <c r="IJ86" s="277">
        <f t="shared" ref="IJ86" si="210">IF($H$1=8,IL86,IF($H$1=16,IN86,IF($H$1=32,IP86,IF($H$1=64,IR86,IF($H$1=128,IT86,"")))))</f>
        <v>0</v>
      </c>
      <c r="IK86" s="277">
        <f t="shared" ref="IK86" si="211">IF($H$1=8,IM86,IF($H$1=16,IO86,IF($H$1=32,IQ86,IF($H$1=64,IS86,IF($H$1=128,IU86,"")))))</f>
        <v>0</v>
      </c>
      <c r="IL86" s="277"/>
      <c r="IM86" s="277"/>
      <c r="IN86" s="277"/>
      <c r="IO86" s="277"/>
      <c r="IP86" s="277"/>
      <c r="IQ86" s="277"/>
      <c r="IR86" s="277" t="s">
        <v>43</v>
      </c>
      <c r="IS86" s="277" t="str">
        <f>I43</f>
        <v/>
      </c>
      <c r="IT86" s="277" t="s">
        <v>43</v>
      </c>
      <c r="IU86" s="277"/>
      <c r="IW86" s="277" t="str">
        <f>IF(IM86="","",MAX($IW$4:IW85)+1)</f>
        <v/>
      </c>
      <c r="IX86" s="277" t="str">
        <f>IF(IO86="","",MAX($IW$4:IX85)+1)</f>
        <v/>
      </c>
      <c r="IY86" s="277" t="str">
        <f>IF(IQ86="","",MAX($IW$4:IY85)+1)</f>
        <v/>
      </c>
      <c r="IZ86" s="277" t="str">
        <f>IF(IS86="","",MAX($IW$4:IZ85)+1)</f>
        <v/>
      </c>
      <c r="JA86" s="277" t="str">
        <f>IF(IU86="","",MAX($IW$4:JA85)+1)</f>
        <v/>
      </c>
    </row>
    <row r="87" spans="1:261" ht="39.9" customHeight="1" thickBot="1" x14ac:dyDescent="0.65">
      <c r="A87" s="232" t="str">
        <f>IF(I87="","",MAX($A$5:A86)+1)</f>
        <v/>
      </c>
      <c r="B87" s="280">
        <v>42</v>
      </c>
      <c r="C87" s="162" t="str">
        <f t="shared" si="164"/>
        <v>2Z421</v>
      </c>
      <c r="D87" s="281">
        <f>HLOOKUP($H$1,$AH$6:$AL$258,B85+B85,0)</f>
        <v>0</v>
      </c>
      <c r="E87" s="281">
        <f t="shared" si="196"/>
        <v>42</v>
      </c>
      <c r="F87" s="282" t="str">
        <f>IF(OR(ISERROR(HLOOKUP($H$1,$AR$4:$AV$132,B87+1,0))=TRUE,HLOOKUP($H$1,$AR$4:$AV$132,B87+1,0)=0)," ",HLOOKUP($H$1,$AR$4:$AV$132,B87+1,0))</f>
        <v xml:space="preserve"> </v>
      </c>
      <c r="G87" s="219" t="str">
        <f>IF(ISERROR(VLOOKUP(E87,vylosovanie!$D$10:$Q$162,11,0))=TRUE,"",IF($K$1="n","",VLOOKUP(E87,vylosovanie!$D$10:$Q$162,11,0)))</f>
        <v/>
      </c>
      <c r="H87" s="220" t="str">
        <f>IF(ISERROR(VLOOKUP(E87,vylosovanie!$D$10:$Q$162,12,0))=TRUE,"",IF($K$1="n","",VLOOKUP(E87,vylosovanie!$D$10:$Q$162,12,0)))</f>
        <v/>
      </c>
      <c r="I87" s="221" t="str">
        <f>IF(ISERROR(VLOOKUP(H86,'zapisy k stolom'!$A$4:$AD$2403,30,0)),"",VLOOKUP(H86,'zapisy k stolom'!$A$4:$AD$2403,30,0))</f>
        <v/>
      </c>
      <c r="J87" s="214" t="str">
        <f>IF(ISERROR(VLOOKUP(I88,'zapisy k stolom'!$A$4:$AD$2544,28,0)),"",VLOOKUP(I88,'zapisy k stolom'!$A$4:$AD$2544,28,0))</f>
        <v/>
      </c>
      <c r="K87" s="223"/>
      <c r="M87" s="225"/>
      <c r="N87" s="225"/>
      <c r="O87" s="225"/>
      <c r="Q87" s="180" t="str">
        <f t="shared" si="158"/>
        <v/>
      </c>
      <c r="R87" s="180" t="str">
        <f t="shared" si="156"/>
        <v/>
      </c>
      <c r="U87" s="180" t="str">
        <f t="shared" si="186"/>
        <v/>
      </c>
      <c r="V87" s="180" t="str">
        <f t="shared" si="180"/>
        <v/>
      </c>
      <c r="Y87" s="180" t="str">
        <f t="shared" si="77"/>
        <v/>
      </c>
      <c r="Z87" s="180" t="str">
        <f t="shared" si="72"/>
        <v/>
      </c>
      <c r="AC87" s="180" t="str">
        <f t="shared" si="146"/>
        <v/>
      </c>
      <c r="AD87" s="180" t="str">
        <f t="shared" si="141"/>
        <v/>
      </c>
      <c r="AF87" s="284" t="str">
        <f>IF(F87=$H$1,"B1",IF(F87&gt;$H$1,"--",IF($H$1=8,HLOOKUP($H$2,$HZ$2:$IC$10,F87+1,0),IF($H$1=16,HLOOKUP($H$2,$BL$2:$BS$18,F87+1,0),IF($H$1=32,HLOOKUP($H$2,$BY$2:$CN$34,F87+1,0),IF($H$1=64,HLOOKUP($H$2,$CT$2:$DY$66,F87+1,0),IF($H$1=128,HLOOKUP($H$2,$EE$2:$GP$130,F87+1,0),"")))))))</f>
        <v>--</v>
      </c>
      <c r="AH87" s="283">
        <v>6</v>
      </c>
      <c r="AI87" s="283">
        <v>5</v>
      </c>
      <c r="AM87" s="279">
        <v>42</v>
      </c>
      <c r="AN87" s="279">
        <v>42</v>
      </c>
      <c r="AO87" s="279"/>
      <c r="AP87" s="279"/>
      <c r="AR87" s="162">
        <v>83</v>
      </c>
      <c r="AY87" s="162" t="str">
        <f>CONCATENATE("2",BB86)</f>
        <v>2Z421</v>
      </c>
      <c r="AZ87" s="162" t="str">
        <f>G87</f>
        <v/>
      </c>
      <c r="BA87" s="162">
        <f>BA79+1</f>
        <v>75</v>
      </c>
      <c r="BB87" s="200"/>
      <c r="BC87" s="199"/>
      <c r="BE87" s="203"/>
      <c r="EB87" s="176"/>
      <c r="EC87" s="176"/>
      <c r="ED87" s="176">
        <f t="shared" si="162"/>
        <v>85</v>
      </c>
      <c r="EE87" s="186" t="s">
        <v>43</v>
      </c>
      <c r="EF87" s="186" t="s">
        <v>43</v>
      </c>
      <c r="EG87" s="186" t="s">
        <v>43</v>
      </c>
      <c r="EH87" s="186" t="s">
        <v>43</v>
      </c>
      <c r="EI87" s="186" t="s">
        <v>43</v>
      </c>
      <c r="EJ87" s="186" t="s">
        <v>43</v>
      </c>
      <c r="EK87" s="186" t="s">
        <v>43</v>
      </c>
      <c r="EL87" s="186" t="s">
        <v>43</v>
      </c>
      <c r="EM87" s="186" t="s">
        <v>43</v>
      </c>
      <c r="EN87" s="186" t="s">
        <v>43</v>
      </c>
      <c r="EO87" s="186" t="s">
        <v>43</v>
      </c>
      <c r="EP87" s="186" t="s">
        <v>43</v>
      </c>
      <c r="EQ87" s="186" t="s">
        <v>43</v>
      </c>
      <c r="ER87" s="186" t="s">
        <v>43</v>
      </c>
      <c r="ES87" s="186" t="s">
        <v>43</v>
      </c>
      <c r="ET87" s="186" t="s">
        <v>43</v>
      </c>
      <c r="EU87" s="186" t="s">
        <v>43</v>
      </c>
      <c r="EV87" s="186" t="s">
        <v>43</v>
      </c>
      <c r="EW87" s="186" t="s">
        <v>43</v>
      </c>
      <c r="EX87" s="186" t="s">
        <v>43</v>
      </c>
      <c r="EY87" s="186" t="s">
        <v>43</v>
      </c>
      <c r="EZ87" s="186" t="s">
        <v>43</v>
      </c>
      <c r="FA87" s="186" t="s">
        <v>43</v>
      </c>
      <c r="FB87" s="186" t="s">
        <v>43</v>
      </c>
      <c r="FC87" s="186" t="s">
        <v>43</v>
      </c>
      <c r="FD87" s="186" t="s">
        <v>43</v>
      </c>
      <c r="FE87" s="186" t="s">
        <v>43</v>
      </c>
      <c r="FF87" s="186" t="s">
        <v>43</v>
      </c>
      <c r="FG87" s="186" t="s">
        <v>43</v>
      </c>
      <c r="FH87" s="186" t="s">
        <v>43</v>
      </c>
      <c r="FI87" s="186" t="s">
        <v>43</v>
      </c>
      <c r="FJ87" s="186" t="s">
        <v>43</v>
      </c>
      <c r="FK87" s="186" t="s">
        <v>43</v>
      </c>
      <c r="FL87" s="186" t="s">
        <v>43</v>
      </c>
      <c r="FM87" s="186" t="s">
        <v>43</v>
      </c>
      <c r="FN87" s="186" t="s">
        <v>43</v>
      </c>
      <c r="FO87" s="186" t="s">
        <v>43</v>
      </c>
      <c r="FP87" s="186" t="s">
        <v>43</v>
      </c>
      <c r="FQ87" s="186" t="s">
        <v>43</v>
      </c>
      <c r="FR87" s="186" t="s">
        <v>43</v>
      </c>
      <c r="FS87" s="186" t="s">
        <v>43</v>
      </c>
      <c r="FT87" s="186" t="s">
        <v>43</v>
      </c>
      <c r="FU87" s="186" t="s">
        <v>43</v>
      </c>
      <c r="FV87" s="186" t="s">
        <v>43</v>
      </c>
      <c r="FW87" s="186" t="s">
        <v>43</v>
      </c>
      <c r="FX87" s="186" t="s">
        <v>43</v>
      </c>
      <c r="FY87" s="186" t="s">
        <v>43</v>
      </c>
      <c r="FZ87" s="186" t="s">
        <v>43</v>
      </c>
      <c r="GA87" s="186" t="s">
        <v>43</v>
      </c>
      <c r="GB87" s="186" t="s">
        <v>43</v>
      </c>
      <c r="GC87" s="186" t="s">
        <v>43</v>
      </c>
      <c r="GD87" s="186" t="s">
        <v>43</v>
      </c>
      <c r="GE87" s="186" t="s">
        <v>43</v>
      </c>
      <c r="GF87" s="186" t="s">
        <v>43</v>
      </c>
      <c r="GG87" s="186" t="s">
        <v>43</v>
      </c>
      <c r="GH87" s="186" t="s">
        <v>43</v>
      </c>
      <c r="GI87" s="186" t="s">
        <v>43</v>
      </c>
      <c r="GJ87" s="186" t="s">
        <v>43</v>
      </c>
      <c r="GK87" s="186" t="s">
        <v>43</v>
      </c>
      <c r="GL87" s="186" t="s">
        <v>43</v>
      </c>
      <c r="GM87" s="186" t="s">
        <v>43</v>
      </c>
      <c r="GN87" s="186" t="s">
        <v>43</v>
      </c>
      <c r="GO87" s="186" t="s">
        <v>43</v>
      </c>
      <c r="GP87" s="186" t="s">
        <v>43</v>
      </c>
      <c r="GT87" s="162">
        <v>86</v>
      </c>
      <c r="GU87" s="162" t="s">
        <v>442</v>
      </c>
      <c r="HH87" s="162">
        <f t="shared" si="169"/>
        <v>43</v>
      </c>
      <c r="HI87" s="162" t="str">
        <f t="shared" si="151"/>
        <v>Z443</v>
      </c>
      <c r="HJ87" s="162" t="str">
        <f t="shared" ref="HJ87" si="212">CONCATENATE(2,HI87)</f>
        <v>2Z443</v>
      </c>
      <c r="HK87" s="162" t="str">
        <f t="shared" si="153"/>
        <v/>
      </c>
      <c r="IG87" s="278"/>
      <c r="II87" s="278"/>
      <c r="IJ87" s="278"/>
      <c r="IK87" s="278"/>
      <c r="IL87" s="288"/>
      <c r="IM87" s="278"/>
      <c r="IN87" s="278"/>
      <c r="IO87" s="278"/>
      <c r="IP87" s="278"/>
      <c r="IQ87" s="278"/>
      <c r="IR87" s="278"/>
      <c r="IS87" s="278"/>
      <c r="IT87" s="278"/>
      <c r="IU87" s="278"/>
      <c r="IW87" s="278"/>
      <c r="IX87" s="278"/>
      <c r="IY87" s="278"/>
      <c r="IZ87" s="278"/>
      <c r="JA87" s="278"/>
    </row>
    <row r="88" spans="1:261" ht="39.9" customHeight="1" thickBot="1" x14ac:dyDescent="0.65">
      <c r="B88" s="280"/>
      <c r="C88" s="162" t="str">
        <f t="shared" si="164"/>
        <v>1Z4102</v>
      </c>
      <c r="D88" s="281"/>
      <c r="E88" s="281"/>
      <c r="F88" s="282"/>
      <c r="I88" s="222" t="str">
        <f>BC88</f>
        <v>Z475</v>
      </c>
      <c r="J88" s="214" t="str">
        <f>IF(ISERROR(VLOOKUP(I88,'zapisy k stolom'!$A$4:$AD$2403,27,0)),"",VLOOKUP(I88,'zapisy k stolom'!$A$4:$AD$2403,27,0))</f>
        <v/>
      </c>
      <c r="K88" s="223"/>
      <c r="M88" s="225"/>
      <c r="N88" s="225"/>
      <c r="O88" s="225"/>
      <c r="Q88" s="180" t="str">
        <f t="shared" si="158"/>
        <v/>
      </c>
      <c r="R88" s="180" t="str">
        <f t="shared" si="156"/>
        <v/>
      </c>
      <c r="U88" s="180" t="str">
        <f t="shared" si="186"/>
        <v/>
      </c>
      <c r="V88" s="180" t="str">
        <f t="shared" si="180"/>
        <v/>
      </c>
      <c r="Y88" s="180" t="str">
        <f t="shared" si="77"/>
        <v/>
      </c>
      <c r="Z88" s="180" t="str">
        <f t="shared" si="72"/>
        <v/>
      </c>
      <c r="AC88" s="180" t="str">
        <f t="shared" si="146"/>
        <v/>
      </c>
      <c r="AD88" s="180" t="str">
        <f t="shared" si="141"/>
        <v/>
      </c>
      <c r="AF88" s="284"/>
      <c r="AH88" s="283"/>
      <c r="AI88" s="283"/>
      <c r="AM88" s="279"/>
      <c r="AN88" s="279"/>
      <c r="AO88" s="279"/>
      <c r="AP88" s="279"/>
      <c r="AR88" s="162">
        <v>84</v>
      </c>
      <c r="AY88" s="162" t="str">
        <f>CONCATENATE("1",BD92)</f>
        <v>1Z4102</v>
      </c>
      <c r="AZ88" s="162" t="str">
        <f>J88</f>
        <v/>
      </c>
      <c r="BC88" s="203" t="str">
        <f>CONCATENATE("Z4",BA87)</f>
        <v>Z475</v>
      </c>
      <c r="BE88" s="203"/>
      <c r="EB88" s="176"/>
      <c r="EC88" s="176"/>
      <c r="ED88" s="176">
        <f t="shared" si="162"/>
        <v>86</v>
      </c>
      <c r="EE88" s="186" t="s">
        <v>43</v>
      </c>
      <c r="EF88" s="186" t="s">
        <v>43</v>
      </c>
      <c r="EG88" s="186" t="s">
        <v>43</v>
      </c>
      <c r="EH88" s="186" t="s">
        <v>43</v>
      </c>
      <c r="EI88" s="186" t="s">
        <v>43</v>
      </c>
      <c r="EJ88" s="186" t="s">
        <v>43</v>
      </c>
      <c r="EK88" s="186" t="s">
        <v>43</v>
      </c>
      <c r="EL88" s="186" t="s">
        <v>43</v>
      </c>
      <c r="EM88" s="186" t="s">
        <v>43</v>
      </c>
      <c r="EN88" s="186" t="s">
        <v>43</v>
      </c>
      <c r="EO88" s="186" t="s">
        <v>43</v>
      </c>
      <c r="EP88" s="186" t="s">
        <v>43</v>
      </c>
      <c r="EQ88" s="186" t="s">
        <v>43</v>
      </c>
      <c r="ER88" s="186" t="s">
        <v>43</v>
      </c>
      <c r="ES88" s="186" t="s">
        <v>43</v>
      </c>
      <c r="ET88" s="186" t="s">
        <v>43</v>
      </c>
      <c r="EU88" s="186" t="s">
        <v>43</v>
      </c>
      <c r="EV88" s="186" t="s">
        <v>43</v>
      </c>
      <c r="EW88" s="186" t="s">
        <v>43</v>
      </c>
      <c r="EX88" s="186" t="s">
        <v>43</v>
      </c>
      <c r="EY88" s="186" t="s">
        <v>43</v>
      </c>
      <c r="EZ88" s="186" t="s">
        <v>43</v>
      </c>
      <c r="FA88" s="186" t="s">
        <v>43</v>
      </c>
      <c r="FB88" s="186" t="s">
        <v>43</v>
      </c>
      <c r="FC88" s="186" t="s">
        <v>43</v>
      </c>
      <c r="FD88" s="186" t="s">
        <v>43</v>
      </c>
      <c r="FE88" s="186" t="s">
        <v>43</v>
      </c>
      <c r="FF88" s="186" t="s">
        <v>43</v>
      </c>
      <c r="FG88" s="186" t="s">
        <v>43</v>
      </c>
      <c r="FH88" s="186" t="s">
        <v>43</v>
      </c>
      <c r="FI88" s="186" t="s">
        <v>43</v>
      </c>
      <c r="FJ88" s="186" t="s">
        <v>43</v>
      </c>
      <c r="FK88" s="186" t="s">
        <v>43</v>
      </c>
      <c r="FL88" s="186" t="s">
        <v>43</v>
      </c>
      <c r="FM88" s="186" t="s">
        <v>43</v>
      </c>
      <c r="FN88" s="186" t="s">
        <v>43</v>
      </c>
      <c r="FO88" s="186" t="s">
        <v>43</v>
      </c>
      <c r="FP88" s="186" t="s">
        <v>43</v>
      </c>
      <c r="FQ88" s="186" t="s">
        <v>43</v>
      </c>
      <c r="FR88" s="186" t="s">
        <v>43</v>
      </c>
      <c r="FS88" s="186" t="s">
        <v>43</v>
      </c>
      <c r="FT88" s="186" t="s">
        <v>43</v>
      </c>
      <c r="FU88" s="186" t="s">
        <v>43</v>
      </c>
      <c r="FV88" s="186" t="s">
        <v>44</v>
      </c>
      <c r="FW88" s="186" t="s">
        <v>44</v>
      </c>
      <c r="FX88" s="186" t="s">
        <v>44</v>
      </c>
      <c r="FY88" s="186" t="s">
        <v>44</v>
      </c>
      <c r="FZ88" s="186" t="s">
        <v>44</v>
      </c>
      <c r="GA88" s="186" t="s">
        <v>44</v>
      </c>
      <c r="GB88" s="186" t="s">
        <v>44</v>
      </c>
      <c r="GC88" s="186" t="s">
        <v>44</v>
      </c>
      <c r="GD88" s="186" t="s">
        <v>44</v>
      </c>
      <c r="GE88" s="186" t="s">
        <v>44</v>
      </c>
      <c r="GF88" s="186" t="s">
        <v>44</v>
      </c>
      <c r="GG88" s="186" t="s">
        <v>44</v>
      </c>
      <c r="GH88" s="186" t="s">
        <v>44</v>
      </c>
      <c r="GI88" s="186" t="s">
        <v>44</v>
      </c>
      <c r="GJ88" s="186" t="s">
        <v>44</v>
      </c>
      <c r="GK88" s="186" t="s">
        <v>44</v>
      </c>
      <c r="GL88" s="186" t="s">
        <v>44</v>
      </c>
      <c r="GM88" s="186" t="s">
        <v>44</v>
      </c>
      <c r="GN88" s="186" t="s">
        <v>44</v>
      </c>
      <c r="GO88" s="186" t="s">
        <v>44</v>
      </c>
      <c r="GP88" s="186" t="s">
        <v>44</v>
      </c>
      <c r="GT88" s="162">
        <v>87</v>
      </c>
      <c r="GU88" s="162" t="s">
        <v>443</v>
      </c>
      <c r="HH88" s="162">
        <f t="shared" si="169"/>
        <v>44</v>
      </c>
      <c r="HI88" s="162" t="str">
        <f t="shared" si="151"/>
        <v>Z444</v>
      </c>
      <c r="HJ88" s="162" t="str">
        <f t="shared" ref="HJ88" si="213">CONCATENATE(1,HI88)</f>
        <v>1Z444</v>
      </c>
      <c r="HK88" s="162" t="str">
        <f t="shared" si="153"/>
        <v/>
      </c>
      <c r="IG88" s="277">
        <v>43</v>
      </c>
      <c r="II88" s="277" t="str">
        <f t="shared" ref="II88" si="214">IF($H$1=8,IW88,IF($H$1=16,IX88,IF($H$1=32,IY88,IF($H$1=64,IZ88,IF($H$1=128,JA88,"")))))</f>
        <v/>
      </c>
      <c r="IJ88" s="277">
        <f t="shared" ref="IJ88" si="215">IF($H$1=8,IL88,IF($H$1=16,IN88,IF($H$1=32,IP88,IF($H$1=64,IR88,IF($H$1=128,IT88,"")))))</f>
        <v>0</v>
      </c>
      <c r="IK88" s="277">
        <f t="shared" ref="IK88" si="216">IF($H$1=8,IM88,IF($H$1=16,IO88,IF($H$1=32,IQ88,IF($H$1=64,IS88,IF($H$1=128,IU88,"")))))</f>
        <v>0</v>
      </c>
      <c r="IL88" s="277"/>
      <c r="IM88" s="277"/>
      <c r="IN88" s="277"/>
      <c r="IO88" s="277"/>
      <c r="IP88" s="277"/>
      <c r="IQ88" s="277"/>
      <c r="IR88" s="277" t="s">
        <v>43</v>
      </c>
      <c r="IS88" s="277" t="str">
        <f>I47</f>
        <v/>
      </c>
      <c r="IT88" s="277" t="s">
        <v>43</v>
      </c>
      <c r="IU88" s="277"/>
      <c r="IW88" s="277" t="str">
        <f>IF(IM88="","",MAX($IW$4:IW87)+1)</f>
        <v/>
      </c>
      <c r="IX88" s="277" t="str">
        <f>IF(IO88="","",MAX($IW$4:IX87)+1)</f>
        <v/>
      </c>
      <c r="IY88" s="277" t="str">
        <f>IF(IQ88="","",MAX($IW$4:IY87)+1)</f>
        <v/>
      </c>
      <c r="IZ88" s="277" t="str">
        <f>IF(IS88="","",MAX($IW$4:IZ87)+1)</f>
        <v/>
      </c>
      <c r="JA88" s="277" t="str">
        <f>IF(IU88="","",MAX($IW$4:JA87)+1)</f>
        <v/>
      </c>
    </row>
    <row r="89" spans="1:261" ht="39.9" customHeight="1" thickBot="1" x14ac:dyDescent="0.65">
      <c r="B89" s="280">
        <v>43</v>
      </c>
      <c r="C89" s="162" t="str">
        <f t="shared" si="164"/>
        <v>1Z422</v>
      </c>
      <c r="D89" s="281">
        <f>HLOOKUP($H$1,$AH$6:$AL$258,B87+B87,0)</f>
        <v>0</v>
      </c>
      <c r="E89" s="281">
        <f t="shared" si="196"/>
        <v>43</v>
      </c>
      <c r="F89" s="282" t="str">
        <f>IF(OR(ISERROR(HLOOKUP($H$1,$AR$4:$AV$132,B89+1,0))=TRUE,HLOOKUP($H$1,$AR$4:$AV$132,B89+1,0)=0)," ",HLOOKUP($H$1,$AR$4:$AV$132,B89+1,0))</f>
        <v xml:space="preserve"> </v>
      </c>
      <c r="G89" s="214" t="str">
        <f>IF(ISERROR(VLOOKUP(E89,vylosovanie!$D$10:$Q$162,11,0))=TRUE,"",IF($K$1="n","",VLOOKUP(E89,vylosovanie!$D$10:$Q$162,11,0)))</f>
        <v/>
      </c>
      <c r="H89" s="214" t="str">
        <f>IF(ISERROR(VLOOKUP(E89,vylosovanie!$D$10:$Q$162,12,0))=TRUE,"",IF($K$1="n","",VLOOKUP(E89,vylosovanie!$D$10:$Q$162,12,0)))</f>
        <v/>
      </c>
      <c r="I89" s="223" t="str">
        <f>IF(ISERROR(VLOOKUP(H90,'zapisy k stolom'!$A$4:$AD$2403,28,0)),"",VLOOKUP(H90,'zapisy k stolom'!$A$4:$AD$2403,28,0))</f>
        <v/>
      </c>
      <c r="J89" s="221" t="str">
        <f>IF(ISERROR(VLOOKUP(I88,'zapisy k stolom'!$A$4:$AD$2403,30,0)),"",VLOOKUP(I88,'zapisy k stolom'!$A$4:$AD$2403,30,0))</f>
        <v/>
      </c>
      <c r="K89" s="223"/>
      <c r="M89" s="225"/>
      <c r="N89" s="225"/>
      <c r="O89" s="225"/>
      <c r="Q89" s="180" t="str">
        <f t="shared" si="158"/>
        <v/>
      </c>
      <c r="R89" s="180" t="str">
        <f t="shared" si="156"/>
        <v/>
      </c>
      <c r="U89" s="180" t="str">
        <f t="shared" si="186"/>
        <v/>
      </c>
      <c r="V89" s="180" t="str">
        <f t="shared" si="180"/>
        <v/>
      </c>
      <c r="Y89" s="180" t="str">
        <f t="shared" si="77"/>
        <v/>
      </c>
      <c r="Z89" s="180" t="str">
        <f t="shared" si="72"/>
        <v/>
      </c>
      <c r="AC89" s="180" t="str">
        <f t="shared" si="146"/>
        <v/>
      </c>
      <c r="AD89" s="180" t="str">
        <f t="shared" si="141"/>
        <v/>
      </c>
      <c r="AF89" s="284" t="str">
        <f>IF(F89=$H$1,"B1",IF(F89&gt;$H$1,"--",IF($H$1=8,HLOOKUP($H$2,$HZ$2:$IC$10,F89+1,0),IF($H$1=16,HLOOKUP($H$2,$BL$2:$BS$18,F89+1,0),IF($H$1=32,HLOOKUP($H$2,$BY$2:$CN$34,F89+1,0),IF($H$1=64,HLOOKUP($H$2,$CT$2:$DY$66,F89+1,0),IF($H$1=128,HLOOKUP($H$2,$EE$2:$GP$130,F89+1,0),"")))))))</f>
        <v>--</v>
      </c>
      <c r="AH89" s="283">
        <v>6</v>
      </c>
      <c r="AI89" s="283">
        <v>5</v>
      </c>
      <c r="AM89" s="279">
        <v>43</v>
      </c>
      <c r="AN89" s="279">
        <v>43</v>
      </c>
      <c r="AO89" s="279"/>
      <c r="AP89" s="279"/>
      <c r="AR89" s="162">
        <v>85</v>
      </c>
      <c r="AY89" s="162" t="str">
        <f>CONCATENATE("1",BB90)</f>
        <v>1Z422</v>
      </c>
      <c r="AZ89" s="162" t="str">
        <f>G89</f>
        <v/>
      </c>
      <c r="BA89" s="162">
        <f>BA73+1</f>
        <v>102</v>
      </c>
      <c r="BC89" s="203"/>
      <c r="BD89" s="199"/>
      <c r="BE89" s="203"/>
      <c r="EB89" s="176"/>
      <c r="EC89" s="176"/>
      <c r="ED89" s="176">
        <f t="shared" si="162"/>
        <v>87</v>
      </c>
      <c r="EE89" s="186" t="s">
        <v>43</v>
      </c>
      <c r="EF89" s="186" t="s">
        <v>43</v>
      </c>
      <c r="EG89" s="186" t="s">
        <v>43</v>
      </c>
      <c r="EH89" s="186" t="s">
        <v>43</v>
      </c>
      <c r="EI89" s="186" t="s">
        <v>43</v>
      </c>
      <c r="EJ89" s="186" t="s">
        <v>43</v>
      </c>
      <c r="EK89" s="186" t="s">
        <v>43</v>
      </c>
      <c r="EL89" s="186" t="s">
        <v>43</v>
      </c>
      <c r="EM89" s="186" t="s">
        <v>43</v>
      </c>
      <c r="EN89" s="186" t="s">
        <v>43</v>
      </c>
      <c r="EO89" s="186" t="s">
        <v>43</v>
      </c>
      <c r="EP89" s="186" t="s">
        <v>43</v>
      </c>
      <c r="EQ89" s="186" t="s">
        <v>43</v>
      </c>
      <c r="ER89" s="186" t="s">
        <v>43</v>
      </c>
      <c r="ES89" s="186" t="s">
        <v>43</v>
      </c>
      <c r="ET89" s="186" t="s">
        <v>43</v>
      </c>
      <c r="EU89" s="186" t="s">
        <v>43</v>
      </c>
      <c r="EV89" s="186" t="s">
        <v>43</v>
      </c>
      <c r="EW89" s="186" t="s">
        <v>43</v>
      </c>
      <c r="EX89" s="186" t="s">
        <v>43</v>
      </c>
      <c r="EY89" s="186" t="s">
        <v>43</v>
      </c>
      <c r="EZ89" s="186" t="s">
        <v>43</v>
      </c>
      <c r="FA89" s="186" t="s">
        <v>44</v>
      </c>
      <c r="FB89" s="186" t="s">
        <v>44</v>
      </c>
      <c r="FC89" s="186" t="s">
        <v>44</v>
      </c>
      <c r="FD89" s="186" t="s">
        <v>44</v>
      </c>
      <c r="FE89" s="186" t="s">
        <v>44</v>
      </c>
      <c r="FF89" s="186" t="s">
        <v>44</v>
      </c>
      <c r="FG89" s="186" t="s">
        <v>44</v>
      </c>
      <c r="FH89" s="186" t="s">
        <v>44</v>
      </c>
      <c r="FI89" s="186" t="s">
        <v>44</v>
      </c>
      <c r="FJ89" s="186" t="s">
        <v>44</v>
      </c>
      <c r="FK89" s="186" t="s">
        <v>44</v>
      </c>
      <c r="FL89" s="186" t="s">
        <v>44</v>
      </c>
      <c r="FM89" s="186" t="s">
        <v>44</v>
      </c>
      <c r="FN89" s="186" t="s">
        <v>44</v>
      </c>
      <c r="FO89" s="186" t="s">
        <v>44</v>
      </c>
      <c r="FP89" s="186" t="s">
        <v>44</v>
      </c>
      <c r="FQ89" s="186" t="s">
        <v>44</v>
      </c>
      <c r="FR89" s="186" t="s">
        <v>44</v>
      </c>
      <c r="FS89" s="186" t="s">
        <v>44</v>
      </c>
      <c r="FT89" s="186" t="s">
        <v>44</v>
      </c>
      <c r="FU89" s="186" t="s">
        <v>44</v>
      </c>
      <c r="FV89" s="186" t="s">
        <v>44</v>
      </c>
      <c r="FW89" s="186" t="s">
        <v>44</v>
      </c>
      <c r="FX89" s="186" t="s">
        <v>44</v>
      </c>
      <c r="FY89" s="186" t="s">
        <v>44</v>
      </c>
      <c r="FZ89" s="186" t="s">
        <v>44</v>
      </c>
      <c r="GA89" s="186" t="s">
        <v>44</v>
      </c>
      <c r="GB89" s="186" t="s">
        <v>44</v>
      </c>
      <c r="GC89" s="186" t="s">
        <v>44</v>
      </c>
      <c r="GD89" s="186" t="s">
        <v>44</v>
      </c>
      <c r="GE89" s="186" t="s">
        <v>44</v>
      </c>
      <c r="GF89" s="186" t="s">
        <v>44</v>
      </c>
      <c r="GG89" s="186" t="s">
        <v>44</v>
      </c>
      <c r="GH89" s="186" t="s">
        <v>44</v>
      </c>
      <c r="GI89" s="186" t="s">
        <v>44</v>
      </c>
      <c r="GJ89" s="186" t="s">
        <v>44</v>
      </c>
      <c r="GK89" s="186" t="s">
        <v>44</v>
      </c>
      <c r="GL89" s="186" t="s">
        <v>44</v>
      </c>
      <c r="GM89" s="186" t="s">
        <v>44</v>
      </c>
      <c r="GN89" s="186" t="s">
        <v>44</v>
      </c>
      <c r="GO89" s="186" t="s">
        <v>44</v>
      </c>
      <c r="GP89" s="186" t="s">
        <v>44</v>
      </c>
      <c r="GT89" s="162">
        <v>88</v>
      </c>
      <c r="GU89" s="162" t="s">
        <v>444</v>
      </c>
      <c r="HH89" s="162">
        <f t="shared" si="169"/>
        <v>44</v>
      </c>
      <c r="HI89" s="162" t="str">
        <f t="shared" si="151"/>
        <v>Z444</v>
      </c>
      <c r="HJ89" s="162" t="str">
        <f t="shared" ref="HJ89" si="217">CONCATENATE(2,HI89)</f>
        <v>2Z444</v>
      </c>
      <c r="HK89" s="162" t="str">
        <f t="shared" si="153"/>
        <v/>
      </c>
      <c r="IG89" s="278"/>
      <c r="II89" s="278"/>
      <c r="IJ89" s="278"/>
      <c r="IK89" s="278"/>
      <c r="IL89" s="288"/>
      <c r="IM89" s="278"/>
      <c r="IN89" s="278"/>
      <c r="IO89" s="278"/>
      <c r="IP89" s="278"/>
      <c r="IQ89" s="278"/>
      <c r="IR89" s="278"/>
      <c r="IS89" s="278"/>
      <c r="IT89" s="278"/>
      <c r="IU89" s="278"/>
      <c r="IW89" s="278"/>
      <c r="IX89" s="278"/>
      <c r="IY89" s="278"/>
      <c r="IZ89" s="278"/>
      <c r="JA89" s="278"/>
    </row>
    <row r="90" spans="1:261" ht="39.9" customHeight="1" thickBot="1" x14ac:dyDescent="0.65">
      <c r="B90" s="280"/>
      <c r="C90" s="162" t="str">
        <f t="shared" si="164"/>
        <v>2Z475</v>
      </c>
      <c r="D90" s="281"/>
      <c r="E90" s="281"/>
      <c r="F90" s="282"/>
      <c r="G90" s="217"/>
      <c r="H90" s="218" t="str">
        <f>BB90</f>
        <v>Z422</v>
      </c>
      <c r="I90" s="220" t="str">
        <f>IF(ISERROR(VLOOKUP(H90,'zapisy k stolom'!$A$4:$AD$2403,27,0)),"",VLOOKUP(H90,'zapisy k stolom'!$A$4:$AD$2403,27,0))</f>
        <v/>
      </c>
      <c r="J90" s="223"/>
      <c r="K90" s="223"/>
      <c r="M90" s="225"/>
      <c r="N90" s="225"/>
      <c r="O90" s="225"/>
      <c r="Q90" s="180" t="str">
        <f t="shared" si="158"/>
        <v/>
      </c>
      <c r="R90" s="180" t="str">
        <f t="shared" si="156"/>
        <v/>
      </c>
      <c r="U90" s="180" t="str">
        <f t="shared" si="186"/>
        <v/>
      </c>
      <c r="V90" s="180" t="str">
        <f t="shared" si="180"/>
        <v/>
      </c>
      <c r="Y90" s="180" t="str">
        <f t="shared" si="77"/>
        <v/>
      </c>
      <c r="Z90" s="180" t="str">
        <f t="shared" si="72"/>
        <v/>
      </c>
      <c r="AC90" s="180" t="str">
        <f t="shared" si="146"/>
        <v/>
      </c>
      <c r="AD90" s="180" t="str">
        <f t="shared" si="141"/>
        <v/>
      </c>
      <c r="AF90" s="284"/>
      <c r="AH90" s="283"/>
      <c r="AI90" s="283"/>
      <c r="AM90" s="279"/>
      <c r="AN90" s="279"/>
      <c r="AO90" s="279"/>
      <c r="AP90" s="279"/>
      <c r="AR90" s="162">
        <v>86</v>
      </c>
      <c r="AY90" s="162" t="str">
        <f>CONCATENATE("2",BC88)</f>
        <v>2Z475</v>
      </c>
      <c r="AZ90" s="162" t="str">
        <f>I90</f>
        <v/>
      </c>
      <c r="BA90" s="162">
        <f>BA86+1</f>
        <v>22</v>
      </c>
      <c r="BB90" s="199" t="str">
        <f>CONCATENATE("Z4",BA90)</f>
        <v>Z422</v>
      </c>
      <c r="BC90" s="200"/>
      <c r="BD90" s="203"/>
      <c r="BE90" s="203"/>
      <c r="EB90" s="176"/>
      <c r="EC90" s="176"/>
      <c r="ED90" s="176">
        <f t="shared" si="162"/>
        <v>88</v>
      </c>
      <c r="EE90" s="186" t="s">
        <v>43</v>
      </c>
      <c r="EF90" s="186" t="s">
        <v>43</v>
      </c>
      <c r="EG90" s="186" t="s">
        <v>43</v>
      </c>
      <c r="EH90" s="186" t="s">
        <v>43</v>
      </c>
      <c r="EI90" s="186" t="s">
        <v>43</v>
      </c>
      <c r="EJ90" s="186" t="s">
        <v>43</v>
      </c>
      <c r="EK90" s="186" t="s">
        <v>43</v>
      </c>
      <c r="EL90" s="186" t="s">
        <v>43</v>
      </c>
      <c r="EM90" s="186" t="s">
        <v>43</v>
      </c>
      <c r="EN90" s="186" t="s">
        <v>43</v>
      </c>
      <c r="EO90" s="186" t="s">
        <v>43</v>
      </c>
      <c r="EP90" s="186" t="s">
        <v>43</v>
      </c>
      <c r="EQ90" s="186" t="s">
        <v>43</v>
      </c>
      <c r="ER90" s="186" t="s">
        <v>43</v>
      </c>
      <c r="ES90" s="186" t="s">
        <v>43</v>
      </c>
      <c r="ET90" s="186" t="s">
        <v>43</v>
      </c>
      <c r="EU90" s="186" t="s">
        <v>43</v>
      </c>
      <c r="EV90" s="186" t="s">
        <v>43</v>
      </c>
      <c r="EW90" s="186" t="s">
        <v>43</v>
      </c>
      <c r="EX90" s="186" t="s">
        <v>43</v>
      </c>
      <c r="EY90" s="186" t="s">
        <v>43</v>
      </c>
      <c r="EZ90" s="186" t="s">
        <v>43</v>
      </c>
      <c r="FA90" s="186" t="s">
        <v>43</v>
      </c>
      <c r="FB90" s="186" t="s">
        <v>43</v>
      </c>
      <c r="FC90" s="186" t="s">
        <v>43</v>
      </c>
      <c r="FD90" s="186" t="s">
        <v>43</v>
      </c>
      <c r="FE90" s="186" t="s">
        <v>43</v>
      </c>
      <c r="FF90" s="186" t="s">
        <v>43</v>
      </c>
      <c r="FG90" s="186" t="s">
        <v>43</v>
      </c>
      <c r="FH90" s="186" t="s">
        <v>43</v>
      </c>
      <c r="FI90" s="186" t="s">
        <v>43</v>
      </c>
      <c r="FJ90" s="186" t="s">
        <v>43</v>
      </c>
      <c r="FK90" s="186" t="s">
        <v>43</v>
      </c>
      <c r="FL90" s="186" t="s">
        <v>43</v>
      </c>
      <c r="FM90" s="186" t="s">
        <v>43</v>
      </c>
      <c r="FN90" s="186" t="s">
        <v>43</v>
      </c>
      <c r="FO90" s="186" t="s">
        <v>43</v>
      </c>
      <c r="FP90" s="186" t="s">
        <v>43</v>
      </c>
      <c r="FQ90" s="186" t="s">
        <v>43</v>
      </c>
      <c r="FR90" s="186" t="s">
        <v>43</v>
      </c>
      <c r="FS90" s="186" t="s">
        <v>43</v>
      </c>
      <c r="FT90" s="186" t="s">
        <v>43</v>
      </c>
      <c r="FU90" s="186" t="s">
        <v>43</v>
      </c>
      <c r="FV90" s="186" t="s">
        <v>43</v>
      </c>
      <c r="FW90" s="186" t="s">
        <v>43</v>
      </c>
      <c r="FX90" s="186" t="s">
        <v>43</v>
      </c>
      <c r="FY90" s="186" t="s">
        <v>43</v>
      </c>
      <c r="FZ90" s="186" t="s">
        <v>43</v>
      </c>
      <c r="GA90" s="186" t="s">
        <v>43</v>
      </c>
      <c r="GB90" s="186" t="s">
        <v>43</v>
      </c>
      <c r="GC90" s="186" t="s">
        <v>43</v>
      </c>
      <c r="GD90" s="186" t="s">
        <v>43</v>
      </c>
      <c r="GE90" s="186" t="s">
        <v>43</v>
      </c>
      <c r="GF90" s="186" t="s">
        <v>43</v>
      </c>
      <c r="GG90" s="186" t="s">
        <v>43</v>
      </c>
      <c r="GH90" s="186" t="s">
        <v>43</v>
      </c>
      <c r="GI90" s="186" t="s">
        <v>43</v>
      </c>
      <c r="GJ90" s="186" t="s">
        <v>43</v>
      </c>
      <c r="GK90" s="186" t="s">
        <v>43</v>
      </c>
      <c r="GL90" s="186" t="s">
        <v>43</v>
      </c>
      <c r="GM90" s="186" t="s">
        <v>43</v>
      </c>
      <c r="GN90" s="186" t="s">
        <v>43</v>
      </c>
      <c r="GO90" s="186" t="s">
        <v>43</v>
      </c>
      <c r="GP90" s="186" t="s">
        <v>43</v>
      </c>
      <c r="GT90" s="162">
        <v>89</v>
      </c>
      <c r="GU90" s="162" t="s">
        <v>445</v>
      </c>
      <c r="HH90" s="162">
        <f t="shared" si="169"/>
        <v>45</v>
      </c>
      <c r="HI90" s="162" t="str">
        <f t="shared" si="151"/>
        <v>Z445</v>
      </c>
      <c r="HJ90" s="162" t="str">
        <f t="shared" ref="HJ90" si="218">CONCATENATE(1,HI90)</f>
        <v>1Z445</v>
      </c>
      <c r="HK90" s="162" t="str">
        <f t="shared" si="153"/>
        <v/>
      </c>
      <c r="IG90" s="277">
        <v>44</v>
      </c>
      <c r="II90" s="277" t="str">
        <f t="shared" ref="II90" si="219">IF($H$1=8,IW90,IF($H$1=16,IX90,IF($H$1=32,IY90,IF($H$1=64,IZ90,IF($H$1=128,JA90,"")))))</f>
        <v/>
      </c>
      <c r="IJ90" s="277">
        <f t="shared" ref="IJ90" si="220">IF($H$1=8,IL90,IF($H$1=16,IN90,IF($H$1=32,IP90,IF($H$1=64,IR90,IF($H$1=128,IT90,"")))))</f>
        <v>0</v>
      </c>
      <c r="IK90" s="277">
        <f t="shared" ref="IK90" si="221">IF($H$1=8,IM90,IF($H$1=16,IO90,IF($H$1=32,IQ90,IF($H$1=64,IS90,IF($H$1=128,IU90,"")))))</f>
        <v>0</v>
      </c>
      <c r="IL90" s="277"/>
      <c r="IM90" s="277"/>
      <c r="IN90" s="277"/>
      <c r="IO90" s="277"/>
      <c r="IP90" s="277"/>
      <c r="IQ90" s="277"/>
      <c r="IR90" s="277" t="s">
        <v>43</v>
      </c>
      <c r="IS90" s="277" t="str">
        <f>I51</f>
        <v/>
      </c>
      <c r="IT90" s="277" t="s">
        <v>43</v>
      </c>
      <c r="IU90" s="277"/>
      <c r="IW90" s="277" t="str">
        <f>IF(IM90="","",MAX($IW$4:IW89)+1)</f>
        <v/>
      </c>
      <c r="IX90" s="277" t="str">
        <f>IF(IO90="","",MAX($IW$4:IX89)+1)</f>
        <v/>
      </c>
      <c r="IY90" s="277" t="str">
        <f>IF(IQ90="","",MAX($IW$4:IY89)+1)</f>
        <v/>
      </c>
      <c r="IZ90" s="277" t="str">
        <f>IF(IS90="","",MAX($IW$4:IZ89)+1)</f>
        <v/>
      </c>
      <c r="JA90" s="277" t="str">
        <f>IF(IU90="","",MAX($IW$4:JA89)+1)</f>
        <v/>
      </c>
    </row>
    <row r="91" spans="1:261" ht="39.9" customHeight="1" thickBot="1" x14ac:dyDescent="0.65">
      <c r="A91" s="232" t="str">
        <f>IF(I91="","",MAX($A$5:A90)+1)</f>
        <v/>
      </c>
      <c r="B91" s="280">
        <v>44</v>
      </c>
      <c r="C91" s="162" t="str">
        <f t="shared" si="164"/>
        <v>2Z422</v>
      </c>
      <c r="D91" s="281">
        <f>HLOOKUP($H$1,$AH$6:$AL$258,B89+B89,0)</f>
        <v>0</v>
      </c>
      <c r="E91" s="281">
        <f t="shared" si="196"/>
        <v>44</v>
      </c>
      <c r="F91" s="282" t="str">
        <f>IF(OR(ISERROR(HLOOKUP($H$1,$AR$4:$AV$132,B91+1,0))=TRUE,HLOOKUP($H$1,$AR$4:$AV$132,B91+1,0)=0)," ",HLOOKUP($H$1,$AR$4:$AV$132,B91+1,0))</f>
        <v xml:space="preserve"> </v>
      </c>
      <c r="G91" s="219" t="str">
        <f>IF(ISERROR(VLOOKUP(E91,vylosovanie!$D$10:$Q$162,11,0))=TRUE,"",IF($K$1="n","",VLOOKUP(E91,vylosovanie!$D$10:$Q$162,11,0)))</f>
        <v/>
      </c>
      <c r="H91" s="220" t="str">
        <f>IF(ISERROR(VLOOKUP(E91,vylosovanie!$D$10:$Q$162,12,0))=TRUE,"",IF($K$1="n","",VLOOKUP(E91,vylosovanie!$D$10:$Q$162,12,0)))</f>
        <v/>
      </c>
      <c r="I91" s="224" t="str">
        <f>IF(ISERROR(VLOOKUP(H90,'zapisy k stolom'!$A$4:$AD$2403,30,0)),"",VLOOKUP(H90,'zapisy k stolom'!$A$4:$AD$2403,30,0))</f>
        <v/>
      </c>
      <c r="J91" s="223"/>
      <c r="K91" s="223" t="str">
        <f>IF(ISERROR(VLOOKUP(J92,'zapisy k stolom'!$A$4:$AD$2544,28,0)),"",VLOOKUP(J92,'zapisy k stolom'!$A$4:$AD$2544,28,0))</f>
        <v/>
      </c>
      <c r="M91" s="225"/>
      <c r="N91" s="225"/>
      <c r="O91" s="225"/>
      <c r="Q91" s="180" t="str">
        <f t="shared" si="158"/>
        <v/>
      </c>
      <c r="R91" s="180" t="str">
        <f t="shared" si="156"/>
        <v/>
      </c>
      <c r="U91" s="180" t="str">
        <f t="shared" si="186"/>
        <v/>
      </c>
      <c r="V91" s="180" t="str">
        <f t="shared" si="180"/>
        <v/>
      </c>
      <c r="Y91" s="180" t="str">
        <f t="shared" si="77"/>
        <v/>
      </c>
      <c r="Z91" s="180" t="str">
        <f t="shared" si="72"/>
        <v/>
      </c>
      <c r="AC91" s="180" t="str">
        <f t="shared" si="146"/>
        <v/>
      </c>
      <c r="AD91" s="180" t="str">
        <f t="shared" si="141"/>
        <v/>
      </c>
      <c r="AF91" s="284" t="str">
        <f>IF(F91=$H$1,"B1",IF(F91&gt;$H$1,"--",IF($H$1=8,HLOOKUP($H$2,$HZ$2:$IC$10,F91+1,0),IF($H$1=16,HLOOKUP($H$2,$BL$2:$BS$18,F91+1,0),IF($H$1=32,HLOOKUP($H$2,$BY$2:$CN$34,F91+1,0),IF($H$1=64,HLOOKUP($H$2,$CT$2:$DY$66,F91+1,0),IF($H$1=128,HLOOKUP($H$2,$EE$2:$GP$130,F91+1,0),"")))))))</f>
        <v>--</v>
      </c>
      <c r="AH91" s="283">
        <v>5</v>
      </c>
      <c r="AI91" s="283">
        <v>4</v>
      </c>
      <c r="AM91" s="279">
        <v>44</v>
      </c>
      <c r="AN91" s="279">
        <v>44</v>
      </c>
      <c r="AO91" s="279"/>
      <c r="AP91" s="279"/>
      <c r="AR91" s="162">
        <v>87</v>
      </c>
      <c r="AY91" s="162" t="str">
        <f>CONCATENATE("2",BB90)</f>
        <v>2Z422</v>
      </c>
      <c r="AZ91" s="162" t="str">
        <f>G91</f>
        <v/>
      </c>
      <c r="BB91" s="200"/>
      <c r="BD91" s="203"/>
      <c r="BE91" s="203"/>
      <c r="EB91" s="176"/>
      <c r="EC91" s="176"/>
      <c r="ED91" s="176">
        <f t="shared" si="162"/>
        <v>89</v>
      </c>
      <c r="EE91" s="186" t="s">
        <v>43</v>
      </c>
      <c r="EF91" s="186" t="s">
        <v>43</v>
      </c>
      <c r="EG91" s="186" t="s">
        <v>43</v>
      </c>
      <c r="EH91" s="186" t="s">
        <v>43</v>
      </c>
      <c r="EI91" s="186" t="s">
        <v>43</v>
      </c>
      <c r="EJ91" s="186" t="s">
        <v>43</v>
      </c>
      <c r="EK91" s="186" t="s">
        <v>43</v>
      </c>
      <c r="EL91" s="186" t="s">
        <v>43</v>
      </c>
      <c r="EM91" s="186" t="s">
        <v>43</v>
      </c>
      <c r="EN91" s="186" t="s">
        <v>43</v>
      </c>
      <c r="EO91" s="186" t="s">
        <v>43</v>
      </c>
      <c r="EP91" s="186" t="s">
        <v>43</v>
      </c>
      <c r="EQ91" s="186" t="s">
        <v>43</v>
      </c>
      <c r="ER91" s="186" t="s">
        <v>43</v>
      </c>
      <c r="ES91" s="186" t="s">
        <v>43</v>
      </c>
      <c r="ET91" s="186" t="s">
        <v>43</v>
      </c>
      <c r="EU91" s="186" t="s">
        <v>43</v>
      </c>
      <c r="EV91" s="186" t="s">
        <v>43</v>
      </c>
      <c r="EW91" s="186" t="s">
        <v>43</v>
      </c>
      <c r="EX91" s="186" t="s">
        <v>43</v>
      </c>
      <c r="EY91" s="186" t="s">
        <v>43</v>
      </c>
      <c r="EZ91" s="186" t="s">
        <v>43</v>
      </c>
      <c r="FA91" s="186" t="s">
        <v>43</v>
      </c>
      <c r="FB91" s="186" t="s">
        <v>43</v>
      </c>
      <c r="FC91" s="186" t="s">
        <v>43</v>
      </c>
      <c r="FD91" s="186" t="s">
        <v>43</v>
      </c>
      <c r="FE91" s="186" t="s">
        <v>43</v>
      </c>
      <c r="FF91" s="186" t="s">
        <v>43</v>
      </c>
      <c r="FG91" s="186" t="s">
        <v>43</v>
      </c>
      <c r="FH91" s="186" t="s">
        <v>43</v>
      </c>
      <c r="FI91" s="186" t="s">
        <v>43</v>
      </c>
      <c r="FJ91" s="186" t="s">
        <v>43</v>
      </c>
      <c r="FK91" s="186" t="s">
        <v>43</v>
      </c>
      <c r="FL91" s="186" t="s">
        <v>43</v>
      </c>
      <c r="FM91" s="186" t="s">
        <v>43</v>
      </c>
      <c r="FN91" s="186" t="s">
        <v>43</v>
      </c>
      <c r="FO91" s="186" t="s">
        <v>43</v>
      </c>
      <c r="FP91" s="186" t="s">
        <v>43</v>
      </c>
      <c r="FQ91" s="186" t="s">
        <v>43</v>
      </c>
      <c r="FR91" s="186" t="s">
        <v>43</v>
      </c>
      <c r="FS91" s="186" t="s">
        <v>43</v>
      </c>
      <c r="FT91" s="186" t="s">
        <v>43</v>
      </c>
      <c r="FU91" s="186" t="s">
        <v>43</v>
      </c>
      <c r="FV91" s="186" t="s">
        <v>43</v>
      </c>
      <c r="FW91" s="186" t="s">
        <v>43</v>
      </c>
      <c r="FX91" s="186" t="s">
        <v>43</v>
      </c>
      <c r="FY91" s="186" t="s">
        <v>43</v>
      </c>
      <c r="FZ91" s="186" t="s">
        <v>43</v>
      </c>
      <c r="GA91" s="186" t="s">
        <v>43</v>
      </c>
      <c r="GB91" s="186" t="s">
        <v>43</v>
      </c>
      <c r="GC91" s="186" t="s">
        <v>43</v>
      </c>
      <c r="GD91" s="186" t="s">
        <v>43</v>
      </c>
      <c r="GE91" s="186" t="s">
        <v>43</v>
      </c>
      <c r="GF91" s="186" t="s">
        <v>43</v>
      </c>
      <c r="GG91" s="186" t="s">
        <v>43</v>
      </c>
      <c r="GH91" s="186" t="s">
        <v>43</v>
      </c>
      <c r="GI91" s="186" t="s">
        <v>43</v>
      </c>
      <c r="GJ91" s="186" t="s">
        <v>43</v>
      </c>
      <c r="GK91" s="186" t="s">
        <v>43</v>
      </c>
      <c r="GL91" s="186" t="s">
        <v>43</v>
      </c>
      <c r="GM91" s="186" t="s">
        <v>43</v>
      </c>
      <c r="GN91" s="186" t="s">
        <v>43</v>
      </c>
      <c r="GO91" s="186" t="s">
        <v>43</v>
      </c>
      <c r="GP91" s="186" t="s">
        <v>43</v>
      </c>
      <c r="GT91" s="162">
        <v>90</v>
      </c>
      <c r="GU91" s="162" t="s">
        <v>446</v>
      </c>
      <c r="HH91" s="162">
        <f t="shared" si="169"/>
        <v>45</v>
      </c>
      <c r="HI91" s="162" t="str">
        <f t="shared" si="151"/>
        <v>Z445</v>
      </c>
      <c r="HJ91" s="162" t="str">
        <f t="shared" ref="HJ91" si="222">CONCATENATE(2,HI91)</f>
        <v>2Z445</v>
      </c>
      <c r="HK91" s="162" t="str">
        <f t="shared" si="153"/>
        <v/>
      </c>
      <c r="IG91" s="278"/>
      <c r="II91" s="278"/>
      <c r="IJ91" s="278"/>
      <c r="IK91" s="278"/>
      <c r="IL91" s="288"/>
      <c r="IM91" s="278"/>
      <c r="IN91" s="278"/>
      <c r="IO91" s="278"/>
      <c r="IP91" s="278"/>
      <c r="IQ91" s="278"/>
      <c r="IR91" s="278"/>
      <c r="IS91" s="278"/>
      <c r="IT91" s="278"/>
      <c r="IU91" s="278"/>
      <c r="IW91" s="278"/>
      <c r="IX91" s="278"/>
      <c r="IY91" s="278"/>
      <c r="IZ91" s="278"/>
      <c r="JA91" s="278"/>
    </row>
    <row r="92" spans="1:261" ht="39.9" customHeight="1" thickBot="1" x14ac:dyDescent="0.65">
      <c r="B92" s="280"/>
      <c r="C92" s="162" t="str">
        <f t="shared" si="164"/>
        <v>2Z4115</v>
      </c>
      <c r="D92" s="281"/>
      <c r="E92" s="281"/>
      <c r="F92" s="282"/>
      <c r="J92" s="222" t="str">
        <f>BD92</f>
        <v>Z4102</v>
      </c>
      <c r="K92" s="220" t="str">
        <f>IF(ISERROR(VLOOKUP(J92,'zapisy k stolom'!$A$4:$AD$2403,27,0)),"",VLOOKUP(J92,'zapisy k stolom'!$A$4:$AD$2403,27,0))</f>
        <v/>
      </c>
      <c r="M92" s="225"/>
      <c r="N92" s="225"/>
      <c r="O92" s="225"/>
      <c r="Q92" s="180" t="str">
        <f t="shared" si="158"/>
        <v/>
      </c>
      <c r="R92" s="180" t="str">
        <f t="shared" si="156"/>
        <v/>
      </c>
      <c r="U92" s="180" t="str">
        <f t="shared" si="186"/>
        <v/>
      </c>
      <c r="V92" s="180" t="str">
        <f t="shared" si="180"/>
        <v/>
      </c>
      <c r="Y92" s="180" t="str">
        <f t="shared" si="77"/>
        <v/>
      </c>
      <c r="Z92" s="180" t="str">
        <f t="shared" si="72"/>
        <v/>
      </c>
      <c r="AC92" s="180" t="str">
        <f t="shared" si="146"/>
        <v/>
      </c>
      <c r="AD92" s="180" t="str">
        <f t="shared" si="141"/>
        <v/>
      </c>
      <c r="AF92" s="284"/>
      <c r="AH92" s="283"/>
      <c r="AI92" s="283"/>
      <c r="AM92" s="279"/>
      <c r="AN92" s="279"/>
      <c r="AO92" s="279"/>
      <c r="AP92" s="279"/>
      <c r="AR92" s="162">
        <v>88</v>
      </c>
      <c r="AY92" s="162" t="str">
        <f>CONCATENATE("2",BE84)</f>
        <v>2Z4115</v>
      </c>
      <c r="AZ92" s="162" t="str">
        <f>K92</f>
        <v/>
      </c>
      <c r="BD92" s="203" t="str">
        <f>CONCATENATE("Z4",BA89)</f>
        <v>Z4102</v>
      </c>
      <c r="BE92" s="200"/>
      <c r="EB92" s="176"/>
      <c r="EC92" s="176"/>
      <c r="ED92" s="176">
        <f t="shared" si="162"/>
        <v>90</v>
      </c>
      <c r="EE92" s="186" t="s">
        <v>43</v>
      </c>
      <c r="EF92" s="186" t="s">
        <v>43</v>
      </c>
      <c r="EG92" s="186" t="s">
        <v>43</v>
      </c>
      <c r="EH92" s="186" t="s">
        <v>43</v>
      </c>
      <c r="EI92" s="186" t="s">
        <v>43</v>
      </c>
      <c r="EJ92" s="186" t="s">
        <v>43</v>
      </c>
      <c r="EK92" s="186" t="s">
        <v>43</v>
      </c>
      <c r="EL92" s="186" t="s">
        <v>43</v>
      </c>
      <c r="EM92" s="186" t="s">
        <v>43</v>
      </c>
      <c r="EN92" s="186" t="s">
        <v>43</v>
      </c>
      <c r="EO92" s="186" t="s">
        <v>43</v>
      </c>
      <c r="EP92" s="186" t="s">
        <v>43</v>
      </c>
      <c r="EQ92" s="186" t="s">
        <v>43</v>
      </c>
      <c r="ER92" s="186" t="s">
        <v>43</v>
      </c>
      <c r="ES92" s="186" t="s">
        <v>43</v>
      </c>
      <c r="ET92" s="186" t="s">
        <v>43</v>
      </c>
      <c r="EU92" s="186" t="s">
        <v>43</v>
      </c>
      <c r="EV92" s="186" t="s">
        <v>43</v>
      </c>
      <c r="EW92" s="186" t="s">
        <v>43</v>
      </c>
      <c r="EX92" s="186" t="s">
        <v>43</v>
      </c>
      <c r="EY92" s="186" t="s">
        <v>43</v>
      </c>
      <c r="EZ92" s="186" t="s">
        <v>43</v>
      </c>
      <c r="FA92" s="186" t="s">
        <v>43</v>
      </c>
      <c r="FB92" s="186" t="s">
        <v>43</v>
      </c>
      <c r="FC92" s="186" t="s">
        <v>43</v>
      </c>
      <c r="FD92" s="186" t="s">
        <v>43</v>
      </c>
      <c r="FE92" s="186" t="s">
        <v>43</v>
      </c>
      <c r="FF92" s="186" t="s">
        <v>44</v>
      </c>
      <c r="FG92" s="186" t="s">
        <v>44</v>
      </c>
      <c r="FH92" s="186" t="s">
        <v>44</v>
      </c>
      <c r="FI92" s="186" t="s">
        <v>44</v>
      </c>
      <c r="FJ92" s="186" t="s">
        <v>44</v>
      </c>
      <c r="FK92" s="186" t="s">
        <v>44</v>
      </c>
      <c r="FL92" s="186" t="s">
        <v>44</v>
      </c>
      <c r="FM92" s="186" t="s">
        <v>44</v>
      </c>
      <c r="FN92" s="186" t="s">
        <v>44</v>
      </c>
      <c r="FO92" s="186" t="s">
        <v>44</v>
      </c>
      <c r="FP92" s="186" t="s">
        <v>44</v>
      </c>
      <c r="FQ92" s="186" t="s">
        <v>44</v>
      </c>
      <c r="FR92" s="186" t="s">
        <v>44</v>
      </c>
      <c r="FS92" s="186" t="s">
        <v>44</v>
      </c>
      <c r="FT92" s="186" t="s">
        <v>44</v>
      </c>
      <c r="FU92" s="186" t="s">
        <v>44</v>
      </c>
      <c r="FV92" s="186" t="s">
        <v>44</v>
      </c>
      <c r="FW92" s="186" t="s">
        <v>44</v>
      </c>
      <c r="FX92" s="186" t="s">
        <v>44</v>
      </c>
      <c r="FY92" s="186" t="s">
        <v>44</v>
      </c>
      <c r="FZ92" s="186" t="s">
        <v>44</v>
      </c>
      <c r="GA92" s="186" t="s">
        <v>44</v>
      </c>
      <c r="GB92" s="186" t="s">
        <v>44</v>
      </c>
      <c r="GC92" s="186" t="s">
        <v>44</v>
      </c>
      <c r="GD92" s="186" t="s">
        <v>44</v>
      </c>
      <c r="GE92" s="186" t="s">
        <v>44</v>
      </c>
      <c r="GF92" s="186" t="s">
        <v>44</v>
      </c>
      <c r="GG92" s="186" t="s">
        <v>44</v>
      </c>
      <c r="GH92" s="186" t="s">
        <v>44</v>
      </c>
      <c r="GI92" s="186" t="s">
        <v>44</v>
      </c>
      <c r="GJ92" s="186" t="s">
        <v>44</v>
      </c>
      <c r="GK92" s="186" t="s">
        <v>44</v>
      </c>
      <c r="GL92" s="186" t="s">
        <v>44</v>
      </c>
      <c r="GM92" s="186" t="s">
        <v>44</v>
      </c>
      <c r="GN92" s="186" t="s">
        <v>44</v>
      </c>
      <c r="GO92" s="186" t="s">
        <v>44</v>
      </c>
      <c r="GP92" s="186" t="s">
        <v>44</v>
      </c>
      <c r="GT92" s="162">
        <v>91</v>
      </c>
      <c r="GU92" s="162" t="s">
        <v>447</v>
      </c>
      <c r="HH92" s="162">
        <f t="shared" si="169"/>
        <v>46</v>
      </c>
      <c r="HI92" s="162" t="str">
        <f t="shared" si="151"/>
        <v>Z446</v>
      </c>
      <c r="HJ92" s="162" t="str">
        <f t="shared" ref="HJ92" si="223">CONCATENATE(1,HI92)</f>
        <v>1Z446</v>
      </c>
      <c r="HK92" s="162" t="str">
        <f t="shared" si="153"/>
        <v/>
      </c>
      <c r="IG92" s="277">
        <v>45</v>
      </c>
      <c r="II92" s="277" t="str">
        <f t="shared" ref="II92" si="224">IF($H$1=8,IW92,IF($H$1=16,IX92,IF($H$1=32,IY92,IF($H$1=64,IZ92,IF($H$1=128,JA92,"")))))</f>
        <v/>
      </c>
      <c r="IJ92" s="277">
        <f t="shared" ref="IJ92" si="225">IF($H$1=8,IL92,IF($H$1=16,IN92,IF($H$1=32,IP92,IF($H$1=64,IR92,IF($H$1=128,IT92,"")))))</f>
        <v>0</v>
      </c>
      <c r="IK92" s="277">
        <f t="shared" ref="IK92" si="226">IF($H$1=8,IM92,IF($H$1=16,IO92,IF($H$1=32,IQ92,IF($H$1=64,IS92,IF($H$1=128,IU92,"")))))</f>
        <v>0</v>
      </c>
      <c r="IL92" s="277"/>
      <c r="IM92" s="277"/>
      <c r="IN92" s="277"/>
      <c r="IO92" s="277"/>
      <c r="IP92" s="277"/>
      <c r="IQ92" s="277"/>
      <c r="IR92" s="277" t="s">
        <v>43</v>
      </c>
      <c r="IS92" s="277" t="str">
        <f>I55</f>
        <v/>
      </c>
      <c r="IT92" s="277" t="s">
        <v>43</v>
      </c>
      <c r="IU92" s="277"/>
      <c r="IW92" s="277" t="str">
        <f>IF(IM92="","",MAX($IW$4:IW91)+1)</f>
        <v/>
      </c>
      <c r="IX92" s="277" t="str">
        <f>IF(IO92="","",MAX($IW$4:IX91)+1)</f>
        <v/>
      </c>
      <c r="IY92" s="277" t="str">
        <f>IF(IQ92="","",MAX($IW$4:IY91)+1)</f>
        <v/>
      </c>
      <c r="IZ92" s="277" t="str">
        <f>IF(IS92="","",MAX($IW$4:IZ91)+1)</f>
        <v/>
      </c>
      <c r="JA92" s="277" t="str">
        <f>IF(IU92="","",MAX($IW$4:JA91)+1)</f>
        <v/>
      </c>
    </row>
    <row r="93" spans="1:261" ht="39.9" customHeight="1" thickBot="1" x14ac:dyDescent="0.65">
      <c r="B93" s="280">
        <v>45</v>
      </c>
      <c r="C93" s="162" t="str">
        <f t="shared" si="164"/>
        <v>1Z423</v>
      </c>
      <c r="D93" s="281">
        <f>HLOOKUP($H$1,$AH$6:$AL$258,B91+B91,0)</f>
        <v>0</v>
      </c>
      <c r="E93" s="281">
        <f t="shared" si="196"/>
        <v>45</v>
      </c>
      <c r="F93" s="282" t="str">
        <f>IF(OR(ISERROR(HLOOKUP($H$1,$AR$4:$AV$132,B93+1,0))=TRUE,HLOOKUP($H$1,$AR$4:$AV$132,B93+1,0)=0)," ",HLOOKUP($H$1,$AR$4:$AV$132,B93+1,0))</f>
        <v xml:space="preserve"> </v>
      </c>
      <c r="G93" s="214" t="str">
        <f>IF(ISERROR(VLOOKUP(E93,vylosovanie!$D$10:$Q$162,11,0))=TRUE,"",IF($K$1="n","",VLOOKUP(E93,vylosovanie!$D$10:$Q$162,11,0)))</f>
        <v/>
      </c>
      <c r="H93" s="214" t="str">
        <f>IF(ISERROR(VLOOKUP(E93,vylosovanie!$D$10:$Q$162,12,0))=TRUE,"",IF($K$1="n","",VLOOKUP(E93,vylosovanie!$D$10:$Q$162,12,0)))</f>
        <v/>
      </c>
      <c r="I93" s="214" t="str">
        <f>IF(ISERROR(VLOOKUP(H94,'zapisy k stolom'!$A$4:$AD$2544,28,0)),"",VLOOKUP(H94,'zapisy k stolom'!$A$4:$AD$2544,28,0))</f>
        <v/>
      </c>
      <c r="J93" s="223"/>
      <c r="K93" s="224" t="str">
        <f>IF(ISERROR(VLOOKUP(J92,'zapisy k stolom'!$A$4:$AD$2403,30,0)),"",VLOOKUP(J92,'zapisy k stolom'!$A$4:$AD$2403,30,0))</f>
        <v/>
      </c>
      <c r="M93" s="225"/>
      <c r="N93" s="225"/>
      <c r="O93" s="225"/>
      <c r="Q93" s="180" t="str">
        <f t="shared" si="158"/>
        <v/>
      </c>
      <c r="R93" s="180" t="str">
        <f t="shared" si="156"/>
        <v/>
      </c>
      <c r="U93" s="180" t="str">
        <f t="shared" si="186"/>
        <v/>
      </c>
      <c r="V93" s="180" t="str">
        <f t="shared" si="180"/>
        <v/>
      </c>
      <c r="Y93" s="180" t="str">
        <f t="shared" si="77"/>
        <v/>
      </c>
      <c r="Z93" s="180" t="str">
        <f t="shared" ref="Z93:Z156" si="227">IF(ISERROR(VLOOKUP(Q67,$A$5:$I$260,9,0))=TRUE,"",VLOOKUP(Q67,$A$5:$I$260,9,0))</f>
        <v/>
      </c>
      <c r="AC93" s="180" t="str">
        <f t="shared" si="146"/>
        <v/>
      </c>
      <c r="AD93" s="180" t="str">
        <f t="shared" si="141"/>
        <v/>
      </c>
      <c r="AF93" s="284" t="str">
        <f>IF(F93=$H$1,"B1",IF(F93&gt;$H$1,"--",IF($H$1=8,HLOOKUP($H$2,$HZ$2:$IC$10,F93+1,0),IF($H$1=16,HLOOKUP($H$2,$BL$2:$BS$18,F93+1,0),IF($H$1=32,HLOOKUP($H$2,$BY$2:$CN$34,F93+1,0),IF($H$1=64,HLOOKUP($H$2,$CT$2:$DY$66,F93+1,0),IF($H$1=128,HLOOKUP($H$2,$EE$2:$GP$130,F93+1,0),"")))))))</f>
        <v>--</v>
      </c>
      <c r="AH93" s="283">
        <v>5</v>
      </c>
      <c r="AI93" s="283">
        <v>4</v>
      </c>
      <c r="AM93" s="279">
        <v>45</v>
      </c>
      <c r="AN93" s="279">
        <v>45</v>
      </c>
      <c r="AO93" s="279"/>
      <c r="AP93" s="279"/>
      <c r="AR93" s="162">
        <v>89</v>
      </c>
      <c r="AY93" s="162" t="str">
        <f>CONCATENATE("1",BB94)</f>
        <v>1Z423</v>
      </c>
      <c r="AZ93" s="162" t="str">
        <f>G93</f>
        <v/>
      </c>
      <c r="BD93" s="203"/>
      <c r="EB93" s="176"/>
      <c r="EC93" s="176"/>
      <c r="ED93" s="176">
        <f t="shared" si="162"/>
        <v>91</v>
      </c>
      <c r="EE93" s="186" t="s">
        <v>43</v>
      </c>
      <c r="EF93" s="186" t="s">
        <v>43</v>
      </c>
      <c r="EG93" s="186" t="s">
        <v>43</v>
      </c>
      <c r="EH93" s="186" t="s">
        <v>43</v>
      </c>
      <c r="EI93" s="186" t="s">
        <v>43</v>
      </c>
      <c r="EJ93" s="186" t="s">
        <v>43</v>
      </c>
      <c r="EK93" s="186" t="s">
        <v>43</v>
      </c>
      <c r="EL93" s="186" t="s">
        <v>43</v>
      </c>
      <c r="EM93" s="186" t="s">
        <v>43</v>
      </c>
      <c r="EN93" s="186" t="s">
        <v>43</v>
      </c>
      <c r="EO93" s="186" t="s">
        <v>43</v>
      </c>
      <c r="EP93" s="186" t="s">
        <v>43</v>
      </c>
      <c r="EQ93" s="186" t="s">
        <v>43</v>
      </c>
      <c r="ER93" s="186" t="s">
        <v>43</v>
      </c>
      <c r="ES93" s="186" t="s">
        <v>43</v>
      </c>
      <c r="ET93" s="186" t="s">
        <v>43</v>
      </c>
      <c r="EU93" s="186" t="s">
        <v>43</v>
      </c>
      <c r="EV93" s="186" t="s">
        <v>43</v>
      </c>
      <c r="EW93" s="186" t="s">
        <v>43</v>
      </c>
      <c r="EX93" s="186" t="s">
        <v>43</v>
      </c>
      <c r="EY93" s="186" t="s">
        <v>43</v>
      </c>
      <c r="EZ93" s="186" t="s">
        <v>43</v>
      </c>
      <c r="FA93" s="186" t="s">
        <v>43</v>
      </c>
      <c r="FB93" s="186" t="s">
        <v>43</v>
      </c>
      <c r="FC93" s="186" t="s">
        <v>43</v>
      </c>
      <c r="FD93" s="186" t="s">
        <v>43</v>
      </c>
      <c r="FE93" s="186" t="s">
        <v>43</v>
      </c>
      <c r="FF93" s="186" t="s">
        <v>43</v>
      </c>
      <c r="FG93" s="186" t="s">
        <v>43</v>
      </c>
      <c r="FH93" s="186" t="s">
        <v>43</v>
      </c>
      <c r="FI93" s="186" t="s">
        <v>43</v>
      </c>
      <c r="FJ93" s="186" t="s">
        <v>43</v>
      </c>
      <c r="FK93" s="186" t="s">
        <v>43</v>
      </c>
      <c r="FL93" s="186" t="s">
        <v>43</v>
      </c>
      <c r="FM93" s="186" t="s">
        <v>43</v>
      </c>
      <c r="FN93" s="186" t="s">
        <v>43</v>
      </c>
      <c r="FO93" s="186" t="s">
        <v>43</v>
      </c>
      <c r="FP93" s="186" t="s">
        <v>43</v>
      </c>
      <c r="FQ93" s="186" t="s">
        <v>44</v>
      </c>
      <c r="FR93" s="186" t="s">
        <v>44</v>
      </c>
      <c r="FS93" s="186" t="s">
        <v>44</v>
      </c>
      <c r="FT93" s="186" t="s">
        <v>44</v>
      </c>
      <c r="FU93" s="186" t="s">
        <v>44</v>
      </c>
      <c r="FV93" s="186" t="s">
        <v>44</v>
      </c>
      <c r="FW93" s="186" t="s">
        <v>44</v>
      </c>
      <c r="FX93" s="186" t="s">
        <v>44</v>
      </c>
      <c r="FY93" s="186" t="s">
        <v>44</v>
      </c>
      <c r="FZ93" s="186" t="s">
        <v>44</v>
      </c>
      <c r="GA93" s="186" t="s">
        <v>44</v>
      </c>
      <c r="GB93" s="186" t="s">
        <v>44</v>
      </c>
      <c r="GC93" s="186" t="s">
        <v>44</v>
      </c>
      <c r="GD93" s="186" t="s">
        <v>44</v>
      </c>
      <c r="GE93" s="186" t="s">
        <v>44</v>
      </c>
      <c r="GF93" s="186" t="s">
        <v>44</v>
      </c>
      <c r="GG93" s="186" t="s">
        <v>44</v>
      </c>
      <c r="GH93" s="186" t="s">
        <v>44</v>
      </c>
      <c r="GI93" s="186" t="s">
        <v>44</v>
      </c>
      <c r="GJ93" s="186" t="s">
        <v>44</v>
      </c>
      <c r="GK93" s="186" t="s">
        <v>44</v>
      </c>
      <c r="GL93" s="186" t="s">
        <v>44</v>
      </c>
      <c r="GM93" s="186" t="s">
        <v>44</v>
      </c>
      <c r="GN93" s="186" t="s">
        <v>44</v>
      </c>
      <c r="GO93" s="186" t="s">
        <v>44</v>
      </c>
      <c r="GP93" s="186" t="s">
        <v>44</v>
      </c>
      <c r="GT93" s="162">
        <v>92</v>
      </c>
      <c r="GU93" s="162" t="s">
        <v>448</v>
      </c>
      <c r="HH93" s="162">
        <f t="shared" si="169"/>
        <v>46</v>
      </c>
      <c r="HI93" s="162" t="str">
        <f t="shared" si="151"/>
        <v>Z446</v>
      </c>
      <c r="HJ93" s="162" t="str">
        <f t="shared" ref="HJ93" si="228">CONCATENATE(2,HI93)</f>
        <v>2Z446</v>
      </c>
      <c r="HK93" s="162" t="str">
        <f t="shared" si="153"/>
        <v/>
      </c>
      <c r="IG93" s="278"/>
      <c r="II93" s="278"/>
      <c r="IJ93" s="278"/>
      <c r="IK93" s="278"/>
      <c r="IL93" s="288"/>
      <c r="IM93" s="278"/>
      <c r="IN93" s="278"/>
      <c r="IO93" s="278"/>
      <c r="IP93" s="278"/>
      <c r="IQ93" s="278"/>
      <c r="IR93" s="278"/>
      <c r="IS93" s="278"/>
      <c r="IT93" s="278"/>
      <c r="IU93" s="278"/>
      <c r="IW93" s="278"/>
      <c r="IX93" s="278"/>
      <c r="IY93" s="278"/>
      <c r="IZ93" s="278"/>
      <c r="JA93" s="278"/>
    </row>
    <row r="94" spans="1:261" ht="39.9" customHeight="1" thickBot="1" x14ac:dyDescent="0.65">
      <c r="B94" s="280"/>
      <c r="C94" s="162" t="str">
        <f t="shared" si="164"/>
        <v>1Z476</v>
      </c>
      <c r="D94" s="281"/>
      <c r="E94" s="281"/>
      <c r="F94" s="282"/>
      <c r="G94" s="217"/>
      <c r="H94" s="218" t="str">
        <f>BB94</f>
        <v>Z423</v>
      </c>
      <c r="I94" s="214" t="str">
        <f>IF(ISERROR(VLOOKUP(H94,'zapisy k stolom'!$A$4:$AD$2403,27,0)),"",VLOOKUP(H94,'zapisy k stolom'!$A$4:$AD$2403,27,0))</f>
        <v/>
      </c>
      <c r="J94" s="223"/>
      <c r="M94" s="225"/>
      <c r="N94" s="225"/>
      <c r="O94" s="225"/>
      <c r="Q94" s="180" t="str">
        <f t="shared" si="158"/>
        <v/>
      </c>
      <c r="R94" s="180" t="str">
        <f t="shared" si="156"/>
        <v/>
      </c>
      <c r="U94" s="180" t="str">
        <f t="shared" si="186"/>
        <v/>
      </c>
      <c r="V94" s="180" t="str">
        <f t="shared" si="180"/>
        <v/>
      </c>
      <c r="Y94" s="180" t="str">
        <f t="shared" si="77"/>
        <v/>
      </c>
      <c r="Z94" s="180" t="str">
        <f t="shared" si="227"/>
        <v/>
      </c>
      <c r="AC94" s="180" t="str">
        <f t="shared" si="146"/>
        <v/>
      </c>
      <c r="AD94" s="180" t="str">
        <f t="shared" si="141"/>
        <v/>
      </c>
      <c r="AF94" s="284"/>
      <c r="AH94" s="283"/>
      <c r="AI94" s="283"/>
      <c r="AM94" s="279"/>
      <c r="AN94" s="279"/>
      <c r="AO94" s="279"/>
      <c r="AP94" s="279"/>
      <c r="AR94" s="162">
        <v>90</v>
      </c>
      <c r="AY94" s="162" t="str">
        <f>CONCATENATE("1",BC96)</f>
        <v>1Z476</v>
      </c>
      <c r="AZ94" s="162" t="str">
        <f>I94</f>
        <v/>
      </c>
      <c r="BA94" s="162">
        <f>BA90+1</f>
        <v>23</v>
      </c>
      <c r="BB94" s="199" t="str">
        <f>CONCATENATE("Z4",BA94)</f>
        <v>Z423</v>
      </c>
      <c r="BD94" s="203"/>
      <c r="EB94" s="176"/>
      <c r="EC94" s="176"/>
      <c r="ED94" s="176">
        <f t="shared" si="162"/>
        <v>92</v>
      </c>
      <c r="EE94" s="186" t="s">
        <v>43</v>
      </c>
      <c r="EF94" s="186" t="s">
        <v>43</v>
      </c>
      <c r="EG94" s="186" t="s">
        <v>43</v>
      </c>
      <c r="EH94" s="186" t="s">
        <v>43</v>
      </c>
      <c r="EI94" s="186" t="s">
        <v>43</v>
      </c>
      <c r="EJ94" s="186" t="s">
        <v>43</v>
      </c>
      <c r="EK94" s="186" t="s">
        <v>43</v>
      </c>
      <c r="EL94" s="186" t="s">
        <v>43</v>
      </c>
      <c r="EM94" s="186" t="s">
        <v>43</v>
      </c>
      <c r="EN94" s="186" t="s">
        <v>43</v>
      </c>
      <c r="EO94" s="186" t="s">
        <v>43</v>
      </c>
      <c r="EP94" s="186" t="s">
        <v>43</v>
      </c>
      <c r="EQ94" s="186" t="s">
        <v>43</v>
      </c>
      <c r="ER94" s="186" t="s">
        <v>43</v>
      </c>
      <c r="ES94" s="186" t="s">
        <v>43</v>
      </c>
      <c r="ET94" s="186" t="s">
        <v>43</v>
      </c>
      <c r="EU94" s="186" t="s">
        <v>43</v>
      </c>
      <c r="EV94" s="186" t="s">
        <v>43</v>
      </c>
      <c r="EW94" s="186" t="s">
        <v>43</v>
      </c>
      <c r="EX94" s="186" t="s">
        <v>43</v>
      </c>
      <c r="EY94" s="186" t="s">
        <v>43</v>
      </c>
      <c r="EZ94" s="186" t="s">
        <v>43</v>
      </c>
      <c r="FA94" s="186" t="s">
        <v>43</v>
      </c>
      <c r="FB94" s="186" t="s">
        <v>43</v>
      </c>
      <c r="FC94" s="186" t="s">
        <v>43</v>
      </c>
      <c r="FD94" s="186" t="s">
        <v>43</v>
      </c>
      <c r="FE94" s="186" t="s">
        <v>43</v>
      </c>
      <c r="FF94" s="186" t="s">
        <v>43</v>
      </c>
      <c r="FG94" s="186" t="s">
        <v>43</v>
      </c>
      <c r="FH94" s="186" t="s">
        <v>43</v>
      </c>
      <c r="FI94" s="186" t="s">
        <v>43</v>
      </c>
      <c r="FJ94" s="186" t="s">
        <v>43</v>
      </c>
      <c r="FK94" s="186" t="s">
        <v>43</v>
      </c>
      <c r="FL94" s="186" t="s">
        <v>43</v>
      </c>
      <c r="FM94" s="186" t="s">
        <v>43</v>
      </c>
      <c r="FN94" s="186" t="s">
        <v>43</v>
      </c>
      <c r="FO94" s="186" t="s">
        <v>43</v>
      </c>
      <c r="FP94" s="186" t="s">
        <v>43</v>
      </c>
      <c r="FQ94" s="186" t="s">
        <v>43</v>
      </c>
      <c r="FR94" s="186" t="s">
        <v>43</v>
      </c>
      <c r="FS94" s="186" t="s">
        <v>43</v>
      </c>
      <c r="FT94" s="186" t="s">
        <v>43</v>
      </c>
      <c r="FU94" s="186" t="s">
        <v>43</v>
      </c>
      <c r="FV94" s="186" t="s">
        <v>43</v>
      </c>
      <c r="FW94" s="186" t="s">
        <v>43</v>
      </c>
      <c r="FX94" s="186" t="s">
        <v>43</v>
      </c>
      <c r="FY94" s="186" t="s">
        <v>43</v>
      </c>
      <c r="FZ94" s="186" t="s">
        <v>43</v>
      </c>
      <c r="GA94" s="186" t="s">
        <v>43</v>
      </c>
      <c r="GB94" s="186" t="s">
        <v>43</v>
      </c>
      <c r="GC94" s="186" t="s">
        <v>43</v>
      </c>
      <c r="GD94" s="186" t="s">
        <v>43</v>
      </c>
      <c r="GE94" s="186" t="s">
        <v>43</v>
      </c>
      <c r="GF94" s="186" t="s">
        <v>43</v>
      </c>
      <c r="GG94" s="186" t="s">
        <v>43</v>
      </c>
      <c r="GH94" s="186" t="s">
        <v>43</v>
      </c>
      <c r="GI94" s="186" t="s">
        <v>43</v>
      </c>
      <c r="GJ94" s="186" t="s">
        <v>43</v>
      </c>
      <c r="GK94" s="186" t="s">
        <v>43</v>
      </c>
      <c r="GL94" s="186" t="s">
        <v>43</v>
      </c>
      <c r="GM94" s="186" t="s">
        <v>43</v>
      </c>
      <c r="GN94" s="186" t="s">
        <v>43</v>
      </c>
      <c r="GO94" s="186" t="s">
        <v>43</v>
      </c>
      <c r="GP94" s="186" t="s">
        <v>43</v>
      </c>
      <c r="GT94" s="162">
        <v>93</v>
      </c>
      <c r="GU94" s="162" t="s">
        <v>449</v>
      </c>
      <c r="HH94" s="162">
        <f t="shared" si="169"/>
        <v>47</v>
      </c>
      <c r="HI94" s="162" t="str">
        <f t="shared" si="151"/>
        <v>Z447</v>
      </c>
      <c r="HJ94" s="162" t="str">
        <f t="shared" ref="HJ94" si="229">CONCATENATE(1,HI94)</f>
        <v>1Z447</v>
      </c>
      <c r="HK94" s="162" t="str">
        <f t="shared" si="153"/>
        <v/>
      </c>
      <c r="IG94" s="277">
        <v>46</v>
      </c>
      <c r="II94" s="277" t="str">
        <f t="shared" ref="II94" si="230">IF($H$1=8,IW94,IF($H$1=16,IX94,IF($H$1=32,IY94,IF($H$1=64,IZ94,IF($H$1=128,JA94,"")))))</f>
        <v/>
      </c>
      <c r="IJ94" s="277">
        <f t="shared" ref="IJ94" si="231">IF($H$1=8,IL94,IF($H$1=16,IN94,IF($H$1=32,IP94,IF($H$1=64,IR94,IF($H$1=128,IT94,"")))))</f>
        <v>0</v>
      </c>
      <c r="IK94" s="277">
        <f t="shared" ref="IK94" si="232">IF($H$1=8,IM94,IF($H$1=16,IO94,IF($H$1=32,IQ94,IF($H$1=64,IS94,IF($H$1=128,IU94,"")))))</f>
        <v>0</v>
      </c>
      <c r="IL94" s="277"/>
      <c r="IM94" s="277"/>
      <c r="IN94" s="277"/>
      <c r="IO94" s="277"/>
      <c r="IP94" s="277"/>
      <c r="IQ94" s="277"/>
      <c r="IR94" s="277" t="s">
        <v>43</v>
      </c>
      <c r="IS94" s="277" t="str">
        <f>I59</f>
        <v/>
      </c>
      <c r="IT94" s="277" t="s">
        <v>43</v>
      </c>
      <c r="IU94" s="277"/>
      <c r="IW94" s="277" t="str">
        <f>IF(IM94="","",MAX($IW$4:IW93)+1)</f>
        <v/>
      </c>
      <c r="IX94" s="277" t="str">
        <f>IF(IO94="","",MAX($IW$4:IX93)+1)</f>
        <v/>
      </c>
      <c r="IY94" s="277" t="str">
        <f>IF(IQ94="","",MAX($IW$4:IY93)+1)</f>
        <v/>
      </c>
      <c r="IZ94" s="277" t="str">
        <f>IF(IS94="","",MAX($IW$4:IZ93)+1)</f>
        <v/>
      </c>
      <c r="JA94" s="277" t="str">
        <f>IF(IU94="","",MAX($IW$4:JA93)+1)</f>
        <v/>
      </c>
    </row>
    <row r="95" spans="1:261" ht="39.9" customHeight="1" thickBot="1" x14ac:dyDescent="0.65">
      <c r="A95" s="232" t="str">
        <f>IF(I95="","",MAX($A$5:A94)+1)</f>
        <v/>
      </c>
      <c r="B95" s="280">
        <v>46</v>
      </c>
      <c r="C95" s="162" t="str">
        <f t="shared" si="164"/>
        <v>2Z423</v>
      </c>
      <c r="D95" s="281">
        <f>HLOOKUP($H$1,$AH$6:$AL$258,B93+B93,0)</f>
        <v>0</v>
      </c>
      <c r="E95" s="281">
        <f t="shared" si="196"/>
        <v>46</v>
      </c>
      <c r="F95" s="282" t="str">
        <f>IF(OR(ISERROR(HLOOKUP($H$1,$AR$4:$AV$132,B95+1,0))=TRUE,HLOOKUP($H$1,$AR$4:$AV$132,B95+1,0)=0)," ",HLOOKUP($H$1,$AR$4:$AV$132,B95+1,0))</f>
        <v xml:space="preserve"> </v>
      </c>
      <c r="G95" s="219" t="str">
        <f>IF(ISERROR(VLOOKUP(E95,vylosovanie!$D$10:$Q$162,11,0))=TRUE,"",IF($K$1="n","",VLOOKUP(E95,vylosovanie!$D$10:$Q$162,11,0)))</f>
        <v/>
      </c>
      <c r="H95" s="220" t="str">
        <f>IF(ISERROR(VLOOKUP(E95,vylosovanie!$D$10:$Q$162,12,0))=TRUE,"",IF($K$1="n","",VLOOKUP(E95,vylosovanie!$D$10:$Q$162,12,0)))</f>
        <v/>
      </c>
      <c r="I95" s="221" t="str">
        <f>IF(ISERROR(VLOOKUP(H94,'zapisy k stolom'!$A$4:$AD$2403,30,0)),"",VLOOKUP(H94,'zapisy k stolom'!$A$4:$AD$2403,30,0))</f>
        <v/>
      </c>
      <c r="J95" s="223" t="str">
        <f>IF(ISERROR(VLOOKUP(I96,'zapisy k stolom'!$A$4:$AD$2544,28,0)),"",VLOOKUP(I96,'zapisy k stolom'!$A$4:$AD$2544,28,0))</f>
        <v/>
      </c>
      <c r="M95" s="225"/>
      <c r="N95" s="225"/>
      <c r="O95" s="225"/>
      <c r="Q95" s="180" t="str">
        <f t="shared" si="158"/>
        <v/>
      </c>
      <c r="R95" s="180" t="str">
        <f t="shared" si="156"/>
        <v/>
      </c>
      <c r="U95" s="180" t="str">
        <f t="shared" si="186"/>
        <v/>
      </c>
      <c r="V95" s="180" t="str">
        <f t="shared" si="180"/>
        <v/>
      </c>
      <c r="Y95" s="180" t="str">
        <f t="shared" ref="Y95:Y158" si="233">IF(ISERROR(IF(Y94+1&gt;MAX($Q$3:$Q$259),"",Y94+1))=TRUE,"",IF(Y94+1&gt;MAX($Q$3:$Q$259),"",Y94+1))</f>
        <v/>
      </c>
      <c r="Z95" s="180" t="str">
        <f t="shared" si="227"/>
        <v/>
      </c>
      <c r="AC95" s="180" t="str">
        <f t="shared" si="146"/>
        <v/>
      </c>
      <c r="AD95" s="180" t="str">
        <f t="shared" si="141"/>
        <v/>
      </c>
      <c r="AF95" s="284" t="str">
        <f>IF(F95=$H$1,"B1",IF(F95&gt;$H$1,"--",IF($H$1=8,HLOOKUP($H$2,$HZ$2:$IC$10,F95+1,0),IF($H$1=16,HLOOKUP($H$2,$BL$2:$BS$18,F95+1,0),IF($H$1=32,HLOOKUP($H$2,$BY$2:$CN$34,F95+1,0),IF($H$1=64,HLOOKUP($H$2,$CT$2:$DY$66,F95+1,0),IF($H$1=128,HLOOKUP($H$2,$EE$2:$GP$130,F95+1,0),"")))))))</f>
        <v>--</v>
      </c>
      <c r="AH95" s="283">
        <v>6</v>
      </c>
      <c r="AI95" s="283">
        <v>5</v>
      </c>
      <c r="AM95" s="279">
        <v>46</v>
      </c>
      <c r="AN95" s="279">
        <v>46</v>
      </c>
      <c r="AO95" s="279"/>
      <c r="AP95" s="279"/>
      <c r="AR95" s="162">
        <v>91</v>
      </c>
      <c r="AY95" s="162" t="str">
        <f>CONCATENATE("2",BB94)</f>
        <v>2Z423</v>
      </c>
      <c r="AZ95" s="162" t="str">
        <f>G95</f>
        <v/>
      </c>
      <c r="BA95" s="162">
        <f>BA87+1</f>
        <v>76</v>
      </c>
      <c r="BB95" s="200"/>
      <c r="BC95" s="199"/>
      <c r="BD95" s="203"/>
      <c r="EB95" s="176"/>
      <c r="EC95" s="176"/>
      <c r="ED95" s="176">
        <f t="shared" si="162"/>
        <v>93</v>
      </c>
      <c r="EE95" s="186" t="s">
        <v>43</v>
      </c>
      <c r="EF95" s="186" t="s">
        <v>43</v>
      </c>
      <c r="EG95" s="186" t="s">
        <v>43</v>
      </c>
      <c r="EH95" s="186" t="s">
        <v>43</v>
      </c>
      <c r="EI95" s="186" t="s">
        <v>43</v>
      </c>
      <c r="EJ95" s="186" t="s">
        <v>43</v>
      </c>
      <c r="EK95" s="186" t="s">
        <v>43</v>
      </c>
      <c r="EL95" s="186" t="s">
        <v>43</v>
      </c>
      <c r="EM95" s="186" t="s">
        <v>43</v>
      </c>
      <c r="EN95" s="186" t="s">
        <v>43</v>
      </c>
      <c r="EO95" s="186" t="s">
        <v>43</v>
      </c>
      <c r="EP95" s="186" t="s">
        <v>43</v>
      </c>
      <c r="EQ95" s="186" t="s">
        <v>43</v>
      </c>
      <c r="ER95" s="186" t="s">
        <v>43</v>
      </c>
      <c r="ES95" s="186" t="s">
        <v>43</v>
      </c>
      <c r="ET95" s="186" t="s">
        <v>43</v>
      </c>
      <c r="EU95" s="186" t="s">
        <v>43</v>
      </c>
      <c r="EV95" s="186" t="s">
        <v>43</v>
      </c>
      <c r="EW95" s="186" t="s">
        <v>43</v>
      </c>
      <c r="EX95" s="186" t="s">
        <v>43</v>
      </c>
      <c r="EY95" s="186" t="s">
        <v>43</v>
      </c>
      <c r="EZ95" s="186" t="s">
        <v>43</v>
      </c>
      <c r="FA95" s="186" t="s">
        <v>43</v>
      </c>
      <c r="FB95" s="186" t="s">
        <v>43</v>
      </c>
      <c r="FC95" s="186" t="s">
        <v>43</v>
      </c>
      <c r="FD95" s="186" t="s">
        <v>43</v>
      </c>
      <c r="FE95" s="186" t="s">
        <v>43</v>
      </c>
      <c r="FF95" s="186" t="s">
        <v>43</v>
      </c>
      <c r="FG95" s="186" t="s">
        <v>43</v>
      </c>
      <c r="FH95" s="186" t="s">
        <v>43</v>
      </c>
      <c r="FI95" s="186" t="s">
        <v>43</v>
      </c>
      <c r="FJ95" s="186" t="s">
        <v>43</v>
      </c>
      <c r="FK95" s="186" t="s">
        <v>43</v>
      </c>
      <c r="FL95" s="186" t="s">
        <v>43</v>
      </c>
      <c r="FM95" s="186" t="s">
        <v>43</v>
      </c>
      <c r="FN95" s="186" t="s">
        <v>43</v>
      </c>
      <c r="FO95" s="186" t="s">
        <v>43</v>
      </c>
      <c r="FP95" s="186" t="s">
        <v>43</v>
      </c>
      <c r="FQ95" s="186" t="s">
        <v>43</v>
      </c>
      <c r="FR95" s="186" t="s">
        <v>43</v>
      </c>
      <c r="FS95" s="186" t="s">
        <v>43</v>
      </c>
      <c r="FT95" s="186" t="s">
        <v>43</v>
      </c>
      <c r="FU95" s="186" t="s">
        <v>43</v>
      </c>
      <c r="FV95" s="186" t="s">
        <v>43</v>
      </c>
      <c r="FW95" s="186" t="s">
        <v>43</v>
      </c>
      <c r="FX95" s="186" t="s">
        <v>43</v>
      </c>
      <c r="FY95" s="186" t="s">
        <v>43</v>
      </c>
      <c r="FZ95" s="186" t="s">
        <v>43</v>
      </c>
      <c r="GA95" s="186" t="s">
        <v>43</v>
      </c>
      <c r="GB95" s="186" t="s">
        <v>43</v>
      </c>
      <c r="GC95" s="186" t="s">
        <v>43</v>
      </c>
      <c r="GD95" s="186" t="s">
        <v>43</v>
      </c>
      <c r="GE95" s="186" t="s">
        <v>43</v>
      </c>
      <c r="GF95" s="186" t="s">
        <v>43</v>
      </c>
      <c r="GG95" s="186" t="s">
        <v>43</v>
      </c>
      <c r="GH95" s="186" t="s">
        <v>43</v>
      </c>
      <c r="GI95" s="186" t="s">
        <v>43</v>
      </c>
      <c r="GJ95" s="186" t="s">
        <v>43</v>
      </c>
      <c r="GK95" s="186" t="s">
        <v>43</v>
      </c>
      <c r="GL95" s="186" t="s">
        <v>43</v>
      </c>
      <c r="GM95" s="186" t="s">
        <v>43</v>
      </c>
      <c r="GN95" s="186" t="s">
        <v>43</v>
      </c>
      <c r="GO95" s="186" t="s">
        <v>43</v>
      </c>
      <c r="GP95" s="186" t="s">
        <v>43</v>
      </c>
      <c r="GT95" s="162">
        <v>94</v>
      </c>
      <c r="GU95" s="162" t="s">
        <v>450</v>
      </c>
      <c r="HH95" s="162">
        <f t="shared" si="169"/>
        <v>47</v>
      </c>
      <c r="HI95" s="162" t="str">
        <f t="shared" si="151"/>
        <v>Z447</v>
      </c>
      <c r="HJ95" s="162" t="str">
        <f t="shared" ref="HJ95" si="234">CONCATENATE(2,HI95)</f>
        <v>2Z447</v>
      </c>
      <c r="HK95" s="162" t="str">
        <f t="shared" si="153"/>
        <v/>
      </c>
      <c r="IG95" s="278"/>
      <c r="II95" s="278"/>
      <c r="IJ95" s="278"/>
      <c r="IK95" s="278"/>
      <c r="IL95" s="288"/>
      <c r="IM95" s="278"/>
      <c r="IN95" s="278"/>
      <c r="IO95" s="278"/>
      <c r="IP95" s="278"/>
      <c r="IQ95" s="278"/>
      <c r="IR95" s="278"/>
      <c r="IS95" s="278"/>
      <c r="IT95" s="278"/>
      <c r="IU95" s="278"/>
      <c r="IW95" s="278"/>
      <c r="IX95" s="278"/>
      <c r="IY95" s="278"/>
      <c r="IZ95" s="278"/>
      <c r="JA95" s="278"/>
    </row>
    <row r="96" spans="1:261" ht="39.9" customHeight="1" thickBot="1" x14ac:dyDescent="0.65">
      <c r="B96" s="280"/>
      <c r="C96" s="162" t="str">
        <f t="shared" si="164"/>
        <v>2Z4102</v>
      </c>
      <c r="D96" s="281"/>
      <c r="E96" s="281"/>
      <c r="F96" s="282"/>
      <c r="I96" s="222" t="str">
        <f>BC96</f>
        <v>Z476</v>
      </c>
      <c r="J96" s="220" t="str">
        <f>IF(ISERROR(VLOOKUP(I96,'zapisy k stolom'!$A$4:$AD$2403,27,0)),"",VLOOKUP(I96,'zapisy k stolom'!$A$4:$AD$2403,27,0))</f>
        <v/>
      </c>
      <c r="M96" s="225"/>
      <c r="N96" s="225"/>
      <c r="O96" s="225"/>
      <c r="Q96" s="180" t="str">
        <f t="shared" si="158"/>
        <v/>
      </c>
      <c r="R96" s="180" t="str">
        <f t="shared" si="156"/>
        <v/>
      </c>
      <c r="U96" s="180" t="str">
        <f t="shared" si="186"/>
        <v/>
      </c>
      <c r="V96" s="180" t="str">
        <f t="shared" si="180"/>
        <v/>
      </c>
      <c r="Y96" s="180" t="str">
        <f t="shared" si="233"/>
        <v/>
      </c>
      <c r="Z96" s="180" t="str">
        <f t="shared" si="227"/>
        <v/>
      </c>
      <c r="AC96" s="180" t="str">
        <f t="shared" si="146"/>
        <v/>
      </c>
      <c r="AD96" s="180" t="str">
        <f t="shared" si="141"/>
        <v/>
      </c>
      <c r="AF96" s="284"/>
      <c r="AH96" s="283"/>
      <c r="AI96" s="283"/>
      <c r="AM96" s="279"/>
      <c r="AN96" s="279"/>
      <c r="AO96" s="279"/>
      <c r="AP96" s="279"/>
      <c r="AR96" s="162">
        <v>92</v>
      </c>
      <c r="AY96" s="162" t="str">
        <f>CONCATENATE("2",BD92)</f>
        <v>2Z4102</v>
      </c>
      <c r="AZ96" s="162" t="str">
        <f>J96</f>
        <v/>
      </c>
      <c r="BC96" s="203" t="str">
        <f>CONCATENATE("Z4",BA95)</f>
        <v>Z476</v>
      </c>
      <c r="BD96" s="200"/>
      <c r="EB96" s="176"/>
      <c r="EC96" s="176"/>
      <c r="ED96" s="176">
        <f t="shared" si="162"/>
        <v>94</v>
      </c>
      <c r="EE96" s="186" t="s">
        <v>43</v>
      </c>
      <c r="EF96" s="186" t="s">
        <v>43</v>
      </c>
      <c r="EG96" s="186" t="s">
        <v>43</v>
      </c>
      <c r="EH96" s="186" t="s">
        <v>43</v>
      </c>
      <c r="EI96" s="186" t="s">
        <v>43</v>
      </c>
      <c r="EJ96" s="186" t="s">
        <v>43</v>
      </c>
      <c r="EK96" s="186" t="s">
        <v>43</v>
      </c>
      <c r="EL96" s="186" t="s">
        <v>43</v>
      </c>
      <c r="EM96" s="186" t="s">
        <v>43</v>
      </c>
      <c r="EN96" s="186" t="s">
        <v>43</v>
      </c>
      <c r="EO96" s="186" t="s">
        <v>43</v>
      </c>
      <c r="EP96" s="186" t="s">
        <v>43</v>
      </c>
      <c r="EQ96" s="186" t="s">
        <v>43</v>
      </c>
      <c r="ER96" s="186" t="s">
        <v>43</v>
      </c>
      <c r="ES96" s="186" t="s">
        <v>43</v>
      </c>
      <c r="ET96" s="186" t="s">
        <v>43</v>
      </c>
      <c r="EU96" s="186" t="s">
        <v>43</v>
      </c>
      <c r="EV96" s="186" t="s">
        <v>43</v>
      </c>
      <c r="EW96" s="186" t="s">
        <v>43</v>
      </c>
      <c r="EX96" s="186" t="s">
        <v>43</v>
      </c>
      <c r="EY96" s="186" t="s">
        <v>43</v>
      </c>
      <c r="EZ96" s="186" t="s">
        <v>43</v>
      </c>
      <c r="FA96" s="186" t="s">
        <v>43</v>
      </c>
      <c r="FB96" s="186" t="s">
        <v>43</v>
      </c>
      <c r="FC96" s="186" t="s">
        <v>43</v>
      </c>
      <c r="FD96" s="186" t="s">
        <v>43</v>
      </c>
      <c r="FE96" s="186" t="s">
        <v>43</v>
      </c>
      <c r="FF96" s="186" t="s">
        <v>43</v>
      </c>
      <c r="FG96" s="186" t="s">
        <v>43</v>
      </c>
      <c r="FH96" s="186" t="s">
        <v>43</v>
      </c>
      <c r="FI96" s="186" t="s">
        <v>43</v>
      </c>
      <c r="FJ96" s="186" t="s">
        <v>43</v>
      </c>
      <c r="FK96" s="186" t="s">
        <v>43</v>
      </c>
      <c r="FL96" s="186" t="s">
        <v>43</v>
      </c>
      <c r="FM96" s="186" t="s">
        <v>43</v>
      </c>
      <c r="FN96" s="186" t="s">
        <v>43</v>
      </c>
      <c r="FO96" s="186" t="s">
        <v>43</v>
      </c>
      <c r="FP96" s="186" t="s">
        <v>43</v>
      </c>
      <c r="FQ96" s="186" t="s">
        <v>43</v>
      </c>
      <c r="FR96" s="186" t="s">
        <v>43</v>
      </c>
      <c r="FS96" s="186" t="s">
        <v>43</v>
      </c>
      <c r="FT96" s="186" t="s">
        <v>43</v>
      </c>
      <c r="FU96" s="186" t="s">
        <v>43</v>
      </c>
      <c r="FV96" s="186" t="s">
        <v>43</v>
      </c>
      <c r="FW96" s="186" t="s">
        <v>43</v>
      </c>
      <c r="FX96" s="186" t="s">
        <v>43</v>
      </c>
      <c r="FY96" s="186" t="s">
        <v>43</v>
      </c>
      <c r="FZ96" s="186" t="s">
        <v>43</v>
      </c>
      <c r="GA96" s="186" t="s">
        <v>43</v>
      </c>
      <c r="GB96" s="186" t="s">
        <v>43</v>
      </c>
      <c r="GC96" s="186" t="s">
        <v>43</v>
      </c>
      <c r="GD96" s="186" t="s">
        <v>43</v>
      </c>
      <c r="GE96" s="186" t="s">
        <v>43</v>
      </c>
      <c r="GF96" s="186" t="s">
        <v>43</v>
      </c>
      <c r="GG96" s="186" t="s">
        <v>43</v>
      </c>
      <c r="GH96" s="186" t="s">
        <v>43</v>
      </c>
      <c r="GI96" s="186" t="s">
        <v>43</v>
      </c>
      <c r="GJ96" s="186" t="s">
        <v>43</v>
      </c>
      <c r="GK96" s="186" t="s">
        <v>43</v>
      </c>
      <c r="GL96" s="186" t="s">
        <v>44</v>
      </c>
      <c r="GM96" s="186" t="s">
        <v>44</v>
      </c>
      <c r="GN96" s="186" t="s">
        <v>44</v>
      </c>
      <c r="GO96" s="186" t="s">
        <v>44</v>
      </c>
      <c r="GP96" s="186" t="s">
        <v>44</v>
      </c>
      <c r="GT96" s="162">
        <v>95</v>
      </c>
      <c r="GU96" s="162" t="s">
        <v>451</v>
      </c>
      <c r="HH96" s="162">
        <f t="shared" si="169"/>
        <v>48</v>
      </c>
      <c r="HI96" s="162" t="str">
        <f t="shared" si="151"/>
        <v>Z448</v>
      </c>
      <c r="HJ96" s="162" t="str">
        <f t="shared" ref="HJ96" si="235">CONCATENATE(1,HI96)</f>
        <v>1Z448</v>
      </c>
      <c r="HK96" s="162" t="str">
        <f t="shared" si="153"/>
        <v/>
      </c>
      <c r="IG96" s="277">
        <v>47</v>
      </c>
      <c r="II96" s="277" t="str">
        <f t="shared" ref="II96" si="236">IF($H$1=8,IW96,IF($H$1=16,IX96,IF($H$1=32,IY96,IF($H$1=64,IZ96,IF($H$1=128,JA96,"")))))</f>
        <v/>
      </c>
      <c r="IJ96" s="277">
        <f t="shared" ref="IJ96" si="237">IF($H$1=8,IL96,IF($H$1=16,IN96,IF($H$1=32,IP96,IF($H$1=64,IR96,IF($H$1=128,IT96,"")))))</f>
        <v>0</v>
      </c>
      <c r="IK96" s="277">
        <f t="shared" ref="IK96" si="238">IF($H$1=8,IM96,IF($H$1=16,IO96,IF($H$1=32,IQ96,IF($H$1=64,IS96,IF($H$1=128,IU96,"")))))</f>
        <v>0</v>
      </c>
      <c r="IL96" s="277"/>
      <c r="IM96" s="277"/>
      <c r="IN96" s="277"/>
      <c r="IO96" s="277"/>
      <c r="IP96" s="277"/>
      <c r="IQ96" s="277"/>
      <c r="IR96" s="277" t="s">
        <v>43</v>
      </c>
      <c r="IS96" s="277" t="str">
        <f>I63</f>
        <v/>
      </c>
      <c r="IT96" s="277" t="s">
        <v>43</v>
      </c>
      <c r="IU96" s="277"/>
      <c r="IW96" s="277" t="str">
        <f>IF(IM96="","",MAX($IW$4:IW95)+1)</f>
        <v/>
      </c>
      <c r="IX96" s="277" t="str">
        <f>IF(IO96="","",MAX($IW$4:IX95)+1)</f>
        <v/>
      </c>
      <c r="IY96" s="277" t="str">
        <f>IF(IQ96="","",MAX($IW$4:IY95)+1)</f>
        <v/>
      </c>
      <c r="IZ96" s="277" t="str">
        <f>IF(IS96="","",MAX($IW$4:IZ95)+1)</f>
        <v/>
      </c>
      <c r="JA96" s="277" t="str">
        <f>IF(IU96="","",MAX($IW$4:JA95)+1)</f>
        <v/>
      </c>
    </row>
    <row r="97" spans="1:261" ht="39.9" customHeight="1" thickBot="1" x14ac:dyDescent="0.65">
      <c r="B97" s="280">
        <v>47</v>
      </c>
      <c r="C97" s="162" t="str">
        <f t="shared" si="164"/>
        <v>1Z424</v>
      </c>
      <c r="D97" s="281">
        <f>HLOOKUP($H$1,$AH$6:$AL$258,B95+B95,0)</f>
        <v>0</v>
      </c>
      <c r="E97" s="281">
        <f t="shared" si="196"/>
        <v>47</v>
      </c>
      <c r="F97" s="282" t="str">
        <f>IF(OR(ISERROR(HLOOKUP($H$1,$AR$4:$AV$132,B97+1,0))=TRUE,HLOOKUP($H$1,$AR$4:$AV$132,B97+1,0)=0)," ",HLOOKUP($H$1,$AR$4:$AV$132,B97+1,0))</f>
        <v xml:space="preserve"> </v>
      </c>
      <c r="G97" s="214" t="str">
        <f>IF(ISERROR(VLOOKUP(E97,vylosovanie!$D$10:$Q$162,11,0))=TRUE,"",IF($K$1="n","",VLOOKUP(E97,vylosovanie!$D$10:$Q$162,11,0)))</f>
        <v/>
      </c>
      <c r="H97" s="214" t="str">
        <f>IF(ISERROR(VLOOKUP(E97,vylosovanie!$D$10:$Q$162,12,0))=TRUE,"",IF($K$1="n","",VLOOKUP(E97,vylosovanie!$D$10:$Q$162,12,0)))</f>
        <v/>
      </c>
      <c r="I97" s="223" t="str">
        <f>IF(ISERROR(VLOOKUP(H98,'zapisy k stolom'!$A$4:$AD$2403,28,0)),"",VLOOKUP(H98,'zapisy k stolom'!$A$4:$AD$2403,28,0))</f>
        <v/>
      </c>
      <c r="J97" s="224" t="str">
        <f>IF(ISERROR(VLOOKUP(I96,'zapisy k stolom'!$A$4:$AD$2403,30,0)),"",VLOOKUP(I96,'zapisy k stolom'!$A$4:$AD$2403,30,0))</f>
        <v/>
      </c>
      <c r="M97" s="225"/>
      <c r="N97" s="225"/>
      <c r="O97" s="225"/>
      <c r="Q97" s="180" t="str">
        <f t="shared" si="158"/>
        <v/>
      </c>
      <c r="R97" s="180" t="str">
        <f t="shared" si="156"/>
        <v/>
      </c>
      <c r="U97" s="180" t="str">
        <f t="shared" si="186"/>
        <v/>
      </c>
      <c r="V97" s="180" t="str">
        <f t="shared" si="180"/>
        <v/>
      </c>
      <c r="Y97" s="180" t="str">
        <f t="shared" si="233"/>
        <v/>
      </c>
      <c r="Z97" s="180" t="str">
        <f t="shared" si="227"/>
        <v/>
      </c>
      <c r="AC97" s="180" t="str">
        <f t="shared" si="146"/>
        <v/>
      </c>
      <c r="AD97" s="180" t="str">
        <f t="shared" si="141"/>
        <v/>
      </c>
      <c r="AF97" s="284" t="str">
        <f>IF(F97=$H$1,"B1",IF(F97&gt;$H$1,"--",IF($H$1=8,HLOOKUP($H$2,$HZ$2:$IC$10,F97+1,0),IF($H$1=16,HLOOKUP($H$2,$BL$2:$BS$18,F97+1,0),IF($H$1=32,HLOOKUP($H$2,$BY$2:$CN$34,F97+1,0),IF($H$1=64,HLOOKUP($H$2,$CT$2:$DY$66,F97+1,0),IF($H$1=128,HLOOKUP($H$2,$EE$2:$GP$130,F97+1,0),"")))))))</f>
        <v>--</v>
      </c>
      <c r="AH97" s="283">
        <v>6</v>
      </c>
      <c r="AI97" s="283">
        <v>5</v>
      </c>
      <c r="AM97" s="279">
        <v>47</v>
      </c>
      <c r="AN97" s="279">
        <v>47</v>
      </c>
      <c r="AO97" s="279"/>
      <c r="AP97" s="279"/>
      <c r="AR97" s="162">
        <v>93</v>
      </c>
      <c r="AY97" s="162" t="str">
        <f>CONCATENATE("1",BB98)</f>
        <v>1Z424</v>
      </c>
      <c r="AZ97" s="162" t="str">
        <f>G97</f>
        <v/>
      </c>
      <c r="BA97" s="162">
        <f>BA94+96</f>
        <v>119</v>
      </c>
      <c r="BC97" s="203"/>
      <c r="EB97" s="176"/>
      <c r="EC97" s="176"/>
      <c r="ED97" s="176">
        <f t="shared" si="162"/>
        <v>95</v>
      </c>
      <c r="EE97" s="186" t="s">
        <v>43</v>
      </c>
      <c r="EF97" s="186" t="s">
        <v>43</v>
      </c>
      <c r="EG97" s="186" t="s">
        <v>43</v>
      </c>
      <c r="EH97" s="186" t="s">
        <v>43</v>
      </c>
      <c r="EI97" s="186" t="s">
        <v>43</v>
      </c>
      <c r="EJ97" s="186" t="s">
        <v>43</v>
      </c>
      <c r="EK97" s="186" t="s">
        <v>44</v>
      </c>
      <c r="EL97" s="186" t="s">
        <v>44</v>
      </c>
      <c r="EM97" s="186" t="s">
        <v>44</v>
      </c>
      <c r="EN97" s="186" t="s">
        <v>44</v>
      </c>
      <c r="EO97" s="186" t="s">
        <v>44</v>
      </c>
      <c r="EP97" s="186" t="s">
        <v>44</v>
      </c>
      <c r="EQ97" s="186" t="s">
        <v>44</v>
      </c>
      <c r="ER97" s="186" t="s">
        <v>44</v>
      </c>
      <c r="ES97" s="186" t="s">
        <v>44</v>
      </c>
      <c r="ET97" s="186" t="s">
        <v>44</v>
      </c>
      <c r="EU97" s="186" t="s">
        <v>44</v>
      </c>
      <c r="EV97" s="186" t="s">
        <v>44</v>
      </c>
      <c r="EW97" s="186" t="s">
        <v>44</v>
      </c>
      <c r="EX97" s="186" t="s">
        <v>44</v>
      </c>
      <c r="EY97" s="186" t="s">
        <v>44</v>
      </c>
      <c r="EZ97" s="186" t="s">
        <v>44</v>
      </c>
      <c r="FA97" s="186" t="s">
        <v>44</v>
      </c>
      <c r="FB97" s="186" t="s">
        <v>44</v>
      </c>
      <c r="FC97" s="186" t="s">
        <v>44</v>
      </c>
      <c r="FD97" s="186" t="s">
        <v>44</v>
      </c>
      <c r="FE97" s="186" t="s">
        <v>44</v>
      </c>
      <c r="FF97" s="186" t="s">
        <v>44</v>
      </c>
      <c r="FG97" s="186" t="s">
        <v>44</v>
      </c>
      <c r="FH97" s="186" t="s">
        <v>44</v>
      </c>
      <c r="FI97" s="186" t="s">
        <v>44</v>
      </c>
      <c r="FJ97" s="186" t="s">
        <v>44</v>
      </c>
      <c r="FK97" s="186" t="s">
        <v>44</v>
      </c>
      <c r="FL97" s="186" t="s">
        <v>44</v>
      </c>
      <c r="FM97" s="186" t="s">
        <v>44</v>
      </c>
      <c r="FN97" s="186" t="s">
        <v>44</v>
      </c>
      <c r="FO97" s="186" t="s">
        <v>44</v>
      </c>
      <c r="FP97" s="186" t="s">
        <v>44</v>
      </c>
      <c r="FQ97" s="186" t="s">
        <v>44</v>
      </c>
      <c r="FR97" s="186" t="s">
        <v>44</v>
      </c>
      <c r="FS97" s="186" t="s">
        <v>44</v>
      </c>
      <c r="FT97" s="186" t="s">
        <v>44</v>
      </c>
      <c r="FU97" s="186" t="s">
        <v>44</v>
      </c>
      <c r="FV97" s="186" t="s">
        <v>44</v>
      </c>
      <c r="FW97" s="186" t="s">
        <v>44</v>
      </c>
      <c r="FX97" s="186" t="s">
        <v>44</v>
      </c>
      <c r="FY97" s="186" t="s">
        <v>44</v>
      </c>
      <c r="FZ97" s="186" t="s">
        <v>44</v>
      </c>
      <c r="GA97" s="186" t="s">
        <v>44</v>
      </c>
      <c r="GB97" s="186" t="s">
        <v>44</v>
      </c>
      <c r="GC97" s="186" t="s">
        <v>44</v>
      </c>
      <c r="GD97" s="186" t="s">
        <v>44</v>
      </c>
      <c r="GE97" s="186" t="s">
        <v>44</v>
      </c>
      <c r="GF97" s="186" t="s">
        <v>44</v>
      </c>
      <c r="GG97" s="186" t="s">
        <v>44</v>
      </c>
      <c r="GH97" s="186" t="s">
        <v>44</v>
      </c>
      <c r="GI97" s="186" t="s">
        <v>44</v>
      </c>
      <c r="GJ97" s="186" t="s">
        <v>44</v>
      </c>
      <c r="GK97" s="186" t="s">
        <v>44</v>
      </c>
      <c r="GL97" s="186" t="s">
        <v>44</v>
      </c>
      <c r="GM97" s="186" t="s">
        <v>44</v>
      </c>
      <c r="GN97" s="186" t="s">
        <v>44</v>
      </c>
      <c r="GO97" s="186" t="s">
        <v>44</v>
      </c>
      <c r="GP97" s="186" t="s">
        <v>44</v>
      </c>
      <c r="GT97" s="162">
        <v>96</v>
      </c>
      <c r="GU97" s="162" t="s">
        <v>452</v>
      </c>
      <c r="HH97" s="162">
        <f t="shared" si="169"/>
        <v>48</v>
      </c>
      <c r="HI97" s="162" t="str">
        <f t="shared" si="151"/>
        <v>Z448</v>
      </c>
      <c r="HJ97" s="162" t="str">
        <f t="shared" ref="HJ97" si="239">CONCATENATE(2,HI97)</f>
        <v>2Z448</v>
      </c>
      <c r="HK97" s="162" t="str">
        <f t="shared" si="153"/>
        <v/>
      </c>
      <c r="IG97" s="278"/>
      <c r="II97" s="278"/>
      <c r="IJ97" s="278"/>
      <c r="IK97" s="278"/>
      <c r="IL97" s="288"/>
      <c r="IM97" s="278"/>
      <c r="IN97" s="278"/>
      <c r="IO97" s="278"/>
      <c r="IP97" s="278"/>
      <c r="IQ97" s="278"/>
      <c r="IR97" s="278"/>
      <c r="IS97" s="278"/>
      <c r="IT97" s="278"/>
      <c r="IU97" s="278"/>
      <c r="IW97" s="278"/>
      <c r="IX97" s="278"/>
      <c r="IY97" s="278"/>
      <c r="IZ97" s="278"/>
      <c r="JA97" s="278"/>
    </row>
    <row r="98" spans="1:261" ht="39.9" customHeight="1" thickBot="1" x14ac:dyDescent="0.65">
      <c r="B98" s="280"/>
      <c r="C98" s="162" t="str">
        <f t="shared" si="164"/>
        <v>2Z476</v>
      </c>
      <c r="D98" s="281"/>
      <c r="E98" s="281"/>
      <c r="F98" s="282"/>
      <c r="G98" s="217"/>
      <c r="H98" s="218" t="str">
        <f>BB98</f>
        <v>Z424</v>
      </c>
      <c r="I98" s="220" t="str">
        <f>IF(ISERROR(VLOOKUP(H98,'zapisy k stolom'!$A$4:$AD$2403,27,0)),"",VLOOKUP(H98,'zapisy k stolom'!$A$4:$AD$2403,27,0))</f>
        <v/>
      </c>
      <c r="M98" s="225"/>
      <c r="N98" s="225"/>
      <c r="O98" s="225"/>
      <c r="Q98" s="180" t="str">
        <f t="shared" si="158"/>
        <v/>
      </c>
      <c r="R98" s="180" t="str">
        <f t="shared" si="156"/>
        <v/>
      </c>
      <c r="U98" s="180" t="str">
        <f t="shared" si="186"/>
        <v/>
      </c>
      <c r="V98" s="180" t="str">
        <f t="shared" si="180"/>
        <v/>
      </c>
      <c r="Y98" s="180" t="str">
        <f t="shared" si="233"/>
        <v/>
      </c>
      <c r="Z98" s="180" t="str">
        <f t="shared" si="227"/>
        <v/>
      </c>
      <c r="AC98" s="180" t="str">
        <f t="shared" si="146"/>
        <v/>
      </c>
      <c r="AD98" s="180" t="str">
        <f t="shared" si="141"/>
        <v/>
      </c>
      <c r="AF98" s="284"/>
      <c r="AH98" s="283"/>
      <c r="AI98" s="283"/>
      <c r="AM98" s="279"/>
      <c r="AN98" s="279"/>
      <c r="AO98" s="279"/>
      <c r="AP98" s="279"/>
      <c r="AR98" s="162">
        <v>94</v>
      </c>
      <c r="AY98" s="162" t="str">
        <f>CONCATENATE("2",BC96)</f>
        <v>2Z476</v>
      </c>
      <c r="AZ98" s="162" t="str">
        <f>I98</f>
        <v/>
      </c>
      <c r="BA98" s="162">
        <f>BA94+1</f>
        <v>24</v>
      </c>
      <c r="BB98" s="199" t="str">
        <f>CONCATENATE("Z4",BA98)</f>
        <v>Z424</v>
      </c>
      <c r="BC98" s="200"/>
      <c r="EB98" s="176"/>
      <c r="EC98" s="176"/>
      <c r="ED98" s="176">
        <f t="shared" si="162"/>
        <v>96</v>
      </c>
      <c r="EE98" s="186" t="s">
        <v>43</v>
      </c>
      <c r="EF98" s="186" t="s">
        <v>43</v>
      </c>
      <c r="EG98" s="186" t="s">
        <v>43</v>
      </c>
      <c r="EH98" s="186" t="s">
        <v>43</v>
      </c>
      <c r="EI98" s="186" t="s">
        <v>43</v>
      </c>
      <c r="EJ98" s="186" t="s">
        <v>43</v>
      </c>
      <c r="EK98" s="186" t="s">
        <v>43</v>
      </c>
      <c r="EL98" s="186" t="s">
        <v>43</v>
      </c>
      <c r="EM98" s="186" t="s">
        <v>43</v>
      </c>
      <c r="EN98" s="186" t="s">
        <v>43</v>
      </c>
      <c r="EO98" s="186" t="s">
        <v>43</v>
      </c>
      <c r="EP98" s="186" t="s">
        <v>43</v>
      </c>
      <c r="EQ98" s="186" t="s">
        <v>43</v>
      </c>
      <c r="ER98" s="186" t="s">
        <v>43</v>
      </c>
      <c r="ES98" s="186" t="s">
        <v>43</v>
      </c>
      <c r="ET98" s="186" t="s">
        <v>43</v>
      </c>
      <c r="EU98" s="186" t="s">
        <v>43</v>
      </c>
      <c r="EV98" s="186" t="s">
        <v>43</v>
      </c>
      <c r="EW98" s="186" t="s">
        <v>43</v>
      </c>
      <c r="EX98" s="186" t="s">
        <v>43</v>
      </c>
      <c r="EY98" s="186" t="s">
        <v>43</v>
      </c>
      <c r="EZ98" s="186" t="s">
        <v>43</v>
      </c>
      <c r="FA98" s="186" t="s">
        <v>43</v>
      </c>
      <c r="FB98" s="186" t="s">
        <v>43</v>
      </c>
      <c r="FC98" s="186" t="s">
        <v>43</v>
      </c>
      <c r="FD98" s="186" t="s">
        <v>43</v>
      </c>
      <c r="FE98" s="186" t="s">
        <v>43</v>
      </c>
      <c r="FF98" s="186" t="s">
        <v>43</v>
      </c>
      <c r="FG98" s="186" t="s">
        <v>43</v>
      </c>
      <c r="FH98" s="186" t="s">
        <v>43</v>
      </c>
      <c r="FI98" s="186" t="s">
        <v>43</v>
      </c>
      <c r="FJ98" s="186" t="s">
        <v>43</v>
      </c>
      <c r="FK98" s="186" t="s">
        <v>43</v>
      </c>
      <c r="FL98" s="186" t="s">
        <v>43</v>
      </c>
      <c r="FM98" s="186" t="s">
        <v>43</v>
      </c>
      <c r="FN98" s="186" t="s">
        <v>43</v>
      </c>
      <c r="FO98" s="186" t="s">
        <v>43</v>
      </c>
      <c r="FP98" s="186" t="s">
        <v>43</v>
      </c>
      <c r="FQ98" s="186" t="s">
        <v>43</v>
      </c>
      <c r="FR98" s="186" t="s">
        <v>43</v>
      </c>
      <c r="FS98" s="186" t="s">
        <v>43</v>
      </c>
      <c r="FT98" s="186" t="s">
        <v>43</v>
      </c>
      <c r="FU98" s="186" t="s">
        <v>43</v>
      </c>
      <c r="FV98" s="186" t="s">
        <v>43</v>
      </c>
      <c r="FW98" s="186" t="s">
        <v>43</v>
      </c>
      <c r="FX98" s="186" t="s">
        <v>43</v>
      </c>
      <c r="FY98" s="186" t="s">
        <v>43</v>
      </c>
      <c r="FZ98" s="186" t="s">
        <v>43</v>
      </c>
      <c r="GA98" s="186" t="s">
        <v>43</v>
      </c>
      <c r="GB98" s="186" t="s">
        <v>43</v>
      </c>
      <c r="GC98" s="186" t="s">
        <v>43</v>
      </c>
      <c r="GD98" s="186" t="s">
        <v>43</v>
      </c>
      <c r="GE98" s="186" t="s">
        <v>43</v>
      </c>
      <c r="GF98" s="186" t="s">
        <v>43</v>
      </c>
      <c r="GG98" s="186" t="s">
        <v>43</v>
      </c>
      <c r="GH98" s="186" t="s">
        <v>43</v>
      </c>
      <c r="GI98" s="186" t="s">
        <v>43</v>
      </c>
      <c r="GJ98" s="186" t="s">
        <v>43</v>
      </c>
      <c r="GK98" s="186" t="s">
        <v>43</v>
      </c>
      <c r="GL98" s="186" t="s">
        <v>43</v>
      </c>
      <c r="GM98" s="186" t="s">
        <v>43</v>
      </c>
      <c r="GN98" s="186" t="s">
        <v>43</v>
      </c>
      <c r="GO98" s="186" t="s">
        <v>43</v>
      </c>
      <c r="GP98" s="186" t="s">
        <v>43</v>
      </c>
      <c r="GT98" s="162">
        <v>97</v>
      </c>
      <c r="GU98" s="162" t="s">
        <v>362</v>
      </c>
      <c r="HH98" s="162">
        <f t="shared" si="169"/>
        <v>49</v>
      </c>
      <c r="HI98" s="162" t="str">
        <f t="shared" si="151"/>
        <v>Z449</v>
      </c>
      <c r="HJ98" s="162" t="str">
        <f t="shared" ref="HJ98" si="240">CONCATENATE(1,HI98)</f>
        <v>1Z449</v>
      </c>
      <c r="HK98" s="162" t="str">
        <f t="shared" ref="HK98:HK129" si="241">VLOOKUP(HJ98,$C$5:$K$260,5,0)</f>
        <v/>
      </c>
      <c r="IG98" s="277">
        <v>48</v>
      </c>
      <c r="II98" s="277" t="str">
        <f t="shared" ref="II98" si="242">IF($H$1=8,IW98,IF($H$1=16,IX98,IF($H$1=32,IY98,IF($H$1=64,IZ98,IF($H$1=128,JA98,"")))))</f>
        <v/>
      </c>
      <c r="IJ98" s="277">
        <f t="shared" ref="IJ98" si="243">IF($H$1=8,IL98,IF($H$1=16,IN98,IF($H$1=32,IP98,IF($H$1=64,IR98,IF($H$1=128,IT98,"")))))</f>
        <v>0</v>
      </c>
      <c r="IK98" s="277">
        <f t="shared" ref="IK98" si="244">IF($H$1=8,IM98,IF($H$1=16,IO98,IF($H$1=32,IQ98,IF($H$1=64,IS98,IF($H$1=128,IU98,"")))))</f>
        <v>0</v>
      </c>
      <c r="IL98" s="277"/>
      <c r="IM98" s="277"/>
      <c r="IN98" s="277"/>
      <c r="IO98" s="277"/>
      <c r="IP98" s="277"/>
      <c r="IQ98" s="277"/>
      <c r="IR98" s="277" t="s">
        <v>43</v>
      </c>
      <c r="IS98" s="277" t="str">
        <f>I67</f>
        <v/>
      </c>
      <c r="IT98" s="277" t="s">
        <v>43</v>
      </c>
      <c r="IU98" s="277"/>
      <c r="IW98" s="277" t="str">
        <f>IF(IM98="","",MAX($IW$4:IW97)+1)</f>
        <v/>
      </c>
      <c r="IX98" s="277" t="str">
        <f>IF(IO98="","",MAX($IW$4:IX97)+1)</f>
        <v/>
      </c>
      <c r="IY98" s="277" t="str">
        <f>IF(IQ98="","",MAX($IW$4:IY97)+1)</f>
        <v/>
      </c>
      <c r="IZ98" s="277" t="str">
        <f>IF(IS98="","",MAX($IW$4:IZ97)+1)</f>
        <v/>
      </c>
      <c r="JA98" s="277" t="str">
        <f>IF(IU98="","",MAX($IW$4:JA97)+1)</f>
        <v/>
      </c>
    </row>
    <row r="99" spans="1:261" ht="39.9" customHeight="1" thickBot="1" x14ac:dyDescent="0.65">
      <c r="A99" s="232" t="str">
        <f>IF(I99="","",MAX($A$5:A98)+1)</f>
        <v/>
      </c>
      <c r="B99" s="280">
        <v>48</v>
      </c>
      <c r="C99" s="162" t="str">
        <f t="shared" si="164"/>
        <v>2Z424</v>
      </c>
      <c r="D99" s="281">
        <f>HLOOKUP($H$1,$AH$6:$AL$258,B97+B97,0)</f>
        <v>0</v>
      </c>
      <c r="E99" s="281">
        <f t="shared" si="196"/>
        <v>48</v>
      </c>
      <c r="F99" s="282" t="str">
        <f>IF(OR(ISERROR(HLOOKUP($H$1,$AR$4:$AV$132,B99+1,0))=TRUE,HLOOKUP($H$1,$AR$4:$AV$132,B99+1,0)=0)," ",HLOOKUP($H$1,$AR$4:$AV$132,B99+1,0))</f>
        <v xml:space="preserve"> </v>
      </c>
      <c r="G99" s="219" t="str">
        <f>IF(ISERROR(VLOOKUP(E99,vylosovanie!$D$10:$Q$162,11,0))=TRUE,"",IF($K$1="n","",VLOOKUP(E99,vylosovanie!$D$10:$Q$162,11,0)))</f>
        <v/>
      </c>
      <c r="H99" s="220" t="str">
        <f>IF(ISERROR(VLOOKUP(E99,vylosovanie!$D$10:$Q$162,12,0))=TRUE,"",IF($K$1="n","",VLOOKUP(E99,vylosovanie!$D$10:$Q$162,12,0)))</f>
        <v/>
      </c>
      <c r="I99" s="224" t="str">
        <f>IF(ISERROR(VLOOKUP(H98,'zapisy k stolom'!$A$4:$AD$2403,30,0)),"",VLOOKUP(H98,'zapisy k stolom'!$A$4:$AD$2403,30,0))</f>
        <v/>
      </c>
      <c r="M99" s="225" t="str">
        <f>IF(ISERROR(VLOOKUP(L100,'zapisy k stolom'!$A$4:$AD$2544,28,0)),"",VLOOKUP(L100,'zapisy k stolom'!$A$4:$AD$2544,28,0))</f>
        <v/>
      </c>
      <c r="N99" s="225"/>
      <c r="O99" s="225"/>
      <c r="Q99" s="180" t="str">
        <f t="shared" si="158"/>
        <v/>
      </c>
      <c r="R99" s="180" t="str">
        <f t="shared" si="156"/>
        <v/>
      </c>
      <c r="U99" s="180" t="str">
        <f t="shared" si="186"/>
        <v/>
      </c>
      <c r="V99" s="180" t="str">
        <f t="shared" si="180"/>
        <v/>
      </c>
      <c r="Y99" s="180" t="str">
        <f t="shared" si="233"/>
        <v/>
      </c>
      <c r="Z99" s="180" t="str">
        <f t="shared" si="227"/>
        <v/>
      </c>
      <c r="AC99" s="180" t="str">
        <f t="shared" si="146"/>
        <v/>
      </c>
      <c r="AD99" s="180" t="str">
        <f t="shared" si="141"/>
        <v/>
      </c>
      <c r="AF99" s="284" t="str">
        <f>IF(F99=$H$1,"B1",IF(F99&gt;$H$1,"--",IF($H$1=8,HLOOKUP($H$2,$HZ$2:$IC$10,F99+1,0),IF($H$1=16,HLOOKUP($H$2,$BL$2:$BS$18,F99+1,0),IF($H$1=32,HLOOKUP($H$2,$BY$2:$CN$34,F99+1,0),IF($H$1=64,HLOOKUP($H$2,$CT$2:$DY$66,F99+1,0),IF($H$1=128,HLOOKUP($H$2,$EE$2:$GP$130,F99+1,0),"")))))))</f>
        <v>--</v>
      </c>
      <c r="AH99" s="283">
        <v>3</v>
      </c>
      <c r="AI99" s="283">
        <v>2</v>
      </c>
      <c r="AM99" s="279">
        <v>48</v>
      </c>
      <c r="AN99" s="279">
        <v>48</v>
      </c>
      <c r="AO99" s="279"/>
      <c r="AP99" s="279"/>
      <c r="AR99" s="162">
        <v>95</v>
      </c>
      <c r="AY99" s="162" t="str">
        <f>CONCATENATE("2",BB98)</f>
        <v>2Z424</v>
      </c>
      <c r="AZ99" s="162" t="str">
        <f>G99</f>
        <v/>
      </c>
      <c r="BB99" s="200"/>
      <c r="EB99" s="176"/>
      <c r="EC99" s="176"/>
      <c r="ED99" s="176">
        <f t="shared" si="162"/>
        <v>97</v>
      </c>
      <c r="EE99" s="186" t="s">
        <v>43</v>
      </c>
      <c r="EF99" s="186" t="s">
        <v>43</v>
      </c>
      <c r="EG99" s="186" t="s">
        <v>43</v>
      </c>
      <c r="EH99" s="186" t="s">
        <v>43</v>
      </c>
      <c r="EI99" s="186" t="s">
        <v>43</v>
      </c>
      <c r="EJ99" s="186" t="s">
        <v>43</v>
      </c>
      <c r="EK99" s="186" t="s">
        <v>43</v>
      </c>
      <c r="EL99" s="186" t="s">
        <v>43</v>
      </c>
      <c r="EM99" s="186" t="s">
        <v>43</v>
      </c>
      <c r="EN99" s="186" t="s">
        <v>43</v>
      </c>
      <c r="EO99" s="186" t="s">
        <v>43</v>
      </c>
      <c r="EP99" s="186" t="s">
        <v>43</v>
      </c>
      <c r="EQ99" s="186" t="s">
        <v>43</v>
      </c>
      <c r="ER99" s="186" t="s">
        <v>43</v>
      </c>
      <c r="ES99" s="186" t="s">
        <v>43</v>
      </c>
      <c r="ET99" s="186" t="s">
        <v>43</v>
      </c>
      <c r="EU99" s="186" t="s">
        <v>43</v>
      </c>
      <c r="EV99" s="186" t="s">
        <v>43</v>
      </c>
      <c r="EW99" s="186" t="s">
        <v>43</v>
      </c>
      <c r="EX99" s="186" t="s">
        <v>43</v>
      </c>
      <c r="EY99" s="186" t="s">
        <v>43</v>
      </c>
      <c r="EZ99" s="186" t="s">
        <v>43</v>
      </c>
      <c r="FA99" s="186" t="s">
        <v>43</v>
      </c>
      <c r="FB99" s="186" t="s">
        <v>43</v>
      </c>
      <c r="FC99" s="186" t="s">
        <v>43</v>
      </c>
      <c r="FD99" s="186" t="s">
        <v>43</v>
      </c>
      <c r="FE99" s="186" t="s">
        <v>43</v>
      </c>
      <c r="FF99" s="186" t="s">
        <v>43</v>
      </c>
      <c r="FG99" s="186" t="s">
        <v>43</v>
      </c>
      <c r="FH99" s="186" t="s">
        <v>43</v>
      </c>
      <c r="FI99" s="186" t="s">
        <v>43</v>
      </c>
      <c r="FJ99" s="186" t="s">
        <v>43</v>
      </c>
      <c r="FK99" s="186" t="s">
        <v>43</v>
      </c>
      <c r="FL99" s="186" t="s">
        <v>43</v>
      </c>
      <c r="FM99" s="186" t="s">
        <v>43</v>
      </c>
      <c r="FN99" s="186" t="s">
        <v>43</v>
      </c>
      <c r="FO99" s="186" t="s">
        <v>43</v>
      </c>
      <c r="FP99" s="186" t="s">
        <v>43</v>
      </c>
      <c r="FQ99" s="186" t="s">
        <v>43</v>
      </c>
      <c r="FR99" s="186" t="s">
        <v>43</v>
      </c>
      <c r="FS99" s="186" t="s">
        <v>43</v>
      </c>
      <c r="FT99" s="186" t="s">
        <v>43</v>
      </c>
      <c r="FU99" s="186" t="s">
        <v>43</v>
      </c>
      <c r="FV99" s="186" t="s">
        <v>43</v>
      </c>
      <c r="FW99" s="186" t="s">
        <v>43</v>
      </c>
      <c r="FX99" s="186" t="s">
        <v>43</v>
      </c>
      <c r="FY99" s="186" t="s">
        <v>43</v>
      </c>
      <c r="FZ99" s="186" t="s">
        <v>43</v>
      </c>
      <c r="GA99" s="186" t="s">
        <v>43</v>
      </c>
      <c r="GB99" s="186" t="s">
        <v>43</v>
      </c>
      <c r="GC99" s="186" t="s">
        <v>43</v>
      </c>
      <c r="GD99" s="186" t="s">
        <v>43</v>
      </c>
      <c r="GE99" s="186" t="s">
        <v>43</v>
      </c>
      <c r="GF99" s="186" t="s">
        <v>43</v>
      </c>
      <c r="GG99" s="186" t="s">
        <v>43</v>
      </c>
      <c r="GH99" s="186" t="s">
        <v>43</v>
      </c>
      <c r="GI99" s="186" t="s">
        <v>43</v>
      </c>
      <c r="GJ99" s="186" t="s">
        <v>43</v>
      </c>
      <c r="GK99" s="186" t="s">
        <v>43</v>
      </c>
      <c r="GL99" s="186" t="s">
        <v>43</v>
      </c>
      <c r="GM99" s="186" t="s">
        <v>43</v>
      </c>
      <c r="GN99" s="186" t="s">
        <v>43</v>
      </c>
      <c r="GO99" s="186" t="s">
        <v>43</v>
      </c>
      <c r="GP99" s="186" t="s">
        <v>43</v>
      </c>
      <c r="GT99" s="162">
        <v>98</v>
      </c>
      <c r="GU99" s="162" t="s">
        <v>453</v>
      </c>
      <c r="HH99" s="162">
        <f t="shared" si="169"/>
        <v>49</v>
      </c>
      <c r="HI99" s="162" t="str">
        <f t="shared" si="151"/>
        <v>Z449</v>
      </c>
      <c r="HJ99" s="162" t="str">
        <f t="shared" ref="HJ99" si="245">CONCATENATE(2,HI99)</f>
        <v>2Z449</v>
      </c>
      <c r="HK99" s="162" t="str">
        <f t="shared" si="241"/>
        <v/>
      </c>
      <c r="IG99" s="278"/>
      <c r="II99" s="278"/>
      <c r="IJ99" s="278"/>
      <c r="IK99" s="278"/>
      <c r="IL99" s="288"/>
      <c r="IM99" s="278"/>
      <c r="IN99" s="278"/>
      <c r="IO99" s="278"/>
      <c r="IP99" s="278"/>
      <c r="IQ99" s="278"/>
      <c r="IR99" s="278"/>
      <c r="IS99" s="278"/>
      <c r="IT99" s="278"/>
      <c r="IU99" s="278"/>
      <c r="IW99" s="278"/>
      <c r="IX99" s="278"/>
      <c r="IY99" s="278"/>
      <c r="IZ99" s="278"/>
      <c r="JA99" s="278"/>
    </row>
    <row r="100" spans="1:261" ht="39.9" customHeight="1" thickBot="1" x14ac:dyDescent="0.65">
      <c r="B100" s="280"/>
      <c r="C100" s="162" t="s">
        <v>338</v>
      </c>
      <c r="D100" s="281"/>
      <c r="E100" s="281"/>
      <c r="F100" s="282"/>
      <c r="L100" s="228" t="s">
        <v>347</v>
      </c>
      <c r="M100" s="227" t="str">
        <f>IF(ISERROR(VLOOKUP(L100,'zapisy k stolom'!$A$5:$AD$2544,27,0)),"",VLOOKUP(L100,'zapisy k stolom'!$A$5:$AD$2544,27,0))</f>
        <v/>
      </c>
      <c r="N100" s="225"/>
      <c r="O100" s="225"/>
      <c r="Q100" s="180" t="str">
        <f t="shared" si="158"/>
        <v/>
      </c>
      <c r="R100" s="180" t="str">
        <f t="shared" si="156"/>
        <v/>
      </c>
      <c r="U100" s="180" t="str">
        <f t="shared" si="186"/>
        <v/>
      </c>
      <c r="V100" s="180" t="str">
        <f t="shared" si="180"/>
        <v/>
      </c>
      <c r="Y100" s="180" t="str">
        <f t="shared" si="233"/>
        <v/>
      </c>
      <c r="Z100" s="180" t="str">
        <f t="shared" si="227"/>
        <v/>
      </c>
      <c r="AC100" s="180" t="str">
        <f t="shared" si="146"/>
        <v/>
      </c>
      <c r="AD100" s="180" t="str">
        <f t="shared" si="141"/>
        <v/>
      </c>
      <c r="AF100" s="284"/>
      <c r="AH100" s="283"/>
      <c r="AI100" s="283"/>
      <c r="AM100" s="279"/>
      <c r="AN100" s="279"/>
      <c r="AO100" s="279"/>
      <c r="AP100" s="279"/>
      <c r="AR100" s="162">
        <v>96</v>
      </c>
      <c r="AY100" s="162" t="s">
        <v>338</v>
      </c>
      <c r="AZ100" s="162" t="str">
        <f>M100</f>
        <v/>
      </c>
      <c r="EB100" s="176"/>
      <c r="EC100" s="176"/>
      <c r="ED100" s="176">
        <f t="shared" si="162"/>
        <v>98</v>
      </c>
      <c r="EE100" s="186" t="s">
        <v>43</v>
      </c>
      <c r="EF100" s="186" t="s">
        <v>43</v>
      </c>
      <c r="EG100" s="186" t="s">
        <v>43</v>
      </c>
      <c r="EH100" s="186" t="s">
        <v>43</v>
      </c>
      <c r="EI100" s="186" t="s">
        <v>43</v>
      </c>
      <c r="EJ100" s="186" t="s">
        <v>43</v>
      </c>
      <c r="EK100" s="186" t="s">
        <v>43</v>
      </c>
      <c r="EL100" s="186" t="s">
        <v>44</v>
      </c>
      <c r="EM100" s="186" t="s">
        <v>44</v>
      </c>
      <c r="EN100" s="186" t="s">
        <v>44</v>
      </c>
      <c r="EO100" s="186" t="s">
        <v>44</v>
      </c>
      <c r="EP100" s="186" t="s">
        <v>44</v>
      </c>
      <c r="EQ100" s="186" t="s">
        <v>44</v>
      </c>
      <c r="ER100" s="186" t="s">
        <v>44</v>
      </c>
      <c r="ES100" s="186" t="s">
        <v>44</v>
      </c>
      <c r="ET100" s="186" t="s">
        <v>44</v>
      </c>
      <c r="EU100" s="186" t="s">
        <v>44</v>
      </c>
      <c r="EV100" s="186" t="s">
        <v>44</v>
      </c>
      <c r="EW100" s="186" t="s">
        <v>44</v>
      </c>
      <c r="EX100" s="186" t="s">
        <v>44</v>
      </c>
      <c r="EY100" s="186" t="s">
        <v>44</v>
      </c>
      <c r="EZ100" s="186" t="s">
        <v>44</v>
      </c>
      <c r="FA100" s="186" t="s">
        <v>44</v>
      </c>
      <c r="FB100" s="186" t="s">
        <v>44</v>
      </c>
      <c r="FC100" s="186" t="s">
        <v>44</v>
      </c>
      <c r="FD100" s="186" t="s">
        <v>44</v>
      </c>
      <c r="FE100" s="186" t="s">
        <v>44</v>
      </c>
      <c r="FF100" s="186" t="s">
        <v>44</v>
      </c>
      <c r="FG100" s="186" t="s">
        <v>44</v>
      </c>
      <c r="FH100" s="186" t="s">
        <v>44</v>
      </c>
      <c r="FI100" s="186" t="s">
        <v>44</v>
      </c>
      <c r="FJ100" s="186" t="s">
        <v>44</v>
      </c>
      <c r="FK100" s="186" t="s">
        <v>44</v>
      </c>
      <c r="FL100" s="186" t="s">
        <v>44</v>
      </c>
      <c r="FM100" s="186" t="s">
        <v>44</v>
      </c>
      <c r="FN100" s="186" t="s">
        <v>44</v>
      </c>
      <c r="FO100" s="186" t="s">
        <v>44</v>
      </c>
      <c r="FP100" s="186" t="s">
        <v>44</v>
      </c>
      <c r="FQ100" s="186" t="s">
        <v>44</v>
      </c>
      <c r="FR100" s="186" t="s">
        <v>44</v>
      </c>
      <c r="FS100" s="186" t="s">
        <v>44</v>
      </c>
      <c r="FT100" s="186" t="s">
        <v>44</v>
      </c>
      <c r="FU100" s="186" t="s">
        <v>44</v>
      </c>
      <c r="FV100" s="186" t="s">
        <v>44</v>
      </c>
      <c r="FW100" s="186" t="s">
        <v>44</v>
      </c>
      <c r="FX100" s="186" t="s">
        <v>44</v>
      </c>
      <c r="FY100" s="186" t="s">
        <v>44</v>
      </c>
      <c r="FZ100" s="186" t="s">
        <v>44</v>
      </c>
      <c r="GA100" s="186" t="s">
        <v>44</v>
      </c>
      <c r="GB100" s="186" t="s">
        <v>44</v>
      </c>
      <c r="GC100" s="186" t="s">
        <v>44</v>
      </c>
      <c r="GD100" s="186" t="s">
        <v>44</v>
      </c>
      <c r="GE100" s="186" t="s">
        <v>44</v>
      </c>
      <c r="GF100" s="186" t="s">
        <v>44</v>
      </c>
      <c r="GG100" s="186" t="s">
        <v>44</v>
      </c>
      <c r="GH100" s="186" t="s">
        <v>44</v>
      </c>
      <c r="GI100" s="186" t="s">
        <v>44</v>
      </c>
      <c r="GJ100" s="186" t="s">
        <v>44</v>
      </c>
      <c r="GK100" s="186" t="s">
        <v>44</v>
      </c>
      <c r="GL100" s="186" t="s">
        <v>44</v>
      </c>
      <c r="GM100" s="186" t="s">
        <v>44</v>
      </c>
      <c r="GN100" s="186" t="s">
        <v>44</v>
      </c>
      <c r="GO100" s="186" t="s">
        <v>44</v>
      </c>
      <c r="GP100" s="186" t="s">
        <v>44</v>
      </c>
      <c r="GT100" s="162">
        <v>99</v>
      </c>
      <c r="GU100" s="162" t="s">
        <v>454</v>
      </c>
      <c r="HH100" s="162">
        <f t="shared" si="169"/>
        <v>50</v>
      </c>
      <c r="HI100" s="162" t="str">
        <f t="shared" si="151"/>
        <v>Z450</v>
      </c>
      <c r="HJ100" s="162" t="str">
        <f t="shared" ref="HJ100" si="246">CONCATENATE(1,HI100)</f>
        <v>1Z450</v>
      </c>
      <c r="HK100" s="162" t="str">
        <f t="shared" si="241"/>
        <v/>
      </c>
      <c r="IG100" s="277">
        <v>49</v>
      </c>
      <c r="II100" s="277" t="str">
        <f t="shared" ref="II100" si="247">IF($H$1=8,IW100,IF($H$1=16,IX100,IF($H$1=32,IY100,IF($H$1=64,IZ100,IF($H$1=128,JA100,"")))))</f>
        <v/>
      </c>
      <c r="IJ100" s="277">
        <f t="shared" ref="IJ100" si="248">IF($H$1=8,IL100,IF($H$1=16,IN100,IF($H$1=32,IP100,IF($H$1=64,IR100,IF($H$1=128,IT100,"")))))</f>
        <v>0</v>
      </c>
      <c r="IK100" s="277">
        <f t="shared" ref="IK100" si="249">IF($H$1=8,IM100,IF($H$1=16,IO100,IF($H$1=32,IQ100,IF($H$1=64,IS100,IF($H$1=128,IU100,"")))))</f>
        <v>0</v>
      </c>
      <c r="IL100" s="277"/>
      <c r="IM100" s="277"/>
      <c r="IN100" s="277"/>
      <c r="IO100" s="277"/>
      <c r="IP100" s="277"/>
      <c r="IQ100" s="277"/>
      <c r="IR100" s="277" t="s">
        <v>43</v>
      </c>
      <c r="IS100" s="277" t="str">
        <f>I71</f>
        <v/>
      </c>
      <c r="IT100" s="277" t="s">
        <v>43</v>
      </c>
      <c r="IU100" s="277"/>
      <c r="IW100" s="277" t="str">
        <f>IF(IM100="","",MAX($IW$4:IW99)+1)</f>
        <v/>
      </c>
      <c r="IX100" s="277" t="str">
        <f>IF(IO100="","",MAX($IW$4:IX99)+1)</f>
        <v/>
      </c>
      <c r="IY100" s="277" t="str">
        <f>IF(IQ100="","",MAX($IW$4:IY99)+1)</f>
        <v/>
      </c>
      <c r="IZ100" s="277" t="str">
        <f>IF(IS100="","",MAX($IW$4:IZ99)+1)</f>
        <v/>
      </c>
      <c r="JA100" s="277" t="str">
        <f>IF(IU100="","",MAX($IW$4:JA99)+1)</f>
        <v/>
      </c>
    </row>
    <row r="101" spans="1:261" ht="39.9" customHeight="1" thickBot="1" x14ac:dyDescent="0.65">
      <c r="B101" s="280">
        <v>49</v>
      </c>
      <c r="C101" s="162" t="str">
        <f t="shared" si="164"/>
        <v>1Z425</v>
      </c>
      <c r="D101" s="281">
        <f>HLOOKUP($H$1,$AH$6:$AL$258,B99+B99,0)</f>
        <v>0</v>
      </c>
      <c r="E101" s="281">
        <f t="shared" si="196"/>
        <v>49</v>
      </c>
      <c r="F101" s="282" t="str">
        <f>IF(OR(ISERROR(HLOOKUP($H$1,$AR$4:$AV$132,B101+1,0))=TRUE,HLOOKUP($H$1,$AR$4:$AV$132,B101+1,0)=0)," ",HLOOKUP($H$1,$AR$4:$AV$132,B101+1,0))</f>
        <v xml:space="preserve"> </v>
      </c>
      <c r="G101" s="214" t="str">
        <f>IF(ISERROR(VLOOKUP(E101,vylosovanie!$D$10:$Q$162,11,0))=TRUE,"",IF($K$1="n","",VLOOKUP(E101,vylosovanie!$D$10:$Q$162,11,0)))</f>
        <v/>
      </c>
      <c r="H101" s="214" t="str">
        <f>IF(ISERROR(VLOOKUP(E101,vylosovanie!$D$10:$Q$162,12,0))=TRUE,"",IF($K$1="n","",VLOOKUP(E101,vylosovanie!$D$10:$Q$162,12,0)))</f>
        <v/>
      </c>
      <c r="I101" s="214" t="str">
        <f>IF(ISERROR(VLOOKUP(H102,'zapisy k stolom'!$A$4:$AD$2544,28,0)),"",VLOOKUP(H102,'zapisy k stolom'!$A$4:$AD$2544,28,0))</f>
        <v/>
      </c>
      <c r="M101" s="229" t="str">
        <f>IF(ISERROR(VLOOKUP(L100,'zapisy k stolom'!$A$5:$AD$2544,30,0)),"",VLOOKUP(L100,'zapisy k stolom'!$A$5:$AD$2544,30,0))</f>
        <v/>
      </c>
      <c r="O101" s="225"/>
      <c r="Q101" s="180" t="str">
        <f t="shared" si="158"/>
        <v/>
      </c>
      <c r="R101" s="180" t="str">
        <f t="shared" si="156"/>
        <v/>
      </c>
      <c r="U101" s="180" t="str">
        <f t="shared" si="186"/>
        <v/>
      </c>
      <c r="V101" s="180" t="str">
        <f t="shared" si="180"/>
        <v/>
      </c>
      <c r="Y101" s="180" t="str">
        <f t="shared" si="233"/>
        <v/>
      </c>
      <c r="Z101" s="180" t="str">
        <f t="shared" si="227"/>
        <v/>
      </c>
      <c r="AC101" s="180" t="str">
        <f t="shared" si="146"/>
        <v/>
      </c>
      <c r="AD101" s="180" t="str">
        <f t="shared" si="141"/>
        <v/>
      </c>
      <c r="AF101" s="284" t="str">
        <f>IF(F101=$H$1,"B1",IF(F101&gt;$H$1,"--",IF($H$1=8,HLOOKUP($H$2,$HZ$2:$IC$10,F101+1,0),IF($H$1=16,HLOOKUP($H$2,$BL$2:$BS$18,F101+1,0),IF($H$1=32,HLOOKUP($H$2,$BY$2:$CN$34,F101+1,0),IF($H$1=64,HLOOKUP($H$2,$CT$2:$DY$66,F101+1,0),IF($H$1=128,HLOOKUP($H$2,$EE$2:$GP$130,F101+1,0),"")))))))</f>
        <v>--</v>
      </c>
      <c r="AH101" s="283">
        <v>3</v>
      </c>
      <c r="AI101" s="283">
        <v>2</v>
      </c>
      <c r="AM101" s="279">
        <v>49</v>
      </c>
      <c r="AN101" s="279">
        <v>49</v>
      </c>
      <c r="AO101" s="279"/>
      <c r="AP101" s="279"/>
      <c r="AR101" s="162">
        <v>97</v>
      </c>
      <c r="AY101" s="162" t="str">
        <f>CONCATENATE("1",BB102)</f>
        <v>1Z425</v>
      </c>
      <c r="AZ101" s="162" t="str">
        <f>G101</f>
        <v/>
      </c>
      <c r="EB101" s="176"/>
      <c r="EC101" s="176"/>
      <c r="ED101" s="176">
        <f t="shared" si="162"/>
        <v>99</v>
      </c>
      <c r="EE101" s="186" t="s">
        <v>43</v>
      </c>
      <c r="EF101" s="186" t="s">
        <v>43</v>
      </c>
      <c r="EG101" s="186" t="s">
        <v>43</v>
      </c>
      <c r="EH101" s="186" t="s">
        <v>43</v>
      </c>
      <c r="EI101" s="186" t="s">
        <v>43</v>
      </c>
      <c r="EJ101" s="186" t="s">
        <v>43</v>
      </c>
      <c r="EK101" s="186" t="s">
        <v>43</v>
      </c>
      <c r="EL101" s="186" t="s">
        <v>43</v>
      </c>
      <c r="EM101" s="186" t="s">
        <v>43</v>
      </c>
      <c r="EN101" s="186" t="s">
        <v>43</v>
      </c>
      <c r="EO101" s="186" t="s">
        <v>43</v>
      </c>
      <c r="EP101" s="186" t="s">
        <v>43</v>
      </c>
      <c r="EQ101" s="186" t="s">
        <v>43</v>
      </c>
      <c r="ER101" s="186" t="s">
        <v>43</v>
      </c>
      <c r="ES101" s="186" t="s">
        <v>43</v>
      </c>
      <c r="ET101" s="186" t="s">
        <v>43</v>
      </c>
      <c r="EU101" s="186" t="s">
        <v>43</v>
      </c>
      <c r="EV101" s="186" t="s">
        <v>43</v>
      </c>
      <c r="EW101" s="186" t="s">
        <v>43</v>
      </c>
      <c r="EX101" s="186" t="s">
        <v>43</v>
      </c>
      <c r="EY101" s="186" t="s">
        <v>43</v>
      </c>
      <c r="EZ101" s="186" t="s">
        <v>43</v>
      </c>
      <c r="FA101" s="186" t="s">
        <v>43</v>
      </c>
      <c r="FB101" s="186" t="s">
        <v>43</v>
      </c>
      <c r="FC101" s="186" t="s">
        <v>43</v>
      </c>
      <c r="FD101" s="186" t="s">
        <v>43</v>
      </c>
      <c r="FE101" s="186" t="s">
        <v>43</v>
      </c>
      <c r="FF101" s="186" t="s">
        <v>43</v>
      </c>
      <c r="FG101" s="186" t="s">
        <v>43</v>
      </c>
      <c r="FH101" s="186" t="s">
        <v>43</v>
      </c>
      <c r="FI101" s="186" t="s">
        <v>43</v>
      </c>
      <c r="FJ101" s="186" t="s">
        <v>43</v>
      </c>
      <c r="FK101" s="186" t="s">
        <v>43</v>
      </c>
      <c r="FL101" s="186" t="s">
        <v>43</v>
      </c>
      <c r="FM101" s="186" t="s">
        <v>43</v>
      </c>
      <c r="FN101" s="186" t="s">
        <v>43</v>
      </c>
      <c r="FO101" s="186" t="s">
        <v>43</v>
      </c>
      <c r="FP101" s="186" t="s">
        <v>43</v>
      </c>
      <c r="FQ101" s="186" t="s">
        <v>43</v>
      </c>
      <c r="FR101" s="186" t="s">
        <v>43</v>
      </c>
      <c r="FS101" s="186" t="s">
        <v>43</v>
      </c>
      <c r="FT101" s="186" t="s">
        <v>43</v>
      </c>
      <c r="FU101" s="186" t="s">
        <v>43</v>
      </c>
      <c r="FV101" s="186" t="s">
        <v>43</v>
      </c>
      <c r="FW101" s="186" t="s">
        <v>43</v>
      </c>
      <c r="FX101" s="186" t="s">
        <v>43</v>
      </c>
      <c r="FY101" s="186" t="s">
        <v>43</v>
      </c>
      <c r="FZ101" s="186" t="s">
        <v>43</v>
      </c>
      <c r="GA101" s="186" t="s">
        <v>43</v>
      </c>
      <c r="GB101" s="186" t="s">
        <v>43</v>
      </c>
      <c r="GC101" s="186" t="s">
        <v>43</v>
      </c>
      <c r="GD101" s="186" t="s">
        <v>43</v>
      </c>
      <c r="GE101" s="186" t="s">
        <v>43</v>
      </c>
      <c r="GF101" s="186" t="s">
        <v>43</v>
      </c>
      <c r="GG101" s="186" t="s">
        <v>43</v>
      </c>
      <c r="GH101" s="186" t="s">
        <v>43</v>
      </c>
      <c r="GI101" s="186" t="s">
        <v>43</v>
      </c>
      <c r="GJ101" s="186" t="s">
        <v>43</v>
      </c>
      <c r="GK101" s="186" t="s">
        <v>44</v>
      </c>
      <c r="GL101" s="186" t="s">
        <v>44</v>
      </c>
      <c r="GM101" s="186" t="s">
        <v>44</v>
      </c>
      <c r="GN101" s="186" t="s">
        <v>44</v>
      </c>
      <c r="GO101" s="186" t="s">
        <v>44</v>
      </c>
      <c r="GP101" s="186" t="s">
        <v>44</v>
      </c>
      <c r="GT101" s="162">
        <v>100</v>
      </c>
      <c r="GU101" s="162" t="s">
        <v>455</v>
      </c>
      <c r="HH101" s="162">
        <f t="shared" si="169"/>
        <v>50</v>
      </c>
      <c r="HI101" s="162" t="str">
        <f t="shared" si="151"/>
        <v>Z450</v>
      </c>
      <c r="HJ101" s="162" t="str">
        <f t="shared" ref="HJ101" si="250">CONCATENATE(2,HI101)</f>
        <v>2Z450</v>
      </c>
      <c r="HK101" s="162" t="str">
        <f t="shared" si="241"/>
        <v/>
      </c>
      <c r="IG101" s="278"/>
      <c r="II101" s="278"/>
      <c r="IJ101" s="278"/>
      <c r="IK101" s="278"/>
      <c r="IL101" s="288"/>
      <c r="IM101" s="278"/>
      <c r="IN101" s="278"/>
      <c r="IO101" s="278"/>
      <c r="IP101" s="278"/>
      <c r="IQ101" s="278"/>
      <c r="IR101" s="278"/>
      <c r="IS101" s="278"/>
      <c r="IT101" s="278"/>
      <c r="IU101" s="278"/>
      <c r="IW101" s="278"/>
      <c r="IX101" s="278"/>
      <c r="IY101" s="278"/>
      <c r="IZ101" s="278"/>
      <c r="JA101" s="278"/>
    </row>
    <row r="102" spans="1:261" ht="39.9" customHeight="1" thickBot="1" x14ac:dyDescent="0.65">
      <c r="B102" s="280"/>
      <c r="C102" s="162" t="str">
        <f t="shared" si="164"/>
        <v>1Z477</v>
      </c>
      <c r="D102" s="281"/>
      <c r="E102" s="281"/>
      <c r="F102" s="282"/>
      <c r="G102" s="217"/>
      <c r="H102" s="218" t="str">
        <f>BB102</f>
        <v>Z425</v>
      </c>
      <c r="I102" s="214" t="str">
        <f>IF(ISERROR(VLOOKUP(H102,'zapisy k stolom'!$A$4:$AD$2403,27,0)),"",VLOOKUP(H102,'zapisy k stolom'!$A$4:$AD$2403,27,0))</f>
        <v/>
      </c>
      <c r="M102" s="225"/>
      <c r="O102" s="225"/>
      <c r="Q102" s="180" t="str">
        <f t="shared" si="158"/>
        <v/>
      </c>
      <c r="R102" s="180" t="str">
        <f t="shared" si="156"/>
        <v/>
      </c>
      <c r="U102" s="180" t="str">
        <f t="shared" si="186"/>
        <v/>
      </c>
      <c r="V102" s="180" t="str">
        <f t="shared" si="180"/>
        <v/>
      </c>
      <c r="Y102" s="180" t="str">
        <f t="shared" si="233"/>
        <v/>
      </c>
      <c r="Z102" s="180" t="str">
        <f t="shared" si="227"/>
        <v/>
      </c>
      <c r="AC102" s="180" t="str">
        <f t="shared" si="146"/>
        <v/>
      </c>
      <c r="AD102" s="180" t="str">
        <f t="shared" si="141"/>
        <v/>
      </c>
      <c r="AF102" s="284"/>
      <c r="AH102" s="283"/>
      <c r="AI102" s="283"/>
      <c r="AM102" s="279"/>
      <c r="AN102" s="279"/>
      <c r="AO102" s="279"/>
      <c r="AP102" s="279"/>
      <c r="AR102" s="162">
        <v>98</v>
      </c>
      <c r="AY102" s="162" t="str">
        <f>CONCATENATE("1",BC104)</f>
        <v>1Z477</v>
      </c>
      <c r="AZ102" s="162" t="str">
        <f>I102</f>
        <v/>
      </c>
      <c r="BA102" s="162">
        <f>BA98+1</f>
        <v>25</v>
      </c>
      <c r="BB102" s="199" t="str">
        <f>CONCATENATE("Z4",BA102)</f>
        <v>Z425</v>
      </c>
      <c r="EB102" s="176"/>
      <c r="EC102" s="176"/>
      <c r="ED102" s="176">
        <f t="shared" si="162"/>
        <v>100</v>
      </c>
      <c r="EE102" s="186" t="s">
        <v>43</v>
      </c>
      <c r="EF102" s="186" t="s">
        <v>43</v>
      </c>
      <c r="EG102" s="186" t="s">
        <v>43</v>
      </c>
      <c r="EH102" s="186" t="s">
        <v>43</v>
      </c>
      <c r="EI102" s="186" t="s">
        <v>43</v>
      </c>
      <c r="EJ102" s="186" t="s">
        <v>43</v>
      </c>
      <c r="EK102" s="186" t="s">
        <v>43</v>
      </c>
      <c r="EL102" s="186" t="s">
        <v>43</v>
      </c>
      <c r="EM102" s="186" t="s">
        <v>43</v>
      </c>
      <c r="EN102" s="186" t="s">
        <v>43</v>
      </c>
      <c r="EO102" s="186" t="s">
        <v>43</v>
      </c>
      <c r="EP102" s="186" t="s">
        <v>43</v>
      </c>
      <c r="EQ102" s="186" t="s">
        <v>43</v>
      </c>
      <c r="ER102" s="186" t="s">
        <v>43</v>
      </c>
      <c r="ES102" s="186" t="s">
        <v>43</v>
      </c>
      <c r="ET102" s="186" t="s">
        <v>43</v>
      </c>
      <c r="EU102" s="186" t="s">
        <v>43</v>
      </c>
      <c r="EV102" s="186" t="s">
        <v>43</v>
      </c>
      <c r="EW102" s="186" t="s">
        <v>43</v>
      </c>
      <c r="EX102" s="186" t="s">
        <v>43</v>
      </c>
      <c r="EY102" s="186" t="s">
        <v>43</v>
      </c>
      <c r="EZ102" s="186" t="s">
        <v>43</v>
      </c>
      <c r="FA102" s="186" t="s">
        <v>43</v>
      </c>
      <c r="FB102" s="186" t="s">
        <v>43</v>
      </c>
      <c r="FC102" s="186" t="s">
        <v>43</v>
      </c>
      <c r="FD102" s="186" t="s">
        <v>43</v>
      </c>
      <c r="FE102" s="186" t="s">
        <v>43</v>
      </c>
      <c r="FF102" s="186" t="s">
        <v>43</v>
      </c>
      <c r="FG102" s="186" t="s">
        <v>43</v>
      </c>
      <c r="FH102" s="186" t="s">
        <v>43</v>
      </c>
      <c r="FI102" s="186" t="s">
        <v>43</v>
      </c>
      <c r="FJ102" s="186" t="s">
        <v>43</v>
      </c>
      <c r="FK102" s="186" t="s">
        <v>43</v>
      </c>
      <c r="FL102" s="186" t="s">
        <v>43</v>
      </c>
      <c r="FM102" s="186" t="s">
        <v>43</v>
      </c>
      <c r="FN102" s="186" t="s">
        <v>43</v>
      </c>
      <c r="FO102" s="186" t="s">
        <v>43</v>
      </c>
      <c r="FP102" s="186" t="s">
        <v>43</v>
      </c>
      <c r="FQ102" s="186" t="s">
        <v>43</v>
      </c>
      <c r="FR102" s="186" t="s">
        <v>43</v>
      </c>
      <c r="FS102" s="186" t="s">
        <v>43</v>
      </c>
      <c r="FT102" s="186" t="s">
        <v>43</v>
      </c>
      <c r="FU102" s="186" t="s">
        <v>43</v>
      </c>
      <c r="FV102" s="186" t="s">
        <v>43</v>
      </c>
      <c r="FW102" s="186" t="s">
        <v>43</v>
      </c>
      <c r="FX102" s="186" t="s">
        <v>43</v>
      </c>
      <c r="FY102" s="186" t="s">
        <v>43</v>
      </c>
      <c r="FZ102" s="186" t="s">
        <v>43</v>
      </c>
      <c r="GA102" s="186" t="s">
        <v>43</v>
      </c>
      <c r="GB102" s="186" t="s">
        <v>43</v>
      </c>
      <c r="GC102" s="186" t="s">
        <v>43</v>
      </c>
      <c r="GD102" s="186" t="s">
        <v>43</v>
      </c>
      <c r="GE102" s="186" t="s">
        <v>43</v>
      </c>
      <c r="GF102" s="186" t="s">
        <v>43</v>
      </c>
      <c r="GG102" s="186" t="s">
        <v>43</v>
      </c>
      <c r="GH102" s="186" t="s">
        <v>43</v>
      </c>
      <c r="GI102" s="186" t="s">
        <v>43</v>
      </c>
      <c r="GJ102" s="186" t="s">
        <v>43</v>
      </c>
      <c r="GK102" s="186" t="s">
        <v>43</v>
      </c>
      <c r="GL102" s="186" t="s">
        <v>43</v>
      </c>
      <c r="GM102" s="186" t="s">
        <v>43</v>
      </c>
      <c r="GN102" s="186" t="s">
        <v>43</v>
      </c>
      <c r="GO102" s="186" t="s">
        <v>43</v>
      </c>
      <c r="GP102" s="186" t="s">
        <v>43</v>
      </c>
      <c r="GT102" s="162">
        <v>101</v>
      </c>
      <c r="GU102" s="162" t="s">
        <v>456</v>
      </c>
      <c r="HH102" s="162">
        <f t="shared" si="169"/>
        <v>51</v>
      </c>
      <c r="HI102" s="162" t="str">
        <f t="shared" si="151"/>
        <v>Z451</v>
      </c>
      <c r="HJ102" s="162" t="str">
        <f t="shared" ref="HJ102" si="251">CONCATENATE(1,HI102)</f>
        <v>1Z451</v>
      </c>
      <c r="HK102" s="162">
        <f t="shared" si="241"/>
        <v>0</v>
      </c>
      <c r="IG102" s="277">
        <v>50</v>
      </c>
      <c r="II102" s="277" t="str">
        <f t="shared" ref="II102" si="252">IF($H$1=8,IW102,IF($H$1=16,IX102,IF($H$1=32,IY102,IF($H$1=64,IZ102,IF($H$1=128,JA102,"")))))</f>
        <v/>
      </c>
      <c r="IJ102" s="277">
        <f t="shared" ref="IJ102" si="253">IF($H$1=8,IL102,IF($H$1=16,IN102,IF($H$1=32,IP102,IF($H$1=64,IR102,IF($H$1=128,IT102,"")))))</f>
        <v>0</v>
      </c>
      <c r="IK102" s="277">
        <f t="shared" ref="IK102" si="254">IF($H$1=8,IM102,IF($H$1=16,IO102,IF($H$1=32,IQ102,IF($H$1=64,IS102,IF($H$1=128,IU102,"")))))</f>
        <v>0</v>
      </c>
      <c r="IL102" s="277"/>
      <c r="IM102" s="277"/>
      <c r="IN102" s="277"/>
      <c r="IO102" s="277"/>
      <c r="IP102" s="277"/>
      <c r="IQ102" s="277"/>
      <c r="IR102" s="277" t="s">
        <v>43</v>
      </c>
      <c r="IS102" s="277" t="str">
        <f>I75</f>
        <v/>
      </c>
      <c r="IT102" s="277" t="s">
        <v>43</v>
      </c>
      <c r="IU102" s="277"/>
      <c r="IW102" s="277" t="str">
        <f>IF(IM102="","",MAX($IW$4:IW101)+1)</f>
        <v/>
      </c>
      <c r="IX102" s="277" t="str">
        <f>IF(IO102="","",MAX($IW$4:IX101)+1)</f>
        <v/>
      </c>
      <c r="IY102" s="277" t="str">
        <f>IF(IQ102="","",MAX($IW$4:IY101)+1)</f>
        <v/>
      </c>
      <c r="IZ102" s="277" t="str">
        <f>IF(IS102="","",MAX($IW$4:IZ101)+1)</f>
        <v/>
      </c>
      <c r="JA102" s="277" t="str">
        <f>IF(IU102="","",MAX($IW$4:JA101)+1)</f>
        <v/>
      </c>
    </row>
    <row r="103" spans="1:261" ht="39.9" customHeight="1" thickBot="1" x14ac:dyDescent="0.65">
      <c r="A103" s="232" t="str">
        <f>IF(I103="","",MAX($A$5:A102)+1)</f>
        <v/>
      </c>
      <c r="B103" s="280">
        <v>50</v>
      </c>
      <c r="C103" s="162" t="str">
        <f t="shared" si="164"/>
        <v>2Z425</v>
      </c>
      <c r="D103" s="281">
        <f>HLOOKUP($H$1,$AH$6:$AL$258,B101+B101,0)</f>
        <v>0</v>
      </c>
      <c r="E103" s="281">
        <f t="shared" si="196"/>
        <v>50</v>
      </c>
      <c r="F103" s="282" t="str">
        <f>IF(OR(ISERROR(HLOOKUP($H$1,$AR$4:$AV$132,B103+1,0))=TRUE,HLOOKUP($H$1,$AR$4:$AV$132,B103+1,0)=0)," ",HLOOKUP($H$1,$AR$4:$AV$132,B103+1,0))</f>
        <v xml:space="preserve"> </v>
      </c>
      <c r="G103" s="219" t="str">
        <f>IF(ISERROR(VLOOKUP(E103,vylosovanie!$D$10:$Q$162,11,0))=TRUE,"",IF($K$1="n","",VLOOKUP(E103,vylosovanie!$D$10:$Q$162,11,0)))</f>
        <v/>
      </c>
      <c r="H103" s="220" t="str">
        <f>IF(ISERROR(VLOOKUP(E103,vylosovanie!$D$10:$Q$162,12,0))=TRUE,"",IF($K$1="n","",VLOOKUP(E103,vylosovanie!$D$10:$Q$162,12,0)))</f>
        <v/>
      </c>
      <c r="I103" s="221" t="str">
        <f>IF(ISERROR(VLOOKUP(H102,'zapisy k stolom'!$A$4:$AD$2403,30,0)),"",VLOOKUP(H102,'zapisy k stolom'!$A$4:$AD$2403,30,0))</f>
        <v/>
      </c>
      <c r="J103" s="214" t="str">
        <f>IF(ISERROR(VLOOKUP(I104,'zapisy k stolom'!$A$4:$AD$2544,28,0)),"",VLOOKUP(I104,'zapisy k stolom'!$A$4:$AD$2544,28,0))</f>
        <v/>
      </c>
      <c r="M103" s="225"/>
      <c r="O103" s="225"/>
      <c r="Q103" s="180" t="str">
        <f t="shared" si="158"/>
        <v/>
      </c>
      <c r="R103" s="180" t="str">
        <f t="shared" si="156"/>
        <v/>
      </c>
      <c r="U103" s="180" t="str">
        <f t="shared" si="186"/>
        <v/>
      </c>
      <c r="V103" s="180" t="str">
        <f t="shared" si="180"/>
        <v/>
      </c>
      <c r="Y103" s="180" t="str">
        <f t="shared" si="233"/>
        <v/>
      </c>
      <c r="Z103" s="180" t="str">
        <f t="shared" si="227"/>
        <v/>
      </c>
      <c r="AC103" s="180" t="str">
        <f t="shared" si="146"/>
        <v/>
      </c>
      <c r="AD103" s="180" t="str">
        <f t="shared" si="141"/>
        <v/>
      </c>
      <c r="AF103" s="284" t="str">
        <f>IF(F103=$H$1,"B1",IF(F103&gt;$H$1,"--",IF($H$1=8,HLOOKUP($H$2,$HZ$2:$IC$10,F103+1,0),IF($H$1=16,HLOOKUP($H$2,$BL$2:$BS$18,F103+1,0),IF($H$1=32,HLOOKUP($H$2,$BY$2:$CN$34,F103+1,0),IF($H$1=64,HLOOKUP($H$2,$CT$2:$DY$66,F103+1,0),IF($H$1=128,HLOOKUP($H$2,$EE$2:$GP$130,F103+1,0),"")))))))</f>
        <v>--</v>
      </c>
      <c r="AH103" s="283">
        <v>6</v>
      </c>
      <c r="AI103" s="283">
        <v>5</v>
      </c>
      <c r="AM103" s="279">
        <v>50</v>
      </c>
      <c r="AN103" s="279">
        <v>50</v>
      </c>
      <c r="AO103" s="279"/>
      <c r="AP103" s="279"/>
      <c r="AR103" s="162">
        <v>99</v>
      </c>
      <c r="AY103" s="162" t="str">
        <f>CONCATENATE("2",BB102)</f>
        <v>2Z425</v>
      </c>
      <c r="AZ103" s="162" t="str">
        <f>G103</f>
        <v/>
      </c>
      <c r="BA103" s="162">
        <f>BA95+1</f>
        <v>77</v>
      </c>
      <c r="BB103" s="200"/>
      <c r="BC103" s="199"/>
      <c r="EB103" s="176"/>
      <c r="EC103" s="176"/>
      <c r="ED103" s="176">
        <f t="shared" si="162"/>
        <v>101</v>
      </c>
      <c r="EE103" s="186" t="s">
        <v>43</v>
      </c>
      <c r="EF103" s="186" t="s">
        <v>43</v>
      </c>
      <c r="EG103" s="186" t="s">
        <v>43</v>
      </c>
      <c r="EH103" s="186" t="s">
        <v>43</v>
      </c>
      <c r="EI103" s="186" t="s">
        <v>43</v>
      </c>
      <c r="EJ103" s="186" t="s">
        <v>43</v>
      </c>
      <c r="EK103" s="186" t="s">
        <v>43</v>
      </c>
      <c r="EL103" s="186" t="s">
        <v>43</v>
      </c>
      <c r="EM103" s="186" t="s">
        <v>43</v>
      </c>
      <c r="EN103" s="186" t="s">
        <v>43</v>
      </c>
      <c r="EO103" s="186" t="s">
        <v>43</v>
      </c>
      <c r="EP103" s="186" t="s">
        <v>43</v>
      </c>
      <c r="EQ103" s="186" t="s">
        <v>43</v>
      </c>
      <c r="ER103" s="186" t="s">
        <v>43</v>
      </c>
      <c r="ES103" s="186" t="s">
        <v>43</v>
      </c>
      <c r="ET103" s="186" t="s">
        <v>43</v>
      </c>
      <c r="EU103" s="186" t="s">
        <v>43</v>
      </c>
      <c r="EV103" s="186" t="s">
        <v>43</v>
      </c>
      <c r="EW103" s="186" t="s">
        <v>43</v>
      </c>
      <c r="EX103" s="186" t="s">
        <v>43</v>
      </c>
      <c r="EY103" s="186" t="s">
        <v>43</v>
      </c>
      <c r="EZ103" s="186" t="s">
        <v>43</v>
      </c>
      <c r="FA103" s="186" t="s">
        <v>43</v>
      </c>
      <c r="FB103" s="186" t="s">
        <v>43</v>
      </c>
      <c r="FC103" s="186" t="s">
        <v>43</v>
      </c>
      <c r="FD103" s="186" t="s">
        <v>43</v>
      </c>
      <c r="FE103" s="186" t="s">
        <v>43</v>
      </c>
      <c r="FF103" s="186" t="s">
        <v>43</v>
      </c>
      <c r="FG103" s="186" t="s">
        <v>43</v>
      </c>
      <c r="FH103" s="186" t="s">
        <v>43</v>
      </c>
      <c r="FI103" s="186" t="s">
        <v>43</v>
      </c>
      <c r="FJ103" s="186" t="s">
        <v>43</v>
      </c>
      <c r="FK103" s="186" t="s">
        <v>43</v>
      </c>
      <c r="FL103" s="186" t="s">
        <v>43</v>
      </c>
      <c r="FM103" s="186" t="s">
        <v>43</v>
      </c>
      <c r="FN103" s="186" t="s">
        <v>43</v>
      </c>
      <c r="FO103" s="186" t="s">
        <v>43</v>
      </c>
      <c r="FP103" s="186" t="s">
        <v>43</v>
      </c>
      <c r="FQ103" s="186" t="s">
        <v>43</v>
      </c>
      <c r="FR103" s="186" t="s">
        <v>43</v>
      </c>
      <c r="FS103" s="186" t="s">
        <v>43</v>
      </c>
      <c r="FT103" s="186" t="s">
        <v>43</v>
      </c>
      <c r="FU103" s="186" t="s">
        <v>43</v>
      </c>
      <c r="FV103" s="186" t="s">
        <v>43</v>
      </c>
      <c r="FW103" s="186" t="s">
        <v>43</v>
      </c>
      <c r="FX103" s="186" t="s">
        <v>43</v>
      </c>
      <c r="FY103" s="186" t="s">
        <v>43</v>
      </c>
      <c r="FZ103" s="186" t="s">
        <v>43</v>
      </c>
      <c r="GA103" s="186" t="s">
        <v>43</v>
      </c>
      <c r="GB103" s="186" t="s">
        <v>43</v>
      </c>
      <c r="GC103" s="186" t="s">
        <v>43</v>
      </c>
      <c r="GD103" s="186" t="s">
        <v>43</v>
      </c>
      <c r="GE103" s="186" t="s">
        <v>43</v>
      </c>
      <c r="GF103" s="186" t="s">
        <v>43</v>
      </c>
      <c r="GG103" s="186" t="s">
        <v>43</v>
      </c>
      <c r="GH103" s="186" t="s">
        <v>43</v>
      </c>
      <c r="GI103" s="186" t="s">
        <v>43</v>
      </c>
      <c r="GJ103" s="186" t="s">
        <v>43</v>
      </c>
      <c r="GK103" s="186" t="s">
        <v>43</v>
      </c>
      <c r="GL103" s="186" t="s">
        <v>43</v>
      </c>
      <c r="GM103" s="186" t="s">
        <v>43</v>
      </c>
      <c r="GN103" s="186" t="s">
        <v>43</v>
      </c>
      <c r="GO103" s="186" t="s">
        <v>43</v>
      </c>
      <c r="GP103" s="186" t="s">
        <v>43</v>
      </c>
      <c r="GT103" s="162">
        <v>102</v>
      </c>
      <c r="GU103" s="162" t="s">
        <v>457</v>
      </c>
      <c r="HH103" s="162">
        <f t="shared" si="169"/>
        <v>51</v>
      </c>
      <c r="HI103" s="162" t="str">
        <f t="shared" si="151"/>
        <v>Z451</v>
      </c>
      <c r="HJ103" s="162" t="str">
        <f t="shared" ref="HJ103" si="255">CONCATENATE(2,HI103)</f>
        <v>2Z451</v>
      </c>
      <c r="HK103" s="162" t="str">
        <f t="shared" si="241"/>
        <v/>
      </c>
      <c r="IG103" s="278"/>
      <c r="II103" s="278"/>
      <c r="IJ103" s="278"/>
      <c r="IK103" s="278"/>
      <c r="IL103" s="288"/>
      <c r="IM103" s="278"/>
      <c r="IN103" s="278"/>
      <c r="IO103" s="278"/>
      <c r="IP103" s="278"/>
      <c r="IQ103" s="278"/>
      <c r="IR103" s="278"/>
      <c r="IS103" s="278"/>
      <c r="IT103" s="278"/>
      <c r="IU103" s="278"/>
      <c r="IW103" s="278"/>
      <c r="IX103" s="278"/>
      <c r="IY103" s="278"/>
      <c r="IZ103" s="278"/>
      <c r="JA103" s="278"/>
    </row>
    <row r="104" spans="1:261" ht="39.9" customHeight="1" thickBot="1" x14ac:dyDescent="0.65">
      <c r="B104" s="280"/>
      <c r="C104" s="162" t="str">
        <f t="shared" si="164"/>
        <v>1Z4103</v>
      </c>
      <c r="D104" s="281"/>
      <c r="E104" s="281"/>
      <c r="F104" s="282"/>
      <c r="I104" s="222" t="str">
        <f>BC104</f>
        <v>Z477</v>
      </c>
      <c r="J104" s="214" t="str">
        <f>IF(ISERROR(VLOOKUP(I104,'zapisy k stolom'!$A$4:$AD$2403,27,0)),"",VLOOKUP(I104,'zapisy k stolom'!$A$4:$AD$2403,27,0))</f>
        <v/>
      </c>
      <c r="M104" s="225"/>
      <c r="O104" s="225"/>
      <c r="Q104" s="180" t="str">
        <f t="shared" si="158"/>
        <v/>
      </c>
      <c r="R104" s="180" t="str">
        <f t="shared" si="156"/>
        <v/>
      </c>
      <c r="U104" s="180" t="str">
        <f t="shared" si="186"/>
        <v/>
      </c>
      <c r="V104" s="180" t="str">
        <f t="shared" si="180"/>
        <v/>
      </c>
      <c r="Y104" s="180" t="str">
        <f t="shared" si="233"/>
        <v/>
      </c>
      <c r="Z104" s="180" t="str">
        <f t="shared" si="227"/>
        <v/>
      </c>
      <c r="AC104" s="180" t="str">
        <f t="shared" si="146"/>
        <v/>
      </c>
      <c r="AD104" s="180" t="str">
        <f t="shared" si="141"/>
        <v/>
      </c>
      <c r="AF104" s="284"/>
      <c r="AH104" s="283"/>
      <c r="AI104" s="283"/>
      <c r="AM104" s="279"/>
      <c r="AN104" s="279"/>
      <c r="AO104" s="279"/>
      <c r="AP104" s="279"/>
      <c r="AR104" s="162">
        <v>100</v>
      </c>
      <c r="AY104" s="162" t="str">
        <f>CONCATENATE("1",BD108)</f>
        <v>1Z4103</v>
      </c>
      <c r="AZ104" s="162" t="str">
        <f>J104</f>
        <v/>
      </c>
      <c r="BC104" s="203" t="str">
        <f>CONCATENATE("Z4",BA103)</f>
        <v>Z477</v>
      </c>
      <c r="EB104" s="176"/>
      <c r="EC104" s="176"/>
      <c r="ED104" s="176">
        <f t="shared" si="162"/>
        <v>102</v>
      </c>
      <c r="EE104" s="186" t="s">
        <v>43</v>
      </c>
      <c r="EF104" s="186" t="s">
        <v>43</v>
      </c>
      <c r="EG104" s="186" t="s">
        <v>43</v>
      </c>
      <c r="EH104" s="186" t="s">
        <v>43</v>
      </c>
      <c r="EI104" s="186" t="s">
        <v>43</v>
      </c>
      <c r="EJ104" s="186" t="s">
        <v>43</v>
      </c>
      <c r="EK104" s="186" t="s">
        <v>43</v>
      </c>
      <c r="EL104" s="186" t="s">
        <v>43</v>
      </c>
      <c r="EM104" s="186" t="s">
        <v>43</v>
      </c>
      <c r="EN104" s="186" t="s">
        <v>43</v>
      </c>
      <c r="EO104" s="186" t="s">
        <v>43</v>
      </c>
      <c r="EP104" s="186" t="s">
        <v>43</v>
      </c>
      <c r="EQ104" s="186" t="s">
        <v>43</v>
      </c>
      <c r="ER104" s="186" t="s">
        <v>43</v>
      </c>
      <c r="ES104" s="186" t="s">
        <v>43</v>
      </c>
      <c r="ET104" s="186" t="s">
        <v>43</v>
      </c>
      <c r="EU104" s="186" t="s">
        <v>43</v>
      </c>
      <c r="EV104" s="186" t="s">
        <v>43</v>
      </c>
      <c r="EW104" s="186" t="s">
        <v>43</v>
      </c>
      <c r="EX104" s="186" t="s">
        <v>43</v>
      </c>
      <c r="EY104" s="186" t="s">
        <v>43</v>
      </c>
      <c r="EZ104" s="186" t="s">
        <v>43</v>
      </c>
      <c r="FA104" s="186" t="s">
        <v>43</v>
      </c>
      <c r="FB104" s="186" t="s">
        <v>43</v>
      </c>
      <c r="FC104" s="186" t="s">
        <v>43</v>
      </c>
      <c r="FD104" s="186" t="s">
        <v>43</v>
      </c>
      <c r="FE104" s="186" t="s">
        <v>43</v>
      </c>
      <c r="FF104" s="186" t="s">
        <v>43</v>
      </c>
      <c r="FG104" s="186" t="s">
        <v>43</v>
      </c>
      <c r="FH104" s="186" t="s">
        <v>43</v>
      </c>
      <c r="FI104" s="186" t="s">
        <v>43</v>
      </c>
      <c r="FJ104" s="186" t="s">
        <v>43</v>
      </c>
      <c r="FK104" s="186" t="s">
        <v>43</v>
      </c>
      <c r="FL104" s="186" t="s">
        <v>43</v>
      </c>
      <c r="FM104" s="186" t="s">
        <v>43</v>
      </c>
      <c r="FN104" s="186" t="s">
        <v>43</v>
      </c>
      <c r="FO104" s="186" t="s">
        <v>43</v>
      </c>
      <c r="FP104" s="186" t="s">
        <v>43</v>
      </c>
      <c r="FQ104" s="186" t="s">
        <v>43</v>
      </c>
      <c r="FR104" s="186" t="s">
        <v>44</v>
      </c>
      <c r="FS104" s="186" t="s">
        <v>44</v>
      </c>
      <c r="FT104" s="186" t="s">
        <v>44</v>
      </c>
      <c r="FU104" s="186" t="s">
        <v>44</v>
      </c>
      <c r="FV104" s="186" t="s">
        <v>44</v>
      </c>
      <c r="FW104" s="186" t="s">
        <v>44</v>
      </c>
      <c r="FX104" s="186" t="s">
        <v>44</v>
      </c>
      <c r="FY104" s="186" t="s">
        <v>44</v>
      </c>
      <c r="FZ104" s="186" t="s">
        <v>44</v>
      </c>
      <c r="GA104" s="186" t="s">
        <v>44</v>
      </c>
      <c r="GB104" s="186" t="s">
        <v>44</v>
      </c>
      <c r="GC104" s="186" t="s">
        <v>44</v>
      </c>
      <c r="GD104" s="186" t="s">
        <v>44</v>
      </c>
      <c r="GE104" s="186" t="s">
        <v>44</v>
      </c>
      <c r="GF104" s="186" t="s">
        <v>44</v>
      </c>
      <c r="GG104" s="186" t="s">
        <v>44</v>
      </c>
      <c r="GH104" s="186" t="s">
        <v>44</v>
      </c>
      <c r="GI104" s="186" t="s">
        <v>44</v>
      </c>
      <c r="GJ104" s="186" t="s">
        <v>44</v>
      </c>
      <c r="GK104" s="186" t="s">
        <v>44</v>
      </c>
      <c r="GL104" s="186" t="s">
        <v>44</v>
      </c>
      <c r="GM104" s="186" t="s">
        <v>44</v>
      </c>
      <c r="GN104" s="186" t="s">
        <v>44</v>
      </c>
      <c r="GO104" s="186" t="s">
        <v>44</v>
      </c>
      <c r="GP104" s="186" t="s">
        <v>44</v>
      </c>
      <c r="GT104" s="162">
        <v>103</v>
      </c>
      <c r="GU104" s="162" t="s">
        <v>458</v>
      </c>
      <c r="HH104" s="162">
        <f t="shared" si="169"/>
        <v>52</v>
      </c>
      <c r="HI104" s="162" t="str">
        <f t="shared" si="151"/>
        <v>Z452</v>
      </c>
      <c r="HJ104" s="162" t="str">
        <f t="shared" ref="HJ104" si="256">CONCATENATE(1,HI104)</f>
        <v>1Z452</v>
      </c>
      <c r="HK104" s="162" t="str">
        <f t="shared" si="241"/>
        <v/>
      </c>
      <c r="IG104" s="277">
        <v>51</v>
      </c>
      <c r="II104" s="277" t="str">
        <f t="shared" ref="II104" si="257">IF($H$1=8,IW104,IF($H$1=16,IX104,IF($H$1=32,IY104,IF($H$1=64,IZ104,IF($H$1=128,JA104,"")))))</f>
        <v/>
      </c>
      <c r="IJ104" s="277">
        <f t="shared" ref="IJ104" si="258">IF($H$1=8,IL104,IF($H$1=16,IN104,IF($H$1=32,IP104,IF($H$1=64,IR104,IF($H$1=128,IT104,"")))))</f>
        <v>0</v>
      </c>
      <c r="IK104" s="277">
        <f t="shared" ref="IK104" si="259">IF($H$1=8,IM104,IF($H$1=16,IO104,IF($H$1=32,IQ104,IF($H$1=64,IS104,IF($H$1=128,IU104,"")))))</f>
        <v>0</v>
      </c>
      <c r="IL104" s="277"/>
      <c r="IM104" s="277"/>
      <c r="IN104" s="277"/>
      <c r="IO104" s="277"/>
      <c r="IP104" s="277"/>
      <c r="IQ104" s="277"/>
      <c r="IR104" s="277" t="s">
        <v>43</v>
      </c>
      <c r="IS104" s="277" t="str">
        <f>I79</f>
        <v/>
      </c>
      <c r="IT104" s="277" t="s">
        <v>43</v>
      </c>
      <c r="IU104" s="277"/>
      <c r="IW104" s="277" t="str">
        <f>IF(IM104="","",MAX($IW$4:IW103)+1)</f>
        <v/>
      </c>
      <c r="IX104" s="277" t="str">
        <f>IF(IO104="","",MAX($IW$4:IX103)+1)</f>
        <v/>
      </c>
      <c r="IY104" s="277" t="str">
        <f>IF(IQ104="","",MAX($IW$4:IY103)+1)</f>
        <v/>
      </c>
      <c r="IZ104" s="277" t="str">
        <f>IF(IS104="","",MAX($IW$4:IZ103)+1)</f>
        <v/>
      </c>
      <c r="JA104" s="277" t="str">
        <f>IF(IU104="","",MAX($IW$4:JA103)+1)</f>
        <v/>
      </c>
    </row>
    <row r="105" spans="1:261" ht="39.9" customHeight="1" thickBot="1" x14ac:dyDescent="0.65">
      <c r="B105" s="280">
        <v>51</v>
      </c>
      <c r="C105" s="162" t="str">
        <f t="shared" si="164"/>
        <v>1Z426</v>
      </c>
      <c r="D105" s="281">
        <f>HLOOKUP($H$1,$AH$6:$AL$258,B103+B103,0)</f>
        <v>0</v>
      </c>
      <c r="E105" s="281">
        <f t="shared" si="196"/>
        <v>51</v>
      </c>
      <c r="F105" s="282" t="str">
        <f>IF(OR(ISERROR(HLOOKUP($H$1,$AR$4:$AV$132,B105+1,0))=TRUE,HLOOKUP($H$1,$AR$4:$AV$132,B105+1,0)=0)," ",HLOOKUP($H$1,$AR$4:$AV$132,B105+1,0))</f>
        <v xml:space="preserve"> </v>
      </c>
      <c r="G105" s="214" t="str">
        <f>IF(ISERROR(VLOOKUP(E105,vylosovanie!$D$10:$Q$162,11,0))=TRUE,"",IF($K$1="n","",VLOOKUP(E105,vylosovanie!$D$10:$Q$162,11,0)))</f>
        <v/>
      </c>
      <c r="H105" s="214" t="str">
        <f>IF(ISERROR(VLOOKUP(E105,vylosovanie!$D$10:$Q$162,12,0))=TRUE,"",IF($K$1="n","",VLOOKUP(E105,vylosovanie!$D$10:$Q$162,12,0)))</f>
        <v/>
      </c>
      <c r="I105" s="223" t="str">
        <f>IF(ISERROR(VLOOKUP(H106,'zapisy k stolom'!$A$4:$AD$2403,28,0)),"",VLOOKUP(H106,'zapisy k stolom'!$A$4:$AD$2403,28,0))</f>
        <v/>
      </c>
      <c r="J105" s="221" t="str">
        <f>IF(ISERROR(VLOOKUP(I104,'zapisy k stolom'!$A$4:$AD$2403,30,0)),"",VLOOKUP(I104,'zapisy k stolom'!$A$4:$AD$2403,30,0))</f>
        <v/>
      </c>
      <c r="M105" s="225"/>
      <c r="O105" s="225"/>
      <c r="Q105" s="180" t="str">
        <f t="shared" si="158"/>
        <v/>
      </c>
      <c r="R105" s="180" t="str">
        <f t="shared" si="156"/>
        <v/>
      </c>
      <c r="U105" s="180" t="str">
        <f t="shared" si="186"/>
        <v/>
      </c>
      <c r="V105" s="180" t="str">
        <f t="shared" si="180"/>
        <v/>
      </c>
      <c r="Y105" s="180" t="str">
        <f t="shared" si="233"/>
        <v/>
      </c>
      <c r="Z105" s="180" t="str">
        <f t="shared" si="227"/>
        <v/>
      </c>
      <c r="AC105" s="180" t="str">
        <f t="shared" si="146"/>
        <v/>
      </c>
      <c r="AD105" s="180" t="str">
        <f t="shared" si="141"/>
        <v/>
      </c>
      <c r="AF105" s="284" t="str">
        <f>IF(F105=$H$1,"B1",IF(F105&gt;$H$1,"--",IF($H$1=8,HLOOKUP($H$2,$HZ$2:$IC$10,F105+1,0),IF($H$1=16,HLOOKUP($H$2,$BL$2:$BS$18,F105+1,0),IF($H$1=32,HLOOKUP($H$2,$BY$2:$CN$34,F105+1,0),IF($H$1=64,HLOOKUP($H$2,$CT$2:$DY$66,F105+1,0),IF($H$1=128,HLOOKUP($H$2,$EE$2:$GP$130,F105+1,0),"")))))))</f>
        <v>--</v>
      </c>
      <c r="AH105" s="283">
        <v>6</v>
      </c>
      <c r="AI105" s="283">
        <v>5</v>
      </c>
      <c r="AM105" s="279">
        <v>51</v>
      </c>
      <c r="AN105" s="279">
        <v>51</v>
      </c>
      <c r="AO105" s="279"/>
      <c r="AP105" s="279"/>
      <c r="AR105" s="162">
        <v>101</v>
      </c>
      <c r="AY105" s="162" t="str">
        <f>CONCATENATE("1",BB106)</f>
        <v>1Z426</v>
      </c>
      <c r="AZ105" s="162" t="str">
        <f>G105</f>
        <v/>
      </c>
      <c r="BA105" s="162">
        <f>BA89+1</f>
        <v>103</v>
      </c>
      <c r="BC105" s="203"/>
      <c r="BD105" s="199"/>
      <c r="EB105" s="176"/>
      <c r="EC105" s="176"/>
      <c r="ED105" s="176">
        <f t="shared" si="162"/>
        <v>103</v>
      </c>
      <c r="EE105" s="186" t="s">
        <v>43</v>
      </c>
      <c r="EF105" s="186" t="s">
        <v>43</v>
      </c>
      <c r="EG105" s="186" t="s">
        <v>43</v>
      </c>
      <c r="EH105" s="186" t="s">
        <v>43</v>
      </c>
      <c r="EI105" s="186" t="s">
        <v>43</v>
      </c>
      <c r="EJ105" s="186" t="s">
        <v>43</v>
      </c>
      <c r="EK105" s="186" t="s">
        <v>43</v>
      </c>
      <c r="EL105" s="186" t="s">
        <v>43</v>
      </c>
      <c r="EM105" s="186" t="s">
        <v>43</v>
      </c>
      <c r="EN105" s="186" t="s">
        <v>43</v>
      </c>
      <c r="EO105" s="186" t="s">
        <v>43</v>
      </c>
      <c r="EP105" s="186" t="s">
        <v>43</v>
      </c>
      <c r="EQ105" s="186" t="s">
        <v>43</v>
      </c>
      <c r="ER105" s="186" t="s">
        <v>43</v>
      </c>
      <c r="ES105" s="186" t="s">
        <v>43</v>
      </c>
      <c r="ET105" s="186" t="s">
        <v>43</v>
      </c>
      <c r="EU105" s="186" t="s">
        <v>43</v>
      </c>
      <c r="EV105" s="186" t="s">
        <v>43</v>
      </c>
      <c r="EW105" s="186" t="s">
        <v>43</v>
      </c>
      <c r="EX105" s="186" t="s">
        <v>43</v>
      </c>
      <c r="EY105" s="186" t="s">
        <v>43</v>
      </c>
      <c r="EZ105" s="186" t="s">
        <v>43</v>
      </c>
      <c r="FA105" s="186" t="s">
        <v>43</v>
      </c>
      <c r="FB105" s="186" t="s">
        <v>43</v>
      </c>
      <c r="FC105" s="186" t="s">
        <v>43</v>
      </c>
      <c r="FD105" s="186" t="s">
        <v>43</v>
      </c>
      <c r="FE105" s="186" t="s">
        <v>44</v>
      </c>
      <c r="FF105" s="186" t="s">
        <v>44</v>
      </c>
      <c r="FG105" s="186" t="s">
        <v>44</v>
      </c>
      <c r="FH105" s="186" t="s">
        <v>44</v>
      </c>
      <c r="FI105" s="186" t="s">
        <v>44</v>
      </c>
      <c r="FJ105" s="186" t="s">
        <v>44</v>
      </c>
      <c r="FK105" s="186" t="s">
        <v>44</v>
      </c>
      <c r="FL105" s="186" t="s">
        <v>44</v>
      </c>
      <c r="FM105" s="186" t="s">
        <v>44</v>
      </c>
      <c r="FN105" s="186" t="s">
        <v>44</v>
      </c>
      <c r="FO105" s="186" t="s">
        <v>44</v>
      </c>
      <c r="FP105" s="186" t="s">
        <v>44</v>
      </c>
      <c r="FQ105" s="186" t="s">
        <v>44</v>
      </c>
      <c r="FR105" s="186" t="s">
        <v>44</v>
      </c>
      <c r="FS105" s="186" t="s">
        <v>44</v>
      </c>
      <c r="FT105" s="186" t="s">
        <v>44</v>
      </c>
      <c r="FU105" s="186" t="s">
        <v>44</v>
      </c>
      <c r="FV105" s="186" t="s">
        <v>44</v>
      </c>
      <c r="FW105" s="186" t="s">
        <v>44</v>
      </c>
      <c r="FX105" s="186" t="s">
        <v>44</v>
      </c>
      <c r="FY105" s="186" t="s">
        <v>44</v>
      </c>
      <c r="FZ105" s="186" t="s">
        <v>44</v>
      </c>
      <c r="GA105" s="186" t="s">
        <v>44</v>
      </c>
      <c r="GB105" s="186" t="s">
        <v>44</v>
      </c>
      <c r="GC105" s="186" t="s">
        <v>44</v>
      </c>
      <c r="GD105" s="186" t="s">
        <v>44</v>
      </c>
      <c r="GE105" s="186" t="s">
        <v>44</v>
      </c>
      <c r="GF105" s="186" t="s">
        <v>44</v>
      </c>
      <c r="GG105" s="186" t="s">
        <v>44</v>
      </c>
      <c r="GH105" s="186" t="s">
        <v>44</v>
      </c>
      <c r="GI105" s="186" t="s">
        <v>44</v>
      </c>
      <c r="GJ105" s="186" t="s">
        <v>44</v>
      </c>
      <c r="GK105" s="186" t="s">
        <v>44</v>
      </c>
      <c r="GL105" s="186" t="s">
        <v>44</v>
      </c>
      <c r="GM105" s="186" t="s">
        <v>44</v>
      </c>
      <c r="GN105" s="186" t="s">
        <v>44</v>
      </c>
      <c r="GO105" s="186" t="s">
        <v>44</v>
      </c>
      <c r="GP105" s="186" t="s">
        <v>44</v>
      </c>
      <c r="GT105" s="162">
        <v>104</v>
      </c>
      <c r="GU105" s="162" t="s">
        <v>459</v>
      </c>
      <c r="HH105" s="162">
        <f t="shared" si="169"/>
        <v>52</v>
      </c>
      <c r="HI105" s="162" t="str">
        <f t="shared" si="151"/>
        <v>Z452</v>
      </c>
      <c r="HJ105" s="162" t="str">
        <f t="shared" ref="HJ105" si="260">CONCATENATE(2,HI105)</f>
        <v>2Z452</v>
      </c>
      <c r="HK105" s="162" t="str">
        <f t="shared" si="241"/>
        <v/>
      </c>
      <c r="IG105" s="278"/>
      <c r="II105" s="278"/>
      <c r="IJ105" s="278"/>
      <c r="IK105" s="278"/>
      <c r="IL105" s="288"/>
      <c r="IM105" s="278"/>
      <c r="IN105" s="278"/>
      <c r="IO105" s="278"/>
      <c r="IP105" s="278"/>
      <c r="IQ105" s="278"/>
      <c r="IR105" s="278"/>
      <c r="IS105" s="278"/>
      <c r="IT105" s="278"/>
      <c r="IU105" s="278"/>
      <c r="IW105" s="278"/>
      <c r="IX105" s="278"/>
      <c r="IY105" s="278"/>
      <c r="IZ105" s="278"/>
      <c r="JA105" s="278"/>
    </row>
    <row r="106" spans="1:261" ht="39.9" customHeight="1" thickBot="1" x14ac:dyDescent="0.65">
      <c r="B106" s="280"/>
      <c r="C106" s="162" t="str">
        <f t="shared" si="164"/>
        <v>2Z477</v>
      </c>
      <c r="D106" s="281"/>
      <c r="E106" s="281"/>
      <c r="F106" s="282"/>
      <c r="G106" s="217"/>
      <c r="H106" s="218" t="str">
        <f>BB106</f>
        <v>Z426</v>
      </c>
      <c r="I106" s="220" t="str">
        <f>IF(ISERROR(VLOOKUP(H106,'zapisy k stolom'!$A$4:$AD$2403,27,0)),"",VLOOKUP(H106,'zapisy k stolom'!$A$4:$AD$2403,27,0))</f>
        <v/>
      </c>
      <c r="J106" s="223"/>
      <c r="M106" s="225"/>
      <c r="O106" s="225"/>
      <c r="Q106" s="180" t="str">
        <f t="shared" si="158"/>
        <v/>
      </c>
      <c r="R106" s="180" t="str">
        <f t="shared" si="156"/>
        <v/>
      </c>
      <c r="U106" s="180" t="str">
        <f t="shared" si="186"/>
        <v/>
      </c>
      <c r="V106" s="180" t="str">
        <f t="shared" si="180"/>
        <v/>
      </c>
      <c r="Y106" s="180" t="str">
        <f t="shared" si="233"/>
        <v/>
      </c>
      <c r="Z106" s="180" t="str">
        <f t="shared" si="227"/>
        <v/>
      </c>
      <c r="AC106" s="180" t="str">
        <f t="shared" si="146"/>
        <v/>
      </c>
      <c r="AD106" s="180" t="str">
        <f t="shared" si="141"/>
        <v/>
      </c>
      <c r="AF106" s="284"/>
      <c r="AH106" s="283"/>
      <c r="AI106" s="283"/>
      <c r="AM106" s="279"/>
      <c r="AN106" s="279"/>
      <c r="AO106" s="279"/>
      <c r="AP106" s="279"/>
      <c r="AR106" s="162">
        <v>102</v>
      </c>
      <c r="AY106" s="162" t="str">
        <f>CONCATENATE("2",BC104)</f>
        <v>2Z477</v>
      </c>
      <c r="AZ106" s="162" t="str">
        <f>I106</f>
        <v/>
      </c>
      <c r="BA106" s="162">
        <f>BA102+1</f>
        <v>26</v>
      </c>
      <c r="BB106" s="199" t="str">
        <f>CONCATENATE("Z4",BA106)</f>
        <v>Z426</v>
      </c>
      <c r="BC106" s="200"/>
      <c r="BD106" s="203"/>
      <c r="EB106" s="176"/>
      <c r="EC106" s="176"/>
      <c r="ED106" s="176">
        <f t="shared" si="162"/>
        <v>104</v>
      </c>
      <c r="EE106" s="186" t="s">
        <v>43</v>
      </c>
      <c r="EF106" s="186" t="s">
        <v>43</v>
      </c>
      <c r="EG106" s="186" t="s">
        <v>43</v>
      </c>
      <c r="EH106" s="186" t="s">
        <v>43</v>
      </c>
      <c r="EI106" s="186" t="s">
        <v>43</v>
      </c>
      <c r="EJ106" s="186" t="s">
        <v>43</v>
      </c>
      <c r="EK106" s="186" t="s">
        <v>43</v>
      </c>
      <c r="EL106" s="186" t="s">
        <v>43</v>
      </c>
      <c r="EM106" s="186" t="s">
        <v>43</v>
      </c>
      <c r="EN106" s="186" t="s">
        <v>43</v>
      </c>
      <c r="EO106" s="186" t="s">
        <v>43</v>
      </c>
      <c r="EP106" s="186" t="s">
        <v>43</v>
      </c>
      <c r="EQ106" s="186" t="s">
        <v>43</v>
      </c>
      <c r="ER106" s="186" t="s">
        <v>43</v>
      </c>
      <c r="ES106" s="186" t="s">
        <v>43</v>
      </c>
      <c r="ET106" s="186" t="s">
        <v>43</v>
      </c>
      <c r="EU106" s="186" t="s">
        <v>43</v>
      </c>
      <c r="EV106" s="186" t="s">
        <v>43</v>
      </c>
      <c r="EW106" s="186" t="s">
        <v>43</v>
      </c>
      <c r="EX106" s="186" t="s">
        <v>43</v>
      </c>
      <c r="EY106" s="186" t="s">
        <v>43</v>
      </c>
      <c r="EZ106" s="186" t="s">
        <v>43</v>
      </c>
      <c r="FA106" s="186" t="s">
        <v>43</v>
      </c>
      <c r="FB106" s="186" t="s">
        <v>43</v>
      </c>
      <c r="FC106" s="186" t="s">
        <v>43</v>
      </c>
      <c r="FD106" s="186" t="s">
        <v>43</v>
      </c>
      <c r="FE106" s="186" t="s">
        <v>43</v>
      </c>
      <c r="FF106" s="186" t="s">
        <v>43</v>
      </c>
      <c r="FG106" s="186" t="s">
        <v>43</v>
      </c>
      <c r="FH106" s="186" t="s">
        <v>43</v>
      </c>
      <c r="FI106" s="186" t="s">
        <v>43</v>
      </c>
      <c r="FJ106" s="186" t="s">
        <v>43</v>
      </c>
      <c r="FK106" s="186" t="s">
        <v>43</v>
      </c>
      <c r="FL106" s="186" t="s">
        <v>43</v>
      </c>
      <c r="FM106" s="186" t="s">
        <v>43</v>
      </c>
      <c r="FN106" s="186" t="s">
        <v>43</v>
      </c>
      <c r="FO106" s="186" t="s">
        <v>43</v>
      </c>
      <c r="FP106" s="186" t="s">
        <v>43</v>
      </c>
      <c r="FQ106" s="186" t="s">
        <v>43</v>
      </c>
      <c r="FR106" s="186" t="s">
        <v>43</v>
      </c>
      <c r="FS106" s="186" t="s">
        <v>43</v>
      </c>
      <c r="FT106" s="186" t="s">
        <v>43</v>
      </c>
      <c r="FU106" s="186" t="s">
        <v>43</v>
      </c>
      <c r="FV106" s="186" t="s">
        <v>43</v>
      </c>
      <c r="FW106" s="186" t="s">
        <v>43</v>
      </c>
      <c r="FX106" s="186" t="s">
        <v>43</v>
      </c>
      <c r="FY106" s="186" t="s">
        <v>43</v>
      </c>
      <c r="FZ106" s="186" t="s">
        <v>43</v>
      </c>
      <c r="GA106" s="186" t="s">
        <v>43</v>
      </c>
      <c r="GB106" s="186" t="s">
        <v>43</v>
      </c>
      <c r="GC106" s="186" t="s">
        <v>43</v>
      </c>
      <c r="GD106" s="186" t="s">
        <v>43</v>
      </c>
      <c r="GE106" s="186" t="s">
        <v>43</v>
      </c>
      <c r="GF106" s="186" t="s">
        <v>43</v>
      </c>
      <c r="GG106" s="186" t="s">
        <v>43</v>
      </c>
      <c r="GH106" s="186" t="s">
        <v>43</v>
      </c>
      <c r="GI106" s="186" t="s">
        <v>43</v>
      </c>
      <c r="GJ106" s="186" t="s">
        <v>43</v>
      </c>
      <c r="GK106" s="186" t="s">
        <v>43</v>
      </c>
      <c r="GL106" s="186" t="s">
        <v>43</v>
      </c>
      <c r="GM106" s="186" t="s">
        <v>43</v>
      </c>
      <c r="GN106" s="186" t="s">
        <v>43</v>
      </c>
      <c r="GO106" s="186" t="s">
        <v>43</v>
      </c>
      <c r="GP106" s="186" t="s">
        <v>43</v>
      </c>
      <c r="GT106" s="162">
        <v>105</v>
      </c>
      <c r="GU106" s="162" t="s">
        <v>460</v>
      </c>
      <c r="HH106" s="162">
        <f t="shared" si="169"/>
        <v>53</v>
      </c>
      <c r="HI106" s="162" t="str">
        <f t="shared" si="151"/>
        <v>Z453</v>
      </c>
      <c r="HJ106" s="162" t="str">
        <f t="shared" ref="HJ106" si="261">CONCATENATE(1,HI106)</f>
        <v>1Z453</v>
      </c>
      <c r="HK106" s="162" t="str">
        <f t="shared" si="241"/>
        <v/>
      </c>
      <c r="IG106" s="277">
        <v>52</v>
      </c>
      <c r="II106" s="277" t="str">
        <f t="shared" ref="II106" si="262">IF($H$1=8,IW106,IF($H$1=16,IX106,IF($H$1=32,IY106,IF($H$1=64,IZ106,IF($H$1=128,JA106,"")))))</f>
        <v/>
      </c>
      <c r="IJ106" s="277">
        <f t="shared" ref="IJ106" si="263">IF($H$1=8,IL106,IF($H$1=16,IN106,IF($H$1=32,IP106,IF($H$1=64,IR106,IF($H$1=128,IT106,"")))))</f>
        <v>0</v>
      </c>
      <c r="IK106" s="277">
        <f t="shared" ref="IK106" si="264">IF($H$1=8,IM106,IF($H$1=16,IO106,IF($H$1=32,IQ106,IF($H$1=64,IS106,IF($H$1=128,IU106,"")))))</f>
        <v>0</v>
      </c>
      <c r="IL106" s="277"/>
      <c r="IM106" s="277"/>
      <c r="IN106" s="277"/>
      <c r="IO106" s="277"/>
      <c r="IP106" s="277"/>
      <c r="IQ106" s="277"/>
      <c r="IR106" s="277" t="s">
        <v>43</v>
      </c>
      <c r="IS106" s="277" t="str">
        <f>I83</f>
        <v/>
      </c>
      <c r="IT106" s="277" t="s">
        <v>43</v>
      </c>
      <c r="IU106" s="277"/>
      <c r="IW106" s="277" t="str">
        <f>IF(IM106="","",MAX($IW$4:IW105)+1)</f>
        <v/>
      </c>
      <c r="IX106" s="277" t="str">
        <f>IF(IO106="","",MAX($IW$4:IX105)+1)</f>
        <v/>
      </c>
      <c r="IY106" s="277" t="str">
        <f>IF(IQ106="","",MAX($IW$4:IY105)+1)</f>
        <v/>
      </c>
      <c r="IZ106" s="277" t="str">
        <f>IF(IS106="","",MAX($IW$4:IZ105)+1)</f>
        <v/>
      </c>
      <c r="JA106" s="277" t="str">
        <f>IF(IU106="","",MAX($IW$4:JA105)+1)</f>
        <v/>
      </c>
    </row>
    <row r="107" spans="1:261" ht="39.9" customHeight="1" thickBot="1" x14ac:dyDescent="0.65">
      <c r="A107" s="232" t="str">
        <f>IF(I107="","",MAX($A$5:A106)+1)</f>
        <v/>
      </c>
      <c r="B107" s="280">
        <v>52</v>
      </c>
      <c r="C107" s="162" t="str">
        <f t="shared" si="164"/>
        <v>2Z426</v>
      </c>
      <c r="D107" s="281">
        <f>HLOOKUP($H$1,$AH$6:$AL$258,B105+B105,0)</f>
        <v>0</v>
      </c>
      <c r="E107" s="281">
        <f t="shared" si="196"/>
        <v>52</v>
      </c>
      <c r="F107" s="282" t="str">
        <f>IF(OR(ISERROR(HLOOKUP($H$1,$AR$4:$AV$132,B107+1,0))=TRUE,HLOOKUP($H$1,$AR$4:$AV$132,B107+1,0)=0)," ",HLOOKUP($H$1,$AR$4:$AV$132,B107+1,0))</f>
        <v xml:space="preserve"> </v>
      </c>
      <c r="G107" s="219" t="str">
        <f>IF(ISERROR(VLOOKUP(E107,vylosovanie!$D$10:$Q$162,11,0))=TRUE,"",IF($K$1="n","",VLOOKUP(E107,vylosovanie!$D$10:$Q$162,11,0)))</f>
        <v/>
      </c>
      <c r="H107" s="220" t="str">
        <f>IF(ISERROR(VLOOKUP(E107,vylosovanie!$D$10:$Q$162,12,0))=TRUE,"",IF($K$1="n","",VLOOKUP(E107,vylosovanie!$D$10:$Q$162,12,0)))</f>
        <v/>
      </c>
      <c r="I107" s="224" t="str">
        <f>IF(ISERROR(VLOOKUP(H106,'zapisy k stolom'!$A$4:$AD$2403,30,0)),"",VLOOKUP(H106,'zapisy k stolom'!$A$4:$AD$2403,30,0))</f>
        <v/>
      </c>
      <c r="J107" s="223"/>
      <c r="K107" s="214" t="str">
        <f>IF(ISERROR(VLOOKUP(J108,'zapisy k stolom'!$A$4:$AD$2544,28,0)),"",VLOOKUP(J108,'zapisy k stolom'!$A$4:$AD$2544,28,0))</f>
        <v/>
      </c>
      <c r="M107" s="225"/>
      <c r="O107" s="225"/>
      <c r="Q107" s="180" t="str">
        <f t="shared" si="158"/>
        <v/>
      </c>
      <c r="R107" s="180" t="str">
        <f t="shared" si="156"/>
        <v/>
      </c>
      <c r="U107" s="180" t="str">
        <f t="shared" si="186"/>
        <v/>
      </c>
      <c r="V107" s="180" t="str">
        <f t="shared" si="180"/>
        <v/>
      </c>
      <c r="Y107" s="180" t="str">
        <f t="shared" si="233"/>
        <v/>
      </c>
      <c r="Z107" s="180" t="str">
        <f t="shared" si="227"/>
        <v/>
      </c>
      <c r="AC107" s="180" t="str">
        <f t="shared" si="146"/>
        <v/>
      </c>
      <c r="AD107" s="180" t="str">
        <f t="shared" si="141"/>
        <v/>
      </c>
      <c r="AF107" s="284" t="str">
        <f>IF(F107=$H$1,"B1",IF(F107&gt;$H$1,"--",IF($H$1=8,HLOOKUP($H$2,$HZ$2:$IC$10,F107+1,0),IF($H$1=16,HLOOKUP($H$2,$BL$2:$BS$18,F107+1,0),IF($H$1=32,HLOOKUP($H$2,$BY$2:$CN$34,F107+1,0),IF($H$1=64,HLOOKUP($H$2,$CT$2:$DY$66,F107+1,0),IF($H$1=128,HLOOKUP($H$2,$EE$2:$GP$130,F107+1,0),"")))))))</f>
        <v>--</v>
      </c>
      <c r="AH107" s="283">
        <v>5</v>
      </c>
      <c r="AI107" s="283">
        <v>4</v>
      </c>
      <c r="AM107" s="279">
        <v>52</v>
      </c>
      <c r="AN107" s="279">
        <v>52</v>
      </c>
      <c r="AO107" s="279"/>
      <c r="AP107" s="279"/>
      <c r="AR107" s="162">
        <v>103</v>
      </c>
      <c r="AY107" s="162" t="str">
        <f>CONCATENATE("2",BB106)</f>
        <v>2Z426</v>
      </c>
      <c r="AZ107" s="162" t="str">
        <f>G107</f>
        <v/>
      </c>
      <c r="BB107" s="200"/>
      <c r="BD107" s="203"/>
      <c r="EB107" s="176"/>
      <c r="EC107" s="176"/>
      <c r="ED107" s="176">
        <f t="shared" si="162"/>
        <v>105</v>
      </c>
      <c r="EE107" s="186" t="s">
        <v>43</v>
      </c>
      <c r="EF107" s="186" t="s">
        <v>43</v>
      </c>
      <c r="EG107" s="186" t="s">
        <v>43</v>
      </c>
      <c r="EH107" s="186" t="s">
        <v>43</v>
      </c>
      <c r="EI107" s="186" t="s">
        <v>43</v>
      </c>
      <c r="EJ107" s="186" t="s">
        <v>43</v>
      </c>
      <c r="EK107" s="186" t="s">
        <v>43</v>
      </c>
      <c r="EL107" s="186" t="s">
        <v>43</v>
      </c>
      <c r="EM107" s="186" t="s">
        <v>43</v>
      </c>
      <c r="EN107" s="186" t="s">
        <v>43</v>
      </c>
      <c r="EO107" s="186" t="s">
        <v>43</v>
      </c>
      <c r="EP107" s="186" t="s">
        <v>43</v>
      </c>
      <c r="EQ107" s="186" t="s">
        <v>43</v>
      </c>
      <c r="ER107" s="186" t="s">
        <v>43</v>
      </c>
      <c r="ES107" s="186" t="s">
        <v>43</v>
      </c>
      <c r="ET107" s="186" t="s">
        <v>43</v>
      </c>
      <c r="EU107" s="186" t="s">
        <v>43</v>
      </c>
      <c r="EV107" s="186" t="s">
        <v>43</v>
      </c>
      <c r="EW107" s="186" t="s">
        <v>43</v>
      </c>
      <c r="EX107" s="186" t="s">
        <v>43</v>
      </c>
      <c r="EY107" s="186" t="s">
        <v>43</v>
      </c>
      <c r="EZ107" s="186" t="s">
        <v>43</v>
      </c>
      <c r="FA107" s="186" t="s">
        <v>43</v>
      </c>
      <c r="FB107" s="186" t="s">
        <v>43</v>
      </c>
      <c r="FC107" s="186" t="s">
        <v>43</v>
      </c>
      <c r="FD107" s="186" t="s">
        <v>43</v>
      </c>
      <c r="FE107" s="186" t="s">
        <v>43</v>
      </c>
      <c r="FF107" s="186" t="s">
        <v>43</v>
      </c>
      <c r="FG107" s="186" t="s">
        <v>43</v>
      </c>
      <c r="FH107" s="186" t="s">
        <v>43</v>
      </c>
      <c r="FI107" s="186" t="s">
        <v>43</v>
      </c>
      <c r="FJ107" s="186" t="s">
        <v>43</v>
      </c>
      <c r="FK107" s="186" t="s">
        <v>43</v>
      </c>
      <c r="FL107" s="186" t="s">
        <v>43</v>
      </c>
      <c r="FM107" s="186" t="s">
        <v>43</v>
      </c>
      <c r="FN107" s="186" t="s">
        <v>43</v>
      </c>
      <c r="FO107" s="186" t="s">
        <v>43</v>
      </c>
      <c r="FP107" s="186" t="s">
        <v>43</v>
      </c>
      <c r="FQ107" s="186" t="s">
        <v>43</v>
      </c>
      <c r="FR107" s="186" t="s">
        <v>43</v>
      </c>
      <c r="FS107" s="186" t="s">
        <v>43</v>
      </c>
      <c r="FT107" s="186" t="s">
        <v>43</v>
      </c>
      <c r="FU107" s="186" t="s">
        <v>43</v>
      </c>
      <c r="FV107" s="186" t="s">
        <v>43</v>
      </c>
      <c r="FW107" s="186" t="s">
        <v>43</v>
      </c>
      <c r="FX107" s="186" t="s">
        <v>43</v>
      </c>
      <c r="FY107" s="186" t="s">
        <v>43</v>
      </c>
      <c r="FZ107" s="186" t="s">
        <v>43</v>
      </c>
      <c r="GA107" s="186" t="s">
        <v>43</v>
      </c>
      <c r="GB107" s="186" t="s">
        <v>43</v>
      </c>
      <c r="GC107" s="186" t="s">
        <v>43</v>
      </c>
      <c r="GD107" s="186" t="s">
        <v>43</v>
      </c>
      <c r="GE107" s="186" t="s">
        <v>43</v>
      </c>
      <c r="GF107" s="186" t="s">
        <v>43</v>
      </c>
      <c r="GG107" s="186" t="s">
        <v>43</v>
      </c>
      <c r="GH107" s="186" t="s">
        <v>43</v>
      </c>
      <c r="GI107" s="186" t="s">
        <v>43</v>
      </c>
      <c r="GJ107" s="186" t="s">
        <v>43</v>
      </c>
      <c r="GK107" s="186" t="s">
        <v>43</v>
      </c>
      <c r="GL107" s="186" t="s">
        <v>43</v>
      </c>
      <c r="GM107" s="186" t="s">
        <v>43</v>
      </c>
      <c r="GN107" s="186" t="s">
        <v>43</v>
      </c>
      <c r="GO107" s="186" t="s">
        <v>43</v>
      </c>
      <c r="GP107" s="186" t="s">
        <v>43</v>
      </c>
      <c r="GT107" s="162">
        <v>106</v>
      </c>
      <c r="GU107" s="162" t="s">
        <v>461</v>
      </c>
      <c r="HH107" s="162">
        <f t="shared" si="169"/>
        <v>53</v>
      </c>
      <c r="HI107" s="162" t="str">
        <f t="shared" si="151"/>
        <v>Z453</v>
      </c>
      <c r="HJ107" s="162" t="str">
        <f t="shared" ref="HJ107" si="265">CONCATENATE(2,HI107)</f>
        <v>2Z453</v>
      </c>
      <c r="HK107" s="162" t="str">
        <f t="shared" si="241"/>
        <v/>
      </c>
      <c r="IG107" s="278"/>
      <c r="II107" s="278"/>
      <c r="IJ107" s="278"/>
      <c r="IK107" s="278"/>
      <c r="IL107" s="288"/>
      <c r="IM107" s="278"/>
      <c r="IN107" s="278"/>
      <c r="IO107" s="278"/>
      <c r="IP107" s="278"/>
      <c r="IQ107" s="278"/>
      <c r="IR107" s="278"/>
      <c r="IS107" s="278"/>
      <c r="IT107" s="278"/>
      <c r="IU107" s="278"/>
      <c r="IW107" s="278"/>
      <c r="IX107" s="278"/>
      <c r="IY107" s="278"/>
      <c r="IZ107" s="278"/>
      <c r="JA107" s="278"/>
    </row>
    <row r="108" spans="1:261" ht="39.9" customHeight="1" thickBot="1" x14ac:dyDescent="0.65">
      <c r="B108" s="280"/>
      <c r="C108" s="162" t="str">
        <f t="shared" si="164"/>
        <v>1Z4116</v>
      </c>
      <c r="D108" s="281"/>
      <c r="E108" s="281"/>
      <c r="F108" s="282"/>
      <c r="J108" s="222" t="str">
        <f>BD108</f>
        <v>Z4103</v>
      </c>
      <c r="K108" s="214" t="str">
        <f>IF(ISERROR(VLOOKUP(J108,'zapisy k stolom'!$A$4:$AD$2403,27,0)),"",VLOOKUP(J108,'zapisy k stolom'!$A$4:$AD$2403,27,0))</f>
        <v/>
      </c>
      <c r="M108" s="225"/>
      <c r="O108" s="225"/>
      <c r="Q108" s="180" t="str">
        <f t="shared" si="158"/>
        <v/>
      </c>
      <c r="R108" s="180" t="str">
        <f t="shared" si="156"/>
        <v/>
      </c>
      <c r="U108" s="180" t="str">
        <f t="shared" si="186"/>
        <v/>
      </c>
      <c r="V108" s="180" t="str">
        <f t="shared" si="180"/>
        <v/>
      </c>
      <c r="Y108" s="180" t="str">
        <f t="shared" si="233"/>
        <v/>
      </c>
      <c r="Z108" s="180" t="str">
        <f t="shared" si="227"/>
        <v/>
      </c>
      <c r="AC108" s="180" t="str">
        <f t="shared" si="146"/>
        <v/>
      </c>
      <c r="AD108" s="180" t="str">
        <f t="shared" si="141"/>
        <v/>
      </c>
      <c r="AF108" s="284"/>
      <c r="AH108" s="283"/>
      <c r="AI108" s="283"/>
      <c r="AM108" s="279"/>
      <c r="AN108" s="279"/>
      <c r="AO108" s="279"/>
      <c r="AP108" s="279"/>
      <c r="AR108" s="162">
        <v>104</v>
      </c>
      <c r="AY108" s="162" t="str">
        <f>CONCATENATE("1",BE116)</f>
        <v>1Z4116</v>
      </c>
      <c r="AZ108" s="162" t="str">
        <f>K108</f>
        <v/>
      </c>
      <c r="BD108" s="203" t="str">
        <f>CONCATENATE("Z4",BA105)</f>
        <v>Z4103</v>
      </c>
      <c r="EB108" s="176"/>
      <c r="EC108" s="176"/>
      <c r="ED108" s="176">
        <f t="shared" si="162"/>
        <v>106</v>
      </c>
      <c r="EE108" s="186" t="s">
        <v>43</v>
      </c>
      <c r="EF108" s="186" t="s">
        <v>43</v>
      </c>
      <c r="EG108" s="186" t="s">
        <v>43</v>
      </c>
      <c r="EH108" s="186" t="s">
        <v>43</v>
      </c>
      <c r="EI108" s="186" t="s">
        <v>43</v>
      </c>
      <c r="EJ108" s="186" t="s">
        <v>43</v>
      </c>
      <c r="EK108" s="186" t="s">
        <v>43</v>
      </c>
      <c r="EL108" s="186" t="s">
        <v>43</v>
      </c>
      <c r="EM108" s="186" t="s">
        <v>43</v>
      </c>
      <c r="EN108" s="186" t="s">
        <v>43</v>
      </c>
      <c r="EO108" s="186" t="s">
        <v>43</v>
      </c>
      <c r="EP108" s="186" t="s">
        <v>43</v>
      </c>
      <c r="EQ108" s="186" t="s">
        <v>43</v>
      </c>
      <c r="ER108" s="186" t="s">
        <v>43</v>
      </c>
      <c r="ES108" s="186" t="s">
        <v>43</v>
      </c>
      <c r="ET108" s="186" t="s">
        <v>43</v>
      </c>
      <c r="EU108" s="186" t="s">
        <v>43</v>
      </c>
      <c r="EV108" s="186" t="s">
        <v>43</v>
      </c>
      <c r="EW108" s="186" t="s">
        <v>43</v>
      </c>
      <c r="EX108" s="186" t="s">
        <v>43</v>
      </c>
      <c r="EY108" s="186" t="s">
        <v>43</v>
      </c>
      <c r="EZ108" s="186" t="s">
        <v>43</v>
      </c>
      <c r="FA108" s="186" t="s">
        <v>43</v>
      </c>
      <c r="FB108" s="186" t="s">
        <v>44</v>
      </c>
      <c r="FC108" s="186" t="s">
        <v>44</v>
      </c>
      <c r="FD108" s="186" t="s">
        <v>44</v>
      </c>
      <c r="FE108" s="186" t="s">
        <v>44</v>
      </c>
      <c r="FF108" s="186" t="s">
        <v>44</v>
      </c>
      <c r="FG108" s="186" t="s">
        <v>44</v>
      </c>
      <c r="FH108" s="186" t="s">
        <v>44</v>
      </c>
      <c r="FI108" s="186" t="s">
        <v>44</v>
      </c>
      <c r="FJ108" s="186" t="s">
        <v>44</v>
      </c>
      <c r="FK108" s="186" t="s">
        <v>44</v>
      </c>
      <c r="FL108" s="186" t="s">
        <v>44</v>
      </c>
      <c r="FM108" s="186" t="s">
        <v>44</v>
      </c>
      <c r="FN108" s="186" t="s">
        <v>44</v>
      </c>
      <c r="FO108" s="186" t="s">
        <v>44</v>
      </c>
      <c r="FP108" s="186" t="s">
        <v>44</v>
      </c>
      <c r="FQ108" s="186" t="s">
        <v>44</v>
      </c>
      <c r="FR108" s="186" t="s">
        <v>44</v>
      </c>
      <c r="FS108" s="186" t="s">
        <v>44</v>
      </c>
      <c r="FT108" s="186" t="s">
        <v>44</v>
      </c>
      <c r="FU108" s="186" t="s">
        <v>44</v>
      </c>
      <c r="FV108" s="186" t="s">
        <v>44</v>
      </c>
      <c r="FW108" s="186" t="s">
        <v>44</v>
      </c>
      <c r="FX108" s="186" t="s">
        <v>44</v>
      </c>
      <c r="FY108" s="186" t="s">
        <v>44</v>
      </c>
      <c r="FZ108" s="186" t="s">
        <v>44</v>
      </c>
      <c r="GA108" s="186" t="s">
        <v>44</v>
      </c>
      <c r="GB108" s="186" t="s">
        <v>44</v>
      </c>
      <c r="GC108" s="186" t="s">
        <v>44</v>
      </c>
      <c r="GD108" s="186" t="s">
        <v>44</v>
      </c>
      <c r="GE108" s="186" t="s">
        <v>44</v>
      </c>
      <c r="GF108" s="186" t="s">
        <v>44</v>
      </c>
      <c r="GG108" s="186" t="s">
        <v>44</v>
      </c>
      <c r="GH108" s="186" t="s">
        <v>44</v>
      </c>
      <c r="GI108" s="186" t="s">
        <v>44</v>
      </c>
      <c r="GJ108" s="186" t="s">
        <v>44</v>
      </c>
      <c r="GK108" s="186" t="s">
        <v>44</v>
      </c>
      <c r="GL108" s="186" t="s">
        <v>44</v>
      </c>
      <c r="GM108" s="186" t="s">
        <v>44</v>
      </c>
      <c r="GN108" s="186" t="s">
        <v>44</v>
      </c>
      <c r="GO108" s="186" t="s">
        <v>44</v>
      </c>
      <c r="GP108" s="186" t="s">
        <v>44</v>
      </c>
      <c r="GT108" s="162">
        <v>107</v>
      </c>
      <c r="GU108" s="162" t="s">
        <v>462</v>
      </c>
      <c r="HH108" s="162">
        <f t="shared" si="169"/>
        <v>54</v>
      </c>
      <c r="HI108" s="162" t="str">
        <f t="shared" si="151"/>
        <v>Z454</v>
      </c>
      <c r="HJ108" s="162" t="str">
        <f t="shared" ref="HJ108" si="266">CONCATENATE(1,HI108)</f>
        <v>1Z454</v>
      </c>
      <c r="HK108" s="162" t="str">
        <f t="shared" si="241"/>
        <v/>
      </c>
      <c r="IG108" s="277">
        <v>53</v>
      </c>
      <c r="II108" s="277" t="str">
        <f t="shared" ref="II108" si="267">IF($H$1=8,IW108,IF($H$1=16,IX108,IF($H$1=32,IY108,IF($H$1=64,IZ108,IF($H$1=128,JA108,"")))))</f>
        <v/>
      </c>
      <c r="IJ108" s="277">
        <f t="shared" ref="IJ108" si="268">IF($H$1=8,IL108,IF($H$1=16,IN108,IF($H$1=32,IP108,IF($H$1=64,IR108,IF($H$1=128,IT108,"")))))</f>
        <v>0</v>
      </c>
      <c r="IK108" s="277">
        <f t="shared" ref="IK108" si="269">IF($H$1=8,IM108,IF($H$1=16,IO108,IF($H$1=32,IQ108,IF($H$1=64,IS108,IF($H$1=128,IU108,"")))))</f>
        <v>0</v>
      </c>
      <c r="IL108" s="277"/>
      <c r="IM108" s="277"/>
      <c r="IN108" s="277"/>
      <c r="IO108" s="277"/>
      <c r="IP108" s="277"/>
      <c r="IQ108" s="277"/>
      <c r="IR108" s="277" t="s">
        <v>43</v>
      </c>
      <c r="IS108" s="277" t="str">
        <f>I87</f>
        <v/>
      </c>
      <c r="IT108" s="277" t="s">
        <v>43</v>
      </c>
      <c r="IU108" s="277"/>
      <c r="IW108" s="277" t="str">
        <f>IF(IM108="","",MAX($IW$4:IW107)+1)</f>
        <v/>
      </c>
      <c r="IX108" s="277" t="str">
        <f>IF(IO108="","",MAX($IW$4:IX107)+1)</f>
        <v/>
      </c>
      <c r="IY108" s="277" t="str">
        <f>IF(IQ108="","",MAX($IW$4:IY107)+1)</f>
        <v/>
      </c>
      <c r="IZ108" s="277" t="str">
        <f>IF(IS108="","",MAX($IW$4:IZ107)+1)</f>
        <v/>
      </c>
      <c r="JA108" s="277" t="str">
        <f>IF(IU108="","",MAX($IW$4:JA107)+1)</f>
        <v/>
      </c>
    </row>
    <row r="109" spans="1:261" ht="39.9" customHeight="1" thickBot="1" x14ac:dyDescent="0.65">
      <c r="B109" s="280">
        <v>53</v>
      </c>
      <c r="C109" s="162" t="str">
        <f t="shared" si="164"/>
        <v>1Z427</v>
      </c>
      <c r="D109" s="281">
        <f>HLOOKUP($H$1,$AH$6:$AL$258,B107+B107,0)</f>
        <v>0</v>
      </c>
      <c r="E109" s="281">
        <f t="shared" si="196"/>
        <v>53</v>
      </c>
      <c r="F109" s="282" t="str">
        <f>IF(OR(ISERROR(HLOOKUP($H$1,$AR$4:$AV$132,B109+1,0))=TRUE,HLOOKUP($H$1,$AR$4:$AV$132,B109+1,0)=0)," ",HLOOKUP($H$1,$AR$4:$AV$132,B109+1,0))</f>
        <v xml:space="preserve"> </v>
      </c>
      <c r="G109" s="214" t="str">
        <f>IF(ISERROR(VLOOKUP(E109,vylosovanie!$D$10:$Q$162,11,0))=TRUE,"",IF($K$1="n","",VLOOKUP(E109,vylosovanie!$D$10:$Q$162,11,0)))</f>
        <v/>
      </c>
      <c r="H109" s="214" t="str">
        <f>IF(ISERROR(VLOOKUP(E109,vylosovanie!$D$10:$Q$162,12,0))=TRUE,"",IF($K$1="n","",VLOOKUP(E109,vylosovanie!$D$10:$Q$162,12,0)))</f>
        <v/>
      </c>
      <c r="I109" s="214" t="str">
        <f>IF(ISERROR(VLOOKUP(H110,'zapisy k stolom'!$A$4:$AD$2544,28,0)),"",VLOOKUP(H110,'zapisy k stolom'!$A$4:$AD$2544,28,0))</f>
        <v/>
      </c>
      <c r="J109" s="223"/>
      <c r="K109" s="221" t="str">
        <f>IF(ISERROR(VLOOKUP(J108,'zapisy k stolom'!$A$4:$AD$2403,30,0)),"",VLOOKUP(J108,'zapisy k stolom'!$A$4:$AD$2403,30,0))</f>
        <v/>
      </c>
      <c r="M109" s="225"/>
      <c r="O109" s="225"/>
      <c r="Q109" s="180" t="str">
        <f t="shared" si="158"/>
        <v/>
      </c>
      <c r="R109" s="180" t="str">
        <f t="shared" si="156"/>
        <v/>
      </c>
      <c r="U109" s="180" t="str">
        <f t="shared" si="186"/>
        <v/>
      </c>
      <c r="V109" s="180" t="str">
        <f t="shared" si="180"/>
        <v/>
      </c>
      <c r="Y109" s="180" t="str">
        <f t="shared" si="233"/>
        <v/>
      </c>
      <c r="Z109" s="180" t="str">
        <f t="shared" si="227"/>
        <v/>
      </c>
      <c r="AC109" s="180" t="str">
        <f t="shared" si="146"/>
        <v/>
      </c>
      <c r="AD109" s="180" t="str">
        <f t="shared" si="141"/>
        <v/>
      </c>
      <c r="AF109" s="284" t="str">
        <f>IF(F109=$H$1,"B1",IF(F109&gt;$H$1,"--",IF($H$1=8,HLOOKUP($H$2,$HZ$2:$IC$10,F109+1,0),IF($H$1=16,HLOOKUP($H$2,$BL$2:$BS$18,F109+1,0),IF($H$1=32,HLOOKUP($H$2,$BY$2:$CN$34,F109+1,0),IF($H$1=64,HLOOKUP($H$2,$CT$2:$DY$66,F109+1,0),IF($H$1=128,HLOOKUP($H$2,$EE$2:$GP$130,F109+1,0),"")))))))</f>
        <v>--</v>
      </c>
      <c r="AH109" s="283">
        <v>5</v>
      </c>
      <c r="AI109" s="283">
        <v>4</v>
      </c>
      <c r="AM109" s="279">
        <v>53</v>
      </c>
      <c r="AN109" s="279">
        <v>53</v>
      </c>
      <c r="AO109" s="279"/>
      <c r="AP109" s="279"/>
      <c r="AR109" s="162">
        <v>105</v>
      </c>
      <c r="AY109" s="162" t="str">
        <f>CONCATENATE("1",BB110)</f>
        <v>1Z427</v>
      </c>
      <c r="AZ109" s="162" t="str">
        <f>G109</f>
        <v/>
      </c>
      <c r="BA109" s="162">
        <f>BA77+1</f>
        <v>116</v>
      </c>
      <c r="BD109" s="203"/>
      <c r="BE109" s="199"/>
      <c r="EB109" s="176"/>
      <c r="EC109" s="176"/>
      <c r="ED109" s="176">
        <f t="shared" si="162"/>
        <v>107</v>
      </c>
      <c r="EE109" s="186" t="s">
        <v>43</v>
      </c>
      <c r="EF109" s="186" t="s">
        <v>43</v>
      </c>
      <c r="EG109" s="186" t="s">
        <v>43</v>
      </c>
      <c r="EH109" s="186" t="s">
        <v>43</v>
      </c>
      <c r="EI109" s="186" t="s">
        <v>43</v>
      </c>
      <c r="EJ109" s="186" t="s">
        <v>43</v>
      </c>
      <c r="EK109" s="186" t="s">
        <v>43</v>
      </c>
      <c r="EL109" s="186" t="s">
        <v>43</v>
      </c>
      <c r="EM109" s="186" t="s">
        <v>43</v>
      </c>
      <c r="EN109" s="186" t="s">
        <v>43</v>
      </c>
      <c r="EO109" s="186" t="s">
        <v>43</v>
      </c>
      <c r="EP109" s="186" t="s">
        <v>43</v>
      </c>
      <c r="EQ109" s="186" t="s">
        <v>43</v>
      </c>
      <c r="ER109" s="186" t="s">
        <v>43</v>
      </c>
      <c r="ES109" s="186" t="s">
        <v>43</v>
      </c>
      <c r="ET109" s="186" t="s">
        <v>43</v>
      </c>
      <c r="EU109" s="186" t="s">
        <v>43</v>
      </c>
      <c r="EV109" s="186" t="s">
        <v>43</v>
      </c>
      <c r="EW109" s="186" t="s">
        <v>43</v>
      </c>
      <c r="EX109" s="186" t="s">
        <v>43</v>
      </c>
      <c r="EY109" s="186" t="s">
        <v>43</v>
      </c>
      <c r="EZ109" s="186" t="s">
        <v>43</v>
      </c>
      <c r="FA109" s="186" t="s">
        <v>43</v>
      </c>
      <c r="FB109" s="186" t="s">
        <v>43</v>
      </c>
      <c r="FC109" s="186" t="s">
        <v>43</v>
      </c>
      <c r="FD109" s="186" t="s">
        <v>43</v>
      </c>
      <c r="FE109" s="186" t="s">
        <v>43</v>
      </c>
      <c r="FF109" s="186" t="s">
        <v>43</v>
      </c>
      <c r="FG109" s="186" t="s">
        <v>43</v>
      </c>
      <c r="FH109" s="186" t="s">
        <v>43</v>
      </c>
      <c r="FI109" s="186" t="s">
        <v>43</v>
      </c>
      <c r="FJ109" s="186" t="s">
        <v>43</v>
      </c>
      <c r="FK109" s="186" t="s">
        <v>43</v>
      </c>
      <c r="FL109" s="186" t="s">
        <v>43</v>
      </c>
      <c r="FM109" s="186" t="s">
        <v>43</v>
      </c>
      <c r="FN109" s="186" t="s">
        <v>43</v>
      </c>
      <c r="FO109" s="186" t="s">
        <v>43</v>
      </c>
      <c r="FP109" s="186" t="s">
        <v>43</v>
      </c>
      <c r="FQ109" s="186" t="s">
        <v>43</v>
      </c>
      <c r="FR109" s="186" t="s">
        <v>43</v>
      </c>
      <c r="FS109" s="186" t="s">
        <v>43</v>
      </c>
      <c r="FT109" s="186" t="s">
        <v>43</v>
      </c>
      <c r="FU109" s="186" t="s">
        <v>44</v>
      </c>
      <c r="FV109" s="186" t="s">
        <v>44</v>
      </c>
      <c r="FW109" s="186" t="s">
        <v>44</v>
      </c>
      <c r="FX109" s="186" t="s">
        <v>44</v>
      </c>
      <c r="FY109" s="186" t="s">
        <v>44</v>
      </c>
      <c r="FZ109" s="186" t="s">
        <v>44</v>
      </c>
      <c r="GA109" s="186" t="s">
        <v>44</v>
      </c>
      <c r="GB109" s="186" t="s">
        <v>44</v>
      </c>
      <c r="GC109" s="186" t="s">
        <v>44</v>
      </c>
      <c r="GD109" s="186" t="s">
        <v>44</v>
      </c>
      <c r="GE109" s="186" t="s">
        <v>44</v>
      </c>
      <c r="GF109" s="186" t="s">
        <v>44</v>
      </c>
      <c r="GG109" s="186" t="s">
        <v>44</v>
      </c>
      <c r="GH109" s="186" t="s">
        <v>44</v>
      </c>
      <c r="GI109" s="186" t="s">
        <v>44</v>
      </c>
      <c r="GJ109" s="186" t="s">
        <v>44</v>
      </c>
      <c r="GK109" s="186" t="s">
        <v>44</v>
      </c>
      <c r="GL109" s="186" t="s">
        <v>44</v>
      </c>
      <c r="GM109" s="186" t="s">
        <v>44</v>
      </c>
      <c r="GN109" s="186" t="s">
        <v>44</v>
      </c>
      <c r="GO109" s="186" t="s">
        <v>44</v>
      </c>
      <c r="GP109" s="186" t="s">
        <v>44</v>
      </c>
      <c r="GT109" s="162">
        <v>108</v>
      </c>
      <c r="GU109" s="162" t="s">
        <v>463</v>
      </c>
      <c r="HH109" s="162">
        <f t="shared" si="169"/>
        <v>54</v>
      </c>
      <c r="HI109" s="162" t="str">
        <f t="shared" si="151"/>
        <v>Z454</v>
      </c>
      <c r="HJ109" s="162" t="str">
        <f t="shared" ref="HJ109" si="270">CONCATENATE(2,HI109)</f>
        <v>2Z454</v>
      </c>
      <c r="HK109" s="162" t="str">
        <f t="shared" si="241"/>
        <v/>
      </c>
      <c r="IG109" s="278"/>
      <c r="II109" s="278"/>
      <c r="IJ109" s="278"/>
      <c r="IK109" s="278"/>
      <c r="IL109" s="288"/>
      <c r="IM109" s="278"/>
      <c r="IN109" s="278"/>
      <c r="IO109" s="278"/>
      <c r="IP109" s="278"/>
      <c r="IQ109" s="278"/>
      <c r="IR109" s="278"/>
      <c r="IS109" s="278"/>
      <c r="IT109" s="278"/>
      <c r="IU109" s="278"/>
      <c r="IW109" s="278"/>
      <c r="IX109" s="278"/>
      <c r="IY109" s="278"/>
      <c r="IZ109" s="278"/>
      <c r="JA109" s="278"/>
    </row>
    <row r="110" spans="1:261" ht="39.9" customHeight="1" thickBot="1" x14ac:dyDescent="0.65">
      <c r="B110" s="280"/>
      <c r="C110" s="162" t="str">
        <f t="shared" si="164"/>
        <v>1Z478</v>
      </c>
      <c r="D110" s="281"/>
      <c r="E110" s="281"/>
      <c r="F110" s="282"/>
      <c r="G110" s="217"/>
      <c r="H110" s="218" t="str">
        <f>BB110</f>
        <v>Z427</v>
      </c>
      <c r="I110" s="214" t="str">
        <f>IF(ISERROR(VLOOKUP(H110,'zapisy k stolom'!$A$4:$AD$2403,27,0)),"",VLOOKUP(H110,'zapisy k stolom'!$A$4:$AD$2403,27,0))</f>
        <v/>
      </c>
      <c r="J110" s="223"/>
      <c r="K110" s="223"/>
      <c r="M110" s="225"/>
      <c r="O110" s="225"/>
      <c r="Q110" s="180" t="str">
        <f t="shared" si="158"/>
        <v/>
      </c>
      <c r="R110" s="180" t="str">
        <f t="shared" si="156"/>
        <v/>
      </c>
      <c r="U110" s="180" t="str">
        <f t="shared" si="186"/>
        <v/>
      </c>
      <c r="V110" s="180" t="str">
        <f t="shared" si="180"/>
        <v/>
      </c>
      <c r="Y110" s="180" t="str">
        <f t="shared" si="233"/>
        <v/>
      </c>
      <c r="Z110" s="180" t="str">
        <f t="shared" si="227"/>
        <v/>
      </c>
      <c r="AC110" s="180" t="str">
        <f t="shared" si="146"/>
        <v/>
      </c>
      <c r="AD110" s="180" t="str">
        <f t="shared" si="141"/>
        <v/>
      </c>
      <c r="AF110" s="284"/>
      <c r="AH110" s="283"/>
      <c r="AI110" s="283"/>
      <c r="AM110" s="279"/>
      <c r="AN110" s="279"/>
      <c r="AO110" s="279"/>
      <c r="AP110" s="279"/>
      <c r="AR110" s="162">
        <v>106</v>
      </c>
      <c r="AY110" s="162" t="str">
        <f>CONCATENATE("1",BC112)</f>
        <v>1Z478</v>
      </c>
      <c r="AZ110" s="162" t="str">
        <f>I110</f>
        <v/>
      </c>
      <c r="BA110" s="162">
        <f>BA106+1</f>
        <v>27</v>
      </c>
      <c r="BB110" s="199" t="str">
        <f>CONCATENATE("Z4",BA110)</f>
        <v>Z427</v>
      </c>
      <c r="BD110" s="203"/>
      <c r="BE110" s="203"/>
      <c r="EB110" s="176"/>
      <c r="EC110" s="176"/>
      <c r="ED110" s="176">
        <f t="shared" si="162"/>
        <v>108</v>
      </c>
      <c r="EE110" s="186" t="s">
        <v>43</v>
      </c>
      <c r="EF110" s="186" t="s">
        <v>43</v>
      </c>
      <c r="EG110" s="186" t="s">
        <v>43</v>
      </c>
      <c r="EH110" s="186" t="s">
        <v>43</v>
      </c>
      <c r="EI110" s="186" t="s">
        <v>43</v>
      </c>
      <c r="EJ110" s="186" t="s">
        <v>43</v>
      </c>
      <c r="EK110" s="186" t="s">
        <v>43</v>
      </c>
      <c r="EL110" s="186" t="s">
        <v>43</v>
      </c>
      <c r="EM110" s="186" t="s">
        <v>43</v>
      </c>
      <c r="EN110" s="186" t="s">
        <v>43</v>
      </c>
      <c r="EO110" s="186" t="s">
        <v>43</v>
      </c>
      <c r="EP110" s="186" t="s">
        <v>43</v>
      </c>
      <c r="EQ110" s="186" t="s">
        <v>43</v>
      </c>
      <c r="ER110" s="186" t="s">
        <v>43</v>
      </c>
      <c r="ES110" s="186" t="s">
        <v>43</v>
      </c>
      <c r="ET110" s="186" t="s">
        <v>43</v>
      </c>
      <c r="EU110" s="186" t="s">
        <v>43</v>
      </c>
      <c r="EV110" s="186" t="s">
        <v>43</v>
      </c>
      <c r="EW110" s="186" t="s">
        <v>43</v>
      </c>
      <c r="EX110" s="186" t="s">
        <v>43</v>
      </c>
      <c r="EY110" s="186" t="s">
        <v>43</v>
      </c>
      <c r="EZ110" s="186" t="s">
        <v>43</v>
      </c>
      <c r="FA110" s="186" t="s">
        <v>43</v>
      </c>
      <c r="FB110" s="186" t="s">
        <v>43</v>
      </c>
      <c r="FC110" s="186" t="s">
        <v>43</v>
      </c>
      <c r="FD110" s="186" t="s">
        <v>43</v>
      </c>
      <c r="FE110" s="186" t="s">
        <v>43</v>
      </c>
      <c r="FF110" s="186" t="s">
        <v>43</v>
      </c>
      <c r="FG110" s="186" t="s">
        <v>43</v>
      </c>
      <c r="FH110" s="186" t="s">
        <v>43</v>
      </c>
      <c r="FI110" s="186" t="s">
        <v>43</v>
      </c>
      <c r="FJ110" s="186" t="s">
        <v>43</v>
      </c>
      <c r="FK110" s="186" t="s">
        <v>43</v>
      </c>
      <c r="FL110" s="186" t="s">
        <v>43</v>
      </c>
      <c r="FM110" s="186" t="s">
        <v>43</v>
      </c>
      <c r="FN110" s="186" t="s">
        <v>43</v>
      </c>
      <c r="FO110" s="186" t="s">
        <v>43</v>
      </c>
      <c r="FP110" s="186" t="s">
        <v>43</v>
      </c>
      <c r="FQ110" s="186" t="s">
        <v>43</v>
      </c>
      <c r="FR110" s="186" t="s">
        <v>43</v>
      </c>
      <c r="FS110" s="186" t="s">
        <v>43</v>
      </c>
      <c r="FT110" s="186" t="s">
        <v>43</v>
      </c>
      <c r="FU110" s="186" t="s">
        <v>43</v>
      </c>
      <c r="FV110" s="186" t="s">
        <v>43</v>
      </c>
      <c r="FW110" s="186" t="s">
        <v>43</v>
      </c>
      <c r="FX110" s="186" t="s">
        <v>43</v>
      </c>
      <c r="FY110" s="186" t="s">
        <v>43</v>
      </c>
      <c r="FZ110" s="186" t="s">
        <v>43</v>
      </c>
      <c r="GA110" s="186" t="s">
        <v>43</v>
      </c>
      <c r="GB110" s="186" t="s">
        <v>43</v>
      </c>
      <c r="GC110" s="186" t="s">
        <v>43</v>
      </c>
      <c r="GD110" s="186" t="s">
        <v>43</v>
      </c>
      <c r="GE110" s="186" t="s">
        <v>43</v>
      </c>
      <c r="GF110" s="186" t="s">
        <v>43</v>
      </c>
      <c r="GG110" s="186" t="s">
        <v>43</v>
      </c>
      <c r="GH110" s="186" t="s">
        <v>43</v>
      </c>
      <c r="GI110" s="186" t="s">
        <v>43</v>
      </c>
      <c r="GJ110" s="186" t="s">
        <v>43</v>
      </c>
      <c r="GK110" s="186" t="s">
        <v>43</v>
      </c>
      <c r="GL110" s="186" t="s">
        <v>43</v>
      </c>
      <c r="GM110" s="186" t="s">
        <v>43</v>
      </c>
      <c r="GN110" s="186" t="s">
        <v>43</v>
      </c>
      <c r="GO110" s="186" t="s">
        <v>43</v>
      </c>
      <c r="GP110" s="186" t="s">
        <v>43</v>
      </c>
      <c r="GT110" s="162">
        <v>109</v>
      </c>
      <c r="GU110" s="162" t="s">
        <v>464</v>
      </c>
      <c r="HH110" s="162">
        <f t="shared" si="169"/>
        <v>55</v>
      </c>
      <c r="HI110" s="162" t="str">
        <f t="shared" si="151"/>
        <v>Z455</v>
      </c>
      <c r="HJ110" s="162" t="str">
        <f t="shared" ref="HJ110" si="271">CONCATENATE(1,HI110)</f>
        <v>1Z455</v>
      </c>
      <c r="HK110" s="162" t="str">
        <f t="shared" si="241"/>
        <v/>
      </c>
      <c r="IG110" s="277">
        <v>54</v>
      </c>
      <c r="II110" s="277" t="str">
        <f t="shared" ref="II110" si="272">IF($H$1=8,IW110,IF($H$1=16,IX110,IF($H$1=32,IY110,IF($H$1=64,IZ110,IF($H$1=128,JA110,"")))))</f>
        <v/>
      </c>
      <c r="IJ110" s="277">
        <f t="shared" ref="IJ110" si="273">IF($H$1=8,IL110,IF($H$1=16,IN110,IF($H$1=32,IP110,IF($H$1=64,IR110,IF($H$1=128,IT110,"")))))</f>
        <v>0</v>
      </c>
      <c r="IK110" s="277">
        <f t="shared" ref="IK110" si="274">IF($H$1=8,IM110,IF($H$1=16,IO110,IF($H$1=32,IQ110,IF($H$1=64,IS110,IF($H$1=128,IU110,"")))))</f>
        <v>0</v>
      </c>
      <c r="IL110" s="277"/>
      <c r="IM110" s="277"/>
      <c r="IN110" s="277"/>
      <c r="IO110" s="277"/>
      <c r="IP110" s="277"/>
      <c r="IQ110" s="277"/>
      <c r="IR110" s="277" t="s">
        <v>43</v>
      </c>
      <c r="IS110" s="277" t="str">
        <f>I91</f>
        <v/>
      </c>
      <c r="IT110" s="277" t="s">
        <v>43</v>
      </c>
      <c r="IU110" s="277"/>
      <c r="IW110" s="277" t="str">
        <f>IF(IM110="","",MAX($IW$4:IW109)+1)</f>
        <v/>
      </c>
      <c r="IX110" s="277" t="str">
        <f>IF(IO110="","",MAX($IW$4:IX109)+1)</f>
        <v/>
      </c>
      <c r="IY110" s="277" t="str">
        <f>IF(IQ110="","",MAX($IW$4:IY109)+1)</f>
        <v/>
      </c>
      <c r="IZ110" s="277" t="str">
        <f>IF(IS110="","",MAX($IW$4:IZ109)+1)</f>
        <v/>
      </c>
      <c r="JA110" s="277" t="str">
        <f>IF(IU110="","",MAX($IW$4:JA109)+1)</f>
        <v/>
      </c>
    </row>
    <row r="111" spans="1:261" ht="39.9" customHeight="1" thickBot="1" x14ac:dyDescent="0.65">
      <c r="A111" s="232" t="str">
        <f>IF(I111="","",MAX($A$5:A110)+1)</f>
        <v/>
      </c>
      <c r="B111" s="280">
        <v>54</v>
      </c>
      <c r="C111" s="162" t="str">
        <f t="shared" si="164"/>
        <v>2Z427</v>
      </c>
      <c r="D111" s="281">
        <f>HLOOKUP($H$1,$AH$6:$AL$258,B109+B109,0)</f>
        <v>0</v>
      </c>
      <c r="E111" s="281">
        <f t="shared" si="196"/>
        <v>54</v>
      </c>
      <c r="F111" s="282" t="str">
        <f>IF(OR(ISERROR(HLOOKUP($H$1,$AR$4:$AV$132,B111+1,0))=TRUE,HLOOKUP($H$1,$AR$4:$AV$132,B111+1,0)=0)," ",HLOOKUP($H$1,$AR$4:$AV$132,B111+1,0))</f>
        <v xml:space="preserve"> </v>
      </c>
      <c r="G111" s="219" t="str">
        <f>IF(ISERROR(VLOOKUP(E111,vylosovanie!$D$10:$Q$162,11,0))=TRUE,"",IF($K$1="n","",VLOOKUP(E111,vylosovanie!$D$10:$Q$162,11,0)))</f>
        <v/>
      </c>
      <c r="H111" s="220" t="str">
        <f>IF(ISERROR(VLOOKUP(E111,vylosovanie!$D$10:$Q$162,12,0))=TRUE,"",IF($K$1="n","",VLOOKUP(E111,vylosovanie!$D$10:$Q$162,12,0)))</f>
        <v/>
      </c>
      <c r="I111" s="221" t="str">
        <f>IF(ISERROR(VLOOKUP(H110,'zapisy k stolom'!$A$4:$AD$2403,30,0)),"",VLOOKUP(H110,'zapisy k stolom'!$A$4:$AD$2403,30,0))</f>
        <v/>
      </c>
      <c r="J111" s="223" t="str">
        <f>IF(ISERROR(VLOOKUP(I112,'zapisy k stolom'!$A$4:$AD$2544,28,0)),"",VLOOKUP(I112,'zapisy k stolom'!$A$4:$AD$2544,28,0))</f>
        <v/>
      </c>
      <c r="K111" s="223"/>
      <c r="M111" s="225"/>
      <c r="O111" s="225"/>
      <c r="Q111" s="180" t="str">
        <f t="shared" si="158"/>
        <v/>
      </c>
      <c r="R111" s="180" t="str">
        <f t="shared" si="156"/>
        <v/>
      </c>
      <c r="U111" s="180" t="str">
        <f t="shared" si="186"/>
        <v/>
      </c>
      <c r="V111" s="180" t="str">
        <f t="shared" si="180"/>
        <v/>
      </c>
      <c r="Y111" s="180" t="str">
        <f t="shared" si="233"/>
        <v/>
      </c>
      <c r="Z111" s="180" t="str">
        <f t="shared" si="227"/>
        <v/>
      </c>
      <c r="AC111" s="180" t="str">
        <f t="shared" si="146"/>
        <v/>
      </c>
      <c r="AD111" s="180" t="str">
        <f t="shared" si="141"/>
        <v/>
      </c>
      <c r="AF111" s="284" t="str">
        <f>IF(F111=$H$1,"B1",IF(F111&gt;$H$1,"--",IF($H$1=8,HLOOKUP($H$2,$HZ$2:$IC$10,F111+1,0),IF($H$1=16,HLOOKUP($H$2,$BL$2:$BS$18,F111+1,0),IF($H$1=32,HLOOKUP($H$2,$BY$2:$CN$34,F111+1,0),IF($H$1=64,HLOOKUP($H$2,$CT$2:$DY$66,F111+1,0),IF($H$1=128,HLOOKUP($H$2,$EE$2:$GP$130,F111+1,0),"")))))))</f>
        <v>--</v>
      </c>
      <c r="AH111" s="283">
        <v>6</v>
      </c>
      <c r="AI111" s="283">
        <v>5</v>
      </c>
      <c r="AM111" s="279">
        <v>54</v>
      </c>
      <c r="AN111" s="279">
        <v>54</v>
      </c>
      <c r="AO111" s="279"/>
      <c r="AP111" s="279"/>
      <c r="AR111" s="162">
        <v>107</v>
      </c>
      <c r="AY111" s="162" t="str">
        <f>CONCATENATE("2",BB110)</f>
        <v>2Z427</v>
      </c>
      <c r="AZ111" s="162" t="str">
        <f>G111</f>
        <v/>
      </c>
      <c r="BA111" s="162">
        <f>BA103+1</f>
        <v>78</v>
      </c>
      <c r="BB111" s="200"/>
      <c r="BC111" s="199"/>
      <c r="BD111" s="203"/>
      <c r="BE111" s="203"/>
      <c r="EB111" s="176"/>
      <c r="EC111" s="176"/>
      <c r="ED111" s="176">
        <f t="shared" si="162"/>
        <v>109</v>
      </c>
      <c r="EE111" s="186" t="s">
        <v>43</v>
      </c>
      <c r="EF111" s="186" t="s">
        <v>43</v>
      </c>
      <c r="EG111" s="186" t="s">
        <v>43</v>
      </c>
      <c r="EH111" s="186" t="s">
        <v>43</v>
      </c>
      <c r="EI111" s="186" t="s">
        <v>43</v>
      </c>
      <c r="EJ111" s="186" t="s">
        <v>43</v>
      </c>
      <c r="EK111" s="186" t="s">
        <v>43</v>
      </c>
      <c r="EL111" s="186" t="s">
        <v>43</v>
      </c>
      <c r="EM111" s="186" t="s">
        <v>43</v>
      </c>
      <c r="EN111" s="186" t="s">
        <v>43</v>
      </c>
      <c r="EO111" s="186" t="s">
        <v>43</v>
      </c>
      <c r="EP111" s="186" t="s">
        <v>43</v>
      </c>
      <c r="EQ111" s="186" t="s">
        <v>43</v>
      </c>
      <c r="ER111" s="186" t="s">
        <v>43</v>
      </c>
      <c r="ES111" s="186" t="s">
        <v>43</v>
      </c>
      <c r="ET111" s="186" t="s">
        <v>43</v>
      </c>
      <c r="EU111" s="186" t="s">
        <v>43</v>
      </c>
      <c r="EV111" s="186" t="s">
        <v>43</v>
      </c>
      <c r="EW111" s="186" t="s">
        <v>43</v>
      </c>
      <c r="EX111" s="186" t="s">
        <v>43</v>
      </c>
      <c r="EY111" s="186" t="s">
        <v>43</v>
      </c>
      <c r="EZ111" s="186" t="s">
        <v>43</v>
      </c>
      <c r="FA111" s="186" t="s">
        <v>43</v>
      </c>
      <c r="FB111" s="186" t="s">
        <v>43</v>
      </c>
      <c r="FC111" s="186" t="s">
        <v>43</v>
      </c>
      <c r="FD111" s="186" t="s">
        <v>43</v>
      </c>
      <c r="FE111" s="186" t="s">
        <v>43</v>
      </c>
      <c r="FF111" s="186" t="s">
        <v>43</v>
      </c>
      <c r="FG111" s="186" t="s">
        <v>43</v>
      </c>
      <c r="FH111" s="186" t="s">
        <v>43</v>
      </c>
      <c r="FI111" s="186" t="s">
        <v>43</v>
      </c>
      <c r="FJ111" s="186" t="s">
        <v>43</v>
      </c>
      <c r="FK111" s="186" t="s">
        <v>43</v>
      </c>
      <c r="FL111" s="186" t="s">
        <v>43</v>
      </c>
      <c r="FM111" s="186" t="s">
        <v>43</v>
      </c>
      <c r="FN111" s="186" t="s">
        <v>43</v>
      </c>
      <c r="FO111" s="186" t="s">
        <v>43</v>
      </c>
      <c r="FP111" s="186" t="s">
        <v>43</v>
      </c>
      <c r="FQ111" s="186" t="s">
        <v>43</v>
      </c>
      <c r="FR111" s="186" t="s">
        <v>43</v>
      </c>
      <c r="FS111" s="186" t="s">
        <v>43</v>
      </c>
      <c r="FT111" s="186" t="s">
        <v>43</v>
      </c>
      <c r="FU111" s="186" t="s">
        <v>43</v>
      </c>
      <c r="FV111" s="186" t="s">
        <v>43</v>
      </c>
      <c r="FW111" s="186" t="s">
        <v>43</v>
      </c>
      <c r="FX111" s="186" t="s">
        <v>43</v>
      </c>
      <c r="FY111" s="186" t="s">
        <v>43</v>
      </c>
      <c r="FZ111" s="186" t="s">
        <v>43</v>
      </c>
      <c r="GA111" s="186" t="s">
        <v>43</v>
      </c>
      <c r="GB111" s="186" t="s">
        <v>43</v>
      </c>
      <c r="GC111" s="186" t="s">
        <v>43</v>
      </c>
      <c r="GD111" s="186" t="s">
        <v>43</v>
      </c>
      <c r="GE111" s="186" t="s">
        <v>43</v>
      </c>
      <c r="GF111" s="186" t="s">
        <v>43</v>
      </c>
      <c r="GG111" s="186" t="s">
        <v>43</v>
      </c>
      <c r="GH111" s="186" t="s">
        <v>43</v>
      </c>
      <c r="GI111" s="186" t="s">
        <v>43</v>
      </c>
      <c r="GJ111" s="186" t="s">
        <v>43</v>
      </c>
      <c r="GK111" s="186" t="s">
        <v>43</v>
      </c>
      <c r="GL111" s="186" t="s">
        <v>43</v>
      </c>
      <c r="GM111" s="186" t="s">
        <v>43</v>
      </c>
      <c r="GN111" s="186" t="s">
        <v>43</v>
      </c>
      <c r="GO111" s="186" t="s">
        <v>43</v>
      </c>
      <c r="GP111" s="186" t="s">
        <v>43</v>
      </c>
      <c r="GT111" s="162">
        <v>110</v>
      </c>
      <c r="GU111" s="162" t="s">
        <v>465</v>
      </c>
      <c r="HH111" s="162">
        <f t="shared" si="169"/>
        <v>55</v>
      </c>
      <c r="HI111" s="162" t="str">
        <f t="shared" si="151"/>
        <v>Z455</v>
      </c>
      <c r="HJ111" s="162" t="str">
        <f t="shared" ref="HJ111" si="275">CONCATENATE(2,HI111)</f>
        <v>2Z455</v>
      </c>
      <c r="HK111" s="162" t="str">
        <f t="shared" si="241"/>
        <v/>
      </c>
      <c r="IG111" s="278"/>
      <c r="II111" s="278"/>
      <c r="IJ111" s="278"/>
      <c r="IK111" s="278"/>
      <c r="IL111" s="288"/>
      <c r="IM111" s="278"/>
      <c r="IN111" s="278"/>
      <c r="IO111" s="278"/>
      <c r="IP111" s="278"/>
      <c r="IQ111" s="278"/>
      <c r="IR111" s="278"/>
      <c r="IS111" s="278"/>
      <c r="IT111" s="278"/>
      <c r="IU111" s="278"/>
      <c r="IW111" s="278"/>
      <c r="IX111" s="278"/>
      <c r="IY111" s="278"/>
      <c r="IZ111" s="278"/>
      <c r="JA111" s="278"/>
    </row>
    <row r="112" spans="1:261" ht="39.9" customHeight="1" thickBot="1" x14ac:dyDescent="0.65">
      <c r="B112" s="280"/>
      <c r="C112" s="162" t="str">
        <f t="shared" si="164"/>
        <v>2Z4103</v>
      </c>
      <c r="D112" s="281"/>
      <c r="E112" s="281"/>
      <c r="F112" s="282"/>
      <c r="I112" s="222" t="str">
        <f>BC112</f>
        <v>Z478</v>
      </c>
      <c r="J112" s="220" t="str">
        <f>IF(ISERROR(VLOOKUP(I112,'zapisy k stolom'!$A$4:$AD$2403,27,0)),"",VLOOKUP(I112,'zapisy k stolom'!$A$4:$AD$2403,27,0))</f>
        <v/>
      </c>
      <c r="K112" s="223"/>
      <c r="M112" s="225"/>
      <c r="O112" s="225"/>
      <c r="Q112" s="180" t="str">
        <f t="shared" si="158"/>
        <v/>
      </c>
      <c r="R112" s="180" t="str">
        <f t="shared" si="156"/>
        <v/>
      </c>
      <c r="U112" s="180" t="str">
        <f t="shared" si="186"/>
        <v/>
      </c>
      <c r="V112" s="180" t="str">
        <f t="shared" si="180"/>
        <v/>
      </c>
      <c r="Y112" s="180" t="str">
        <f t="shared" si="233"/>
        <v/>
      </c>
      <c r="Z112" s="180" t="str">
        <f t="shared" si="227"/>
        <v/>
      </c>
      <c r="AC112" s="180" t="str">
        <f t="shared" si="146"/>
        <v/>
      </c>
      <c r="AD112" s="180" t="str">
        <f t="shared" si="141"/>
        <v/>
      </c>
      <c r="AF112" s="284"/>
      <c r="AH112" s="283"/>
      <c r="AI112" s="283"/>
      <c r="AM112" s="279"/>
      <c r="AN112" s="279"/>
      <c r="AO112" s="279"/>
      <c r="AP112" s="279"/>
      <c r="AR112" s="162">
        <v>108</v>
      </c>
      <c r="AY112" s="162" t="str">
        <f>CONCATENATE("2",BD108)</f>
        <v>2Z4103</v>
      </c>
      <c r="AZ112" s="162" t="str">
        <f>J112</f>
        <v/>
      </c>
      <c r="BC112" s="203" t="str">
        <f>CONCATENATE("Z4",BA111)</f>
        <v>Z478</v>
      </c>
      <c r="BD112" s="200"/>
      <c r="BE112" s="203"/>
      <c r="EB112" s="176"/>
      <c r="EC112" s="176"/>
      <c r="ED112" s="176">
        <f t="shared" si="162"/>
        <v>110</v>
      </c>
      <c r="EE112" s="186" t="s">
        <v>43</v>
      </c>
      <c r="EF112" s="186" t="s">
        <v>43</v>
      </c>
      <c r="EG112" s="186" t="s">
        <v>43</v>
      </c>
      <c r="EH112" s="186" t="s">
        <v>43</v>
      </c>
      <c r="EI112" s="186" t="s">
        <v>43</v>
      </c>
      <c r="EJ112" s="186" t="s">
        <v>43</v>
      </c>
      <c r="EK112" s="186" t="s">
        <v>43</v>
      </c>
      <c r="EL112" s="186" t="s">
        <v>43</v>
      </c>
      <c r="EM112" s="186" t="s">
        <v>43</v>
      </c>
      <c r="EN112" s="186" t="s">
        <v>43</v>
      </c>
      <c r="EO112" s="186" t="s">
        <v>43</v>
      </c>
      <c r="EP112" s="186" t="s">
        <v>43</v>
      </c>
      <c r="EQ112" s="186" t="s">
        <v>43</v>
      </c>
      <c r="ER112" s="186" t="s">
        <v>43</v>
      </c>
      <c r="ES112" s="186" t="s">
        <v>43</v>
      </c>
      <c r="ET112" s="186" t="s">
        <v>43</v>
      </c>
      <c r="EU112" s="186" t="s">
        <v>43</v>
      </c>
      <c r="EV112" s="186" t="s">
        <v>43</v>
      </c>
      <c r="EW112" s="186" t="s">
        <v>43</v>
      </c>
      <c r="EX112" s="186" t="s">
        <v>43</v>
      </c>
      <c r="EY112" s="186" t="s">
        <v>43</v>
      </c>
      <c r="EZ112" s="186" t="s">
        <v>43</v>
      </c>
      <c r="FA112" s="186" t="s">
        <v>43</v>
      </c>
      <c r="FB112" s="186" t="s">
        <v>43</v>
      </c>
      <c r="FC112" s="186" t="s">
        <v>43</v>
      </c>
      <c r="FD112" s="186" t="s">
        <v>43</v>
      </c>
      <c r="FE112" s="186" t="s">
        <v>43</v>
      </c>
      <c r="FF112" s="186" t="s">
        <v>43</v>
      </c>
      <c r="FG112" s="186" t="s">
        <v>43</v>
      </c>
      <c r="FH112" s="186" t="s">
        <v>43</v>
      </c>
      <c r="FI112" s="186" t="s">
        <v>43</v>
      </c>
      <c r="FJ112" s="186" t="s">
        <v>43</v>
      </c>
      <c r="FK112" s="186" t="s">
        <v>43</v>
      </c>
      <c r="FL112" s="186" t="s">
        <v>43</v>
      </c>
      <c r="FM112" s="186" t="s">
        <v>43</v>
      </c>
      <c r="FN112" s="186" t="s">
        <v>43</v>
      </c>
      <c r="FO112" s="186" t="s">
        <v>43</v>
      </c>
      <c r="FP112" s="186" t="s">
        <v>43</v>
      </c>
      <c r="FQ112" s="186" t="s">
        <v>43</v>
      </c>
      <c r="FR112" s="186" t="s">
        <v>43</v>
      </c>
      <c r="FS112" s="186" t="s">
        <v>43</v>
      </c>
      <c r="FT112" s="186" t="s">
        <v>43</v>
      </c>
      <c r="FU112" s="186" t="s">
        <v>43</v>
      </c>
      <c r="FV112" s="186" t="s">
        <v>43</v>
      </c>
      <c r="FW112" s="186" t="s">
        <v>43</v>
      </c>
      <c r="FX112" s="186" t="s">
        <v>43</v>
      </c>
      <c r="FY112" s="186" t="s">
        <v>43</v>
      </c>
      <c r="FZ112" s="186" t="s">
        <v>43</v>
      </c>
      <c r="GA112" s="186" t="s">
        <v>43</v>
      </c>
      <c r="GB112" s="186" t="s">
        <v>43</v>
      </c>
      <c r="GC112" s="186" t="s">
        <v>43</v>
      </c>
      <c r="GD112" s="186" t="s">
        <v>43</v>
      </c>
      <c r="GE112" s="186" t="s">
        <v>43</v>
      </c>
      <c r="GF112" s="186" t="s">
        <v>43</v>
      </c>
      <c r="GG112" s="186" t="s">
        <v>43</v>
      </c>
      <c r="GH112" s="186" t="s">
        <v>44</v>
      </c>
      <c r="GI112" s="186" t="s">
        <v>44</v>
      </c>
      <c r="GJ112" s="186" t="s">
        <v>44</v>
      </c>
      <c r="GK112" s="186" t="s">
        <v>44</v>
      </c>
      <c r="GL112" s="186" t="s">
        <v>44</v>
      </c>
      <c r="GM112" s="186" t="s">
        <v>44</v>
      </c>
      <c r="GN112" s="186" t="s">
        <v>44</v>
      </c>
      <c r="GO112" s="186" t="s">
        <v>44</v>
      </c>
      <c r="GP112" s="186" t="s">
        <v>44</v>
      </c>
      <c r="GT112" s="162">
        <v>111</v>
      </c>
      <c r="GU112" s="162" t="s">
        <v>466</v>
      </c>
      <c r="HH112" s="162">
        <f t="shared" si="169"/>
        <v>56</v>
      </c>
      <c r="HI112" s="162" t="str">
        <f t="shared" si="151"/>
        <v>Z456</v>
      </c>
      <c r="HJ112" s="162" t="str">
        <f t="shared" ref="HJ112" si="276">CONCATENATE(1,HI112)</f>
        <v>1Z456</v>
      </c>
      <c r="HK112" s="162" t="str">
        <f t="shared" si="241"/>
        <v/>
      </c>
      <c r="IG112" s="277">
        <v>55</v>
      </c>
      <c r="II112" s="277" t="str">
        <f t="shared" ref="II112" si="277">IF($H$1=8,IW112,IF($H$1=16,IX112,IF($H$1=32,IY112,IF($H$1=64,IZ112,IF($H$1=128,JA112,"")))))</f>
        <v/>
      </c>
      <c r="IJ112" s="277">
        <f t="shared" ref="IJ112" si="278">IF($H$1=8,IL112,IF($H$1=16,IN112,IF($H$1=32,IP112,IF($H$1=64,IR112,IF($H$1=128,IT112,"")))))</f>
        <v>0</v>
      </c>
      <c r="IK112" s="277">
        <f t="shared" ref="IK112" si="279">IF($H$1=8,IM112,IF($H$1=16,IO112,IF($H$1=32,IQ112,IF($H$1=64,IS112,IF($H$1=128,IU112,"")))))</f>
        <v>0</v>
      </c>
      <c r="IL112" s="277"/>
      <c r="IM112" s="277"/>
      <c r="IN112" s="277"/>
      <c r="IO112" s="277"/>
      <c r="IP112" s="277"/>
      <c r="IQ112" s="277"/>
      <c r="IR112" s="277" t="s">
        <v>43</v>
      </c>
      <c r="IS112" s="277" t="str">
        <f>I95</f>
        <v/>
      </c>
      <c r="IT112" s="277" t="s">
        <v>43</v>
      </c>
      <c r="IU112" s="277"/>
      <c r="IW112" s="277" t="str">
        <f>IF(IM112="","",MAX($IW$4:IW111)+1)</f>
        <v/>
      </c>
      <c r="IX112" s="277" t="str">
        <f>IF(IO112="","",MAX($IW$4:IX111)+1)</f>
        <v/>
      </c>
      <c r="IY112" s="277" t="str">
        <f>IF(IQ112="","",MAX($IW$4:IY111)+1)</f>
        <v/>
      </c>
      <c r="IZ112" s="277" t="str">
        <f>IF(IS112="","",MAX($IW$4:IZ111)+1)</f>
        <v/>
      </c>
      <c r="JA112" s="277" t="str">
        <f>IF(IU112="","",MAX($IW$4:JA111)+1)</f>
        <v/>
      </c>
    </row>
    <row r="113" spans="1:261" ht="39.9" customHeight="1" thickBot="1" x14ac:dyDescent="0.65">
      <c r="B113" s="280">
        <v>55</v>
      </c>
      <c r="C113" s="162" t="str">
        <f t="shared" si="164"/>
        <v>1Z428</v>
      </c>
      <c r="D113" s="281">
        <f>HLOOKUP($H$1,$AH$6:$AL$258,B111+B111,0)</f>
        <v>0</v>
      </c>
      <c r="E113" s="281">
        <f t="shared" si="196"/>
        <v>55</v>
      </c>
      <c r="F113" s="282" t="str">
        <f>IF(OR(ISERROR(HLOOKUP($H$1,$AR$4:$AV$132,B113+1,0))=TRUE,HLOOKUP($H$1,$AR$4:$AV$132,B113+1,0)=0)," ",HLOOKUP($H$1,$AR$4:$AV$132,B113+1,0))</f>
        <v xml:space="preserve"> </v>
      </c>
      <c r="G113" s="214" t="str">
        <f>IF(ISERROR(VLOOKUP(E113,vylosovanie!$D$10:$Q$162,11,0))=TRUE,"",IF($K$1="n","",VLOOKUP(E113,vylosovanie!$D$10:$Q$162,11,0)))</f>
        <v/>
      </c>
      <c r="H113" s="214" t="str">
        <f>IF(ISERROR(VLOOKUP(E113,vylosovanie!$D$10:$Q$162,12,0))=TRUE,"",IF($K$1="n","",VLOOKUP(E113,vylosovanie!$D$10:$Q$162,12,0)))</f>
        <v/>
      </c>
      <c r="I113" s="223" t="str">
        <f>IF(ISERROR(VLOOKUP(H114,'zapisy k stolom'!$A$4:$AD$2403,28,0)),"",VLOOKUP(H114,'zapisy k stolom'!$A$4:$AD$2403,28,0))</f>
        <v/>
      </c>
      <c r="J113" s="224" t="str">
        <f>IF(ISERROR(VLOOKUP(I112,'zapisy k stolom'!$A$4:$AD$2403,30,0)),"",VLOOKUP(I112,'zapisy k stolom'!$A$4:$AD$2403,30,0))</f>
        <v/>
      </c>
      <c r="K113" s="223"/>
      <c r="M113" s="225"/>
      <c r="O113" s="225"/>
      <c r="Q113" s="180" t="str">
        <f t="shared" si="158"/>
        <v/>
      </c>
      <c r="R113" s="180" t="str">
        <f t="shared" si="156"/>
        <v/>
      </c>
      <c r="U113" s="180" t="str">
        <f t="shared" si="186"/>
        <v/>
      </c>
      <c r="V113" s="180" t="str">
        <f t="shared" si="180"/>
        <v/>
      </c>
      <c r="Y113" s="180" t="str">
        <f t="shared" si="233"/>
        <v/>
      </c>
      <c r="Z113" s="180" t="str">
        <f t="shared" si="227"/>
        <v/>
      </c>
      <c r="AC113" s="180" t="str">
        <f t="shared" si="146"/>
        <v/>
      </c>
      <c r="AD113" s="180" t="str">
        <f t="shared" si="141"/>
        <v/>
      </c>
      <c r="AF113" s="284" t="str">
        <f>IF(F113=$H$1,"B1",IF(F113&gt;$H$1,"--",IF($H$1=8,HLOOKUP($H$2,$HZ$2:$IC$10,F113+1,0),IF($H$1=16,HLOOKUP($H$2,$BL$2:$BS$18,F113+1,0),IF($H$1=32,HLOOKUP($H$2,$BY$2:$CN$34,F113+1,0),IF($H$1=64,HLOOKUP($H$2,$CT$2:$DY$66,F113+1,0),IF($H$1=128,HLOOKUP($H$2,$EE$2:$GP$130,F113+1,0),"")))))))</f>
        <v>--</v>
      </c>
      <c r="AH113" s="283">
        <v>6</v>
      </c>
      <c r="AI113" s="283">
        <v>5</v>
      </c>
      <c r="AM113" s="279">
        <v>55</v>
      </c>
      <c r="AN113" s="279">
        <v>55</v>
      </c>
      <c r="AO113" s="279"/>
      <c r="AP113" s="279"/>
      <c r="AR113" s="162">
        <v>109</v>
      </c>
      <c r="AY113" s="162" t="str">
        <f>CONCATENATE("1",BB114)</f>
        <v>1Z428</v>
      </c>
      <c r="AZ113" s="162" t="str">
        <f>G113</f>
        <v/>
      </c>
      <c r="BA113" s="162">
        <f>BA105+1</f>
        <v>104</v>
      </c>
      <c r="BC113" s="203"/>
      <c r="BE113" s="203"/>
      <c r="EB113" s="176"/>
      <c r="EC113" s="176"/>
      <c r="ED113" s="176">
        <f>ED112+1</f>
        <v>111</v>
      </c>
      <c r="EE113" s="186" t="s">
        <v>43</v>
      </c>
      <c r="EF113" s="186" t="s">
        <v>43</v>
      </c>
      <c r="EG113" s="186" t="s">
        <v>43</v>
      </c>
      <c r="EH113" s="186" t="s">
        <v>43</v>
      </c>
      <c r="EI113" s="186" t="s">
        <v>43</v>
      </c>
      <c r="EJ113" s="186" t="s">
        <v>43</v>
      </c>
      <c r="EK113" s="186" t="s">
        <v>43</v>
      </c>
      <c r="EL113" s="186" t="s">
        <v>43</v>
      </c>
      <c r="EM113" s="186" t="s">
        <v>43</v>
      </c>
      <c r="EN113" s="186" t="s">
        <v>43</v>
      </c>
      <c r="EO113" s="186" t="s">
        <v>44</v>
      </c>
      <c r="EP113" s="186" t="s">
        <v>44</v>
      </c>
      <c r="EQ113" s="186" t="s">
        <v>44</v>
      </c>
      <c r="ER113" s="186" t="s">
        <v>44</v>
      </c>
      <c r="ES113" s="186" t="s">
        <v>44</v>
      </c>
      <c r="ET113" s="186" t="s">
        <v>44</v>
      </c>
      <c r="EU113" s="186" t="s">
        <v>44</v>
      </c>
      <c r="EV113" s="186" t="s">
        <v>44</v>
      </c>
      <c r="EW113" s="186" t="s">
        <v>44</v>
      </c>
      <c r="EX113" s="186" t="s">
        <v>44</v>
      </c>
      <c r="EY113" s="186" t="s">
        <v>44</v>
      </c>
      <c r="EZ113" s="186" t="s">
        <v>44</v>
      </c>
      <c r="FA113" s="186" t="s">
        <v>44</v>
      </c>
      <c r="FB113" s="186" t="s">
        <v>44</v>
      </c>
      <c r="FC113" s="186" t="s">
        <v>44</v>
      </c>
      <c r="FD113" s="186" t="s">
        <v>44</v>
      </c>
      <c r="FE113" s="186" t="s">
        <v>44</v>
      </c>
      <c r="FF113" s="186" t="s">
        <v>44</v>
      </c>
      <c r="FG113" s="186" t="s">
        <v>44</v>
      </c>
      <c r="FH113" s="186" t="s">
        <v>44</v>
      </c>
      <c r="FI113" s="186" t="s">
        <v>44</v>
      </c>
      <c r="FJ113" s="186" t="s">
        <v>44</v>
      </c>
      <c r="FK113" s="186" t="s">
        <v>44</v>
      </c>
      <c r="FL113" s="186" t="s">
        <v>44</v>
      </c>
      <c r="FM113" s="186" t="s">
        <v>44</v>
      </c>
      <c r="FN113" s="186" t="s">
        <v>44</v>
      </c>
      <c r="FO113" s="186" t="s">
        <v>44</v>
      </c>
      <c r="FP113" s="186" t="s">
        <v>44</v>
      </c>
      <c r="FQ113" s="186" t="s">
        <v>44</v>
      </c>
      <c r="FR113" s="186" t="s">
        <v>44</v>
      </c>
      <c r="FS113" s="186" t="s">
        <v>44</v>
      </c>
      <c r="FT113" s="186" t="s">
        <v>44</v>
      </c>
      <c r="FU113" s="186" t="s">
        <v>44</v>
      </c>
      <c r="FV113" s="186" t="s">
        <v>44</v>
      </c>
      <c r="FW113" s="186" t="s">
        <v>44</v>
      </c>
      <c r="FX113" s="186" t="s">
        <v>44</v>
      </c>
      <c r="FY113" s="186" t="s">
        <v>44</v>
      </c>
      <c r="FZ113" s="186" t="s">
        <v>44</v>
      </c>
      <c r="GA113" s="186" t="s">
        <v>44</v>
      </c>
      <c r="GB113" s="186" t="s">
        <v>44</v>
      </c>
      <c r="GC113" s="186" t="s">
        <v>44</v>
      </c>
      <c r="GD113" s="186" t="s">
        <v>44</v>
      </c>
      <c r="GE113" s="186" t="s">
        <v>44</v>
      </c>
      <c r="GF113" s="186" t="s">
        <v>44</v>
      </c>
      <c r="GG113" s="186" t="s">
        <v>44</v>
      </c>
      <c r="GH113" s="186" t="s">
        <v>44</v>
      </c>
      <c r="GI113" s="186" t="s">
        <v>44</v>
      </c>
      <c r="GJ113" s="186" t="s">
        <v>44</v>
      </c>
      <c r="GK113" s="186" t="s">
        <v>44</v>
      </c>
      <c r="GL113" s="186" t="s">
        <v>44</v>
      </c>
      <c r="GM113" s="186" t="s">
        <v>44</v>
      </c>
      <c r="GN113" s="186" t="s">
        <v>44</v>
      </c>
      <c r="GO113" s="186" t="s">
        <v>44</v>
      </c>
      <c r="GP113" s="186" t="s">
        <v>44</v>
      </c>
      <c r="GT113" s="162">
        <v>112</v>
      </c>
      <c r="GU113" s="162" t="s">
        <v>467</v>
      </c>
      <c r="HH113" s="162">
        <f t="shared" si="169"/>
        <v>56</v>
      </c>
      <c r="HI113" s="162" t="str">
        <f t="shared" si="151"/>
        <v>Z456</v>
      </c>
      <c r="HJ113" s="162" t="str">
        <f t="shared" ref="HJ113" si="280">CONCATENATE(2,HI113)</f>
        <v>2Z456</v>
      </c>
      <c r="HK113" s="162" t="str">
        <f t="shared" si="241"/>
        <v/>
      </c>
      <c r="IG113" s="278"/>
      <c r="II113" s="278"/>
      <c r="IJ113" s="278"/>
      <c r="IK113" s="278"/>
      <c r="IL113" s="288"/>
      <c r="IM113" s="278"/>
      <c r="IN113" s="278"/>
      <c r="IO113" s="278"/>
      <c r="IP113" s="278"/>
      <c r="IQ113" s="278"/>
      <c r="IR113" s="278"/>
      <c r="IS113" s="278"/>
      <c r="IT113" s="278"/>
      <c r="IU113" s="278"/>
      <c r="IW113" s="278"/>
      <c r="IX113" s="278"/>
      <c r="IY113" s="278"/>
      <c r="IZ113" s="278"/>
      <c r="JA113" s="278"/>
    </row>
    <row r="114" spans="1:261" ht="39.9" customHeight="1" thickBot="1" x14ac:dyDescent="0.65">
      <c r="B114" s="280"/>
      <c r="C114" s="162" t="str">
        <f t="shared" si="164"/>
        <v>2Z478</v>
      </c>
      <c r="D114" s="281"/>
      <c r="E114" s="281"/>
      <c r="F114" s="282"/>
      <c r="G114" s="217"/>
      <c r="H114" s="218" t="str">
        <f>BB114</f>
        <v>Z428</v>
      </c>
      <c r="I114" s="220" t="str">
        <f>IF(ISERROR(VLOOKUP(H114,'zapisy k stolom'!$A$4:$AD$2403,27,0)),"",VLOOKUP(H114,'zapisy k stolom'!$A$4:$AD$2403,27,0))</f>
        <v/>
      </c>
      <c r="K114" s="223"/>
      <c r="M114" s="225"/>
      <c r="O114" s="225"/>
      <c r="Q114" s="180" t="str">
        <f t="shared" si="158"/>
        <v/>
      </c>
      <c r="R114" s="180" t="str">
        <f t="shared" si="156"/>
        <v/>
      </c>
      <c r="U114" s="180" t="str">
        <f t="shared" si="186"/>
        <v/>
      </c>
      <c r="V114" s="180" t="str">
        <f t="shared" si="180"/>
        <v/>
      </c>
      <c r="Y114" s="180" t="str">
        <f t="shared" si="233"/>
        <v/>
      </c>
      <c r="Z114" s="180" t="str">
        <f t="shared" si="227"/>
        <v/>
      </c>
      <c r="AC114" s="180" t="str">
        <f t="shared" si="146"/>
        <v/>
      </c>
      <c r="AD114" s="180" t="str">
        <f t="shared" si="141"/>
        <v/>
      </c>
      <c r="AF114" s="284"/>
      <c r="AH114" s="283"/>
      <c r="AI114" s="283"/>
      <c r="AM114" s="279"/>
      <c r="AN114" s="279"/>
      <c r="AO114" s="279"/>
      <c r="AP114" s="279"/>
      <c r="AR114" s="162">
        <v>110</v>
      </c>
      <c r="AY114" s="162" t="str">
        <f>CONCATENATE("2",BC112)</f>
        <v>2Z478</v>
      </c>
      <c r="AZ114" s="162" t="str">
        <f>I114</f>
        <v/>
      </c>
      <c r="BA114" s="162">
        <f>BA110+1</f>
        <v>28</v>
      </c>
      <c r="BB114" s="199" t="str">
        <f>CONCATENATE("Z4",BA114)</f>
        <v>Z428</v>
      </c>
      <c r="BC114" s="200"/>
      <c r="BE114" s="203"/>
      <c r="EB114" s="176"/>
      <c r="EC114" s="176"/>
      <c r="ED114" s="176">
        <f t="shared" ref="ED114:ED121" si="281">ED113+1</f>
        <v>112</v>
      </c>
      <c r="EE114" s="186" t="s">
        <v>43</v>
      </c>
      <c r="EF114" s="186" t="s">
        <v>43</v>
      </c>
      <c r="EG114" s="186" t="s">
        <v>43</v>
      </c>
      <c r="EH114" s="186" t="s">
        <v>43</v>
      </c>
      <c r="EI114" s="186" t="s">
        <v>43</v>
      </c>
      <c r="EJ114" s="186" t="s">
        <v>43</v>
      </c>
      <c r="EK114" s="186" t="s">
        <v>43</v>
      </c>
      <c r="EL114" s="186" t="s">
        <v>43</v>
      </c>
      <c r="EM114" s="186" t="s">
        <v>43</v>
      </c>
      <c r="EN114" s="186" t="s">
        <v>43</v>
      </c>
      <c r="EO114" s="186" t="s">
        <v>43</v>
      </c>
      <c r="EP114" s="186" t="s">
        <v>43</v>
      </c>
      <c r="EQ114" s="186" t="s">
        <v>43</v>
      </c>
      <c r="ER114" s="186" t="s">
        <v>43</v>
      </c>
      <c r="ES114" s="186" t="s">
        <v>43</v>
      </c>
      <c r="ET114" s="186" t="s">
        <v>43</v>
      </c>
      <c r="EU114" s="186" t="s">
        <v>43</v>
      </c>
      <c r="EV114" s="186" t="s">
        <v>43</v>
      </c>
      <c r="EW114" s="186" t="s">
        <v>43</v>
      </c>
      <c r="EX114" s="186" t="s">
        <v>43</v>
      </c>
      <c r="EY114" s="186" t="s">
        <v>43</v>
      </c>
      <c r="EZ114" s="186" t="s">
        <v>43</v>
      </c>
      <c r="FA114" s="186" t="s">
        <v>43</v>
      </c>
      <c r="FB114" s="186" t="s">
        <v>43</v>
      </c>
      <c r="FC114" s="186" t="s">
        <v>43</v>
      </c>
      <c r="FD114" s="186" t="s">
        <v>43</v>
      </c>
      <c r="FE114" s="186" t="s">
        <v>43</v>
      </c>
      <c r="FF114" s="186" t="s">
        <v>43</v>
      </c>
      <c r="FG114" s="186" t="s">
        <v>43</v>
      </c>
      <c r="FH114" s="186" t="s">
        <v>43</v>
      </c>
      <c r="FI114" s="186" t="s">
        <v>43</v>
      </c>
      <c r="FJ114" s="186" t="s">
        <v>43</v>
      </c>
      <c r="FK114" s="186" t="s">
        <v>43</v>
      </c>
      <c r="FL114" s="186" t="s">
        <v>43</v>
      </c>
      <c r="FM114" s="186" t="s">
        <v>43</v>
      </c>
      <c r="FN114" s="186" t="s">
        <v>43</v>
      </c>
      <c r="FO114" s="186" t="s">
        <v>43</v>
      </c>
      <c r="FP114" s="186" t="s">
        <v>43</v>
      </c>
      <c r="FQ114" s="186" t="s">
        <v>43</v>
      </c>
      <c r="FR114" s="186" t="s">
        <v>43</v>
      </c>
      <c r="FS114" s="186" t="s">
        <v>43</v>
      </c>
      <c r="FT114" s="186" t="s">
        <v>43</v>
      </c>
      <c r="FU114" s="186" t="s">
        <v>43</v>
      </c>
      <c r="FV114" s="186" t="s">
        <v>43</v>
      </c>
      <c r="FW114" s="186" t="s">
        <v>43</v>
      </c>
      <c r="FX114" s="186" t="s">
        <v>43</v>
      </c>
      <c r="FY114" s="186" t="s">
        <v>43</v>
      </c>
      <c r="FZ114" s="186" t="s">
        <v>43</v>
      </c>
      <c r="GA114" s="186" t="s">
        <v>43</v>
      </c>
      <c r="GB114" s="186" t="s">
        <v>43</v>
      </c>
      <c r="GC114" s="186" t="s">
        <v>43</v>
      </c>
      <c r="GD114" s="186" t="s">
        <v>43</v>
      </c>
      <c r="GE114" s="186" t="s">
        <v>43</v>
      </c>
      <c r="GF114" s="186" t="s">
        <v>43</v>
      </c>
      <c r="GG114" s="186" t="s">
        <v>43</v>
      </c>
      <c r="GH114" s="186" t="s">
        <v>43</v>
      </c>
      <c r="GI114" s="186" t="s">
        <v>43</v>
      </c>
      <c r="GJ114" s="186" t="s">
        <v>43</v>
      </c>
      <c r="GK114" s="186" t="s">
        <v>43</v>
      </c>
      <c r="GL114" s="186" t="s">
        <v>43</v>
      </c>
      <c r="GM114" s="186" t="s">
        <v>43</v>
      </c>
      <c r="GN114" s="186" t="s">
        <v>43</v>
      </c>
      <c r="GO114" s="186" t="s">
        <v>43</v>
      </c>
      <c r="GP114" s="186" t="s">
        <v>43</v>
      </c>
      <c r="GT114" s="162">
        <v>113</v>
      </c>
      <c r="GU114" s="162" t="s">
        <v>468</v>
      </c>
      <c r="HH114" s="162">
        <f t="shared" si="169"/>
        <v>57</v>
      </c>
      <c r="HI114" s="162" t="str">
        <f t="shared" si="151"/>
        <v>Z457</v>
      </c>
      <c r="HJ114" s="162" t="str">
        <f t="shared" ref="HJ114" si="282">CONCATENATE(1,HI114)</f>
        <v>1Z457</v>
      </c>
      <c r="HK114" s="162" t="str">
        <f t="shared" si="241"/>
        <v/>
      </c>
      <c r="IG114" s="277">
        <v>56</v>
      </c>
      <c r="II114" s="277" t="str">
        <f t="shared" ref="II114" si="283">IF($H$1=8,IW114,IF($H$1=16,IX114,IF($H$1=32,IY114,IF($H$1=64,IZ114,IF($H$1=128,JA114,"")))))</f>
        <v/>
      </c>
      <c r="IJ114" s="277">
        <f t="shared" ref="IJ114" si="284">IF($H$1=8,IL114,IF($H$1=16,IN114,IF($H$1=32,IP114,IF($H$1=64,IR114,IF($H$1=128,IT114,"")))))</f>
        <v>0</v>
      </c>
      <c r="IK114" s="277">
        <f t="shared" ref="IK114" si="285">IF($H$1=8,IM114,IF($H$1=16,IO114,IF($H$1=32,IQ114,IF($H$1=64,IS114,IF($H$1=128,IU114,"")))))</f>
        <v>0</v>
      </c>
      <c r="IL114" s="277"/>
      <c r="IM114" s="277"/>
      <c r="IN114" s="277"/>
      <c r="IO114" s="277"/>
      <c r="IP114" s="277"/>
      <c r="IQ114" s="277"/>
      <c r="IR114" s="277" t="s">
        <v>43</v>
      </c>
      <c r="IS114" s="277" t="str">
        <f>I99</f>
        <v/>
      </c>
      <c r="IT114" s="277" t="s">
        <v>43</v>
      </c>
      <c r="IU114" s="277"/>
      <c r="IW114" s="277" t="str">
        <f>IF(IM114="","",MAX($IW$4:IW113)+1)</f>
        <v/>
      </c>
      <c r="IX114" s="277" t="str">
        <f>IF(IO114="","",MAX($IW$4:IX113)+1)</f>
        <v/>
      </c>
      <c r="IY114" s="277" t="str">
        <f>IF(IQ114="","",MAX($IW$4:IY113)+1)</f>
        <v/>
      </c>
      <c r="IZ114" s="277" t="str">
        <f>IF(IS114="","",MAX($IW$4:IZ113)+1)</f>
        <v/>
      </c>
      <c r="JA114" s="277" t="str">
        <f>IF(IU114="","",MAX($IW$4:JA113)+1)</f>
        <v/>
      </c>
    </row>
    <row r="115" spans="1:261" ht="39.9" customHeight="1" thickBot="1" x14ac:dyDescent="0.65">
      <c r="A115" s="232" t="str">
        <f>IF(I115="","",MAX($A$5:A114)+1)</f>
        <v/>
      </c>
      <c r="B115" s="280">
        <v>56</v>
      </c>
      <c r="C115" s="162" t="str">
        <f t="shared" si="164"/>
        <v>2Z428</v>
      </c>
      <c r="D115" s="281">
        <f>HLOOKUP($H$1,$AH$6:$AL$258,B113+B113,0)</f>
        <v>0</v>
      </c>
      <c r="E115" s="281">
        <f t="shared" si="196"/>
        <v>56</v>
      </c>
      <c r="F115" s="282" t="str">
        <f>IF(OR(ISERROR(HLOOKUP($H$1,$AR$4:$AV$132,B115+1,0))=TRUE,HLOOKUP($H$1,$AR$4:$AV$132,B115+1,0)=0)," ",HLOOKUP($H$1,$AR$4:$AV$132,B115+1,0))</f>
        <v xml:space="preserve"> </v>
      </c>
      <c r="G115" s="219" t="str">
        <f>IF(ISERROR(VLOOKUP(E115,vylosovanie!$D$10:$Q$162,11,0))=TRUE,"",IF($K$1="n","",VLOOKUP(E115,vylosovanie!$D$10:$Q$162,11,0)))</f>
        <v/>
      </c>
      <c r="H115" s="220" t="str">
        <f>IF(ISERROR(VLOOKUP(E115,vylosovanie!$D$10:$Q$162,12,0))=TRUE,"",IF($K$1="n","",VLOOKUP(E115,vylosovanie!$D$10:$Q$162,12,0)))</f>
        <v/>
      </c>
      <c r="I115" s="224" t="str">
        <f>IF(ISERROR(VLOOKUP(H114,'zapisy k stolom'!$A$4:$AD$2403,30,0)),"",VLOOKUP(H114,'zapisy k stolom'!$A$4:$AD$2403,30,0))</f>
        <v/>
      </c>
      <c r="L115" s="230" t="str">
        <f>IF(ISERROR(VLOOKUP(K116,'zapisy k stolom'!$A$4:$AD$2544,28,0)),"",VLOOKUP(K116,'zapisy k stolom'!$A$4:$AD$2544,28,0))</f>
        <v/>
      </c>
      <c r="M115" s="225"/>
      <c r="N115" s="226"/>
      <c r="O115" s="225"/>
      <c r="Q115" s="180" t="str">
        <f t="shared" si="158"/>
        <v/>
      </c>
      <c r="R115" s="180" t="str">
        <f t="shared" si="156"/>
        <v/>
      </c>
      <c r="U115" s="180" t="str">
        <f t="shared" si="186"/>
        <v/>
      </c>
      <c r="V115" s="180" t="str">
        <f t="shared" si="180"/>
        <v/>
      </c>
      <c r="Y115" s="180" t="str">
        <f t="shared" si="233"/>
        <v/>
      </c>
      <c r="Z115" s="180" t="str">
        <f t="shared" si="227"/>
        <v/>
      </c>
      <c r="AC115" s="180" t="str">
        <f t="shared" si="146"/>
        <v/>
      </c>
      <c r="AD115" s="180" t="str">
        <f t="shared" si="141"/>
        <v/>
      </c>
      <c r="AF115" s="284" t="str">
        <f>IF(F115=$H$1,"B1",IF(F115&gt;$H$1,"--",IF($H$1=8,HLOOKUP($H$2,$HZ$2:$IC$10,F115+1,0),IF($H$1=16,HLOOKUP($H$2,$BL$2:$BS$18,F115+1,0),IF($H$1=32,HLOOKUP($H$2,$BY$2:$CN$34,F115+1,0),IF($H$1=64,HLOOKUP($H$2,$CT$2:$DY$66,F115+1,0),IF($H$1=128,HLOOKUP($H$2,$EE$2:$GP$130,F115+1,0),"")))))))</f>
        <v>--</v>
      </c>
      <c r="AH115" s="283">
        <v>4</v>
      </c>
      <c r="AI115" s="283">
        <v>3</v>
      </c>
      <c r="AM115" s="279">
        <v>56</v>
      </c>
      <c r="AN115" s="279">
        <v>56</v>
      </c>
      <c r="AO115" s="279"/>
      <c r="AP115" s="279"/>
      <c r="AR115" s="162">
        <v>111</v>
      </c>
      <c r="AY115" s="162" t="str">
        <f>CONCATENATE("2",BB114)</f>
        <v>2Z428</v>
      </c>
      <c r="AZ115" s="162" t="str">
        <f>G115</f>
        <v/>
      </c>
      <c r="BB115" s="200"/>
      <c r="BE115" s="203"/>
      <c r="EB115" s="176"/>
      <c r="EC115" s="176"/>
      <c r="ED115" s="176">
        <f t="shared" si="281"/>
        <v>113</v>
      </c>
      <c r="EE115" s="186" t="s">
        <v>43</v>
      </c>
      <c r="EF115" s="186" t="s">
        <v>43</v>
      </c>
      <c r="EG115" s="186" t="s">
        <v>43</v>
      </c>
      <c r="EH115" s="186" t="s">
        <v>43</v>
      </c>
      <c r="EI115" s="186" t="s">
        <v>43</v>
      </c>
      <c r="EJ115" s="186" t="s">
        <v>43</v>
      </c>
      <c r="EK115" s="186" t="s">
        <v>43</v>
      </c>
      <c r="EL115" s="186" t="s">
        <v>43</v>
      </c>
      <c r="EM115" s="186" t="s">
        <v>43</v>
      </c>
      <c r="EN115" s="186" t="s">
        <v>43</v>
      </c>
      <c r="EO115" s="186" t="s">
        <v>43</v>
      </c>
      <c r="EP115" s="186" t="s">
        <v>43</v>
      </c>
      <c r="EQ115" s="186" t="s">
        <v>43</v>
      </c>
      <c r="ER115" s="186" t="s">
        <v>43</v>
      </c>
      <c r="ES115" s="186" t="s">
        <v>43</v>
      </c>
      <c r="ET115" s="186" t="s">
        <v>43</v>
      </c>
      <c r="EU115" s="186" t="s">
        <v>43</v>
      </c>
      <c r="EV115" s="186" t="s">
        <v>43</v>
      </c>
      <c r="EW115" s="186" t="s">
        <v>43</v>
      </c>
      <c r="EX115" s="186" t="s">
        <v>43</v>
      </c>
      <c r="EY115" s="186" t="s">
        <v>43</v>
      </c>
      <c r="EZ115" s="186" t="s">
        <v>43</v>
      </c>
      <c r="FA115" s="186" t="s">
        <v>43</v>
      </c>
      <c r="FB115" s="186" t="s">
        <v>43</v>
      </c>
      <c r="FC115" s="186" t="s">
        <v>43</v>
      </c>
      <c r="FD115" s="186" t="s">
        <v>43</v>
      </c>
      <c r="FE115" s="186" t="s">
        <v>43</v>
      </c>
      <c r="FF115" s="186" t="s">
        <v>43</v>
      </c>
      <c r="FG115" s="186" t="s">
        <v>43</v>
      </c>
      <c r="FH115" s="186" t="s">
        <v>43</v>
      </c>
      <c r="FI115" s="186" t="s">
        <v>43</v>
      </c>
      <c r="FJ115" s="186" t="s">
        <v>43</v>
      </c>
      <c r="FK115" s="186" t="s">
        <v>43</v>
      </c>
      <c r="FL115" s="186" t="s">
        <v>43</v>
      </c>
      <c r="FM115" s="186" t="s">
        <v>43</v>
      </c>
      <c r="FN115" s="186" t="s">
        <v>43</v>
      </c>
      <c r="FO115" s="186" t="s">
        <v>43</v>
      </c>
      <c r="FP115" s="186" t="s">
        <v>43</v>
      </c>
      <c r="FQ115" s="186" t="s">
        <v>43</v>
      </c>
      <c r="FR115" s="186" t="s">
        <v>43</v>
      </c>
      <c r="FS115" s="186" t="s">
        <v>43</v>
      </c>
      <c r="FT115" s="186" t="s">
        <v>43</v>
      </c>
      <c r="FU115" s="186" t="s">
        <v>43</v>
      </c>
      <c r="FV115" s="186" t="s">
        <v>43</v>
      </c>
      <c r="FW115" s="186" t="s">
        <v>43</v>
      </c>
      <c r="FX115" s="186" t="s">
        <v>43</v>
      </c>
      <c r="FY115" s="186" t="s">
        <v>43</v>
      </c>
      <c r="FZ115" s="186" t="s">
        <v>43</v>
      </c>
      <c r="GA115" s="186" t="s">
        <v>43</v>
      </c>
      <c r="GB115" s="186" t="s">
        <v>43</v>
      </c>
      <c r="GC115" s="186" t="s">
        <v>43</v>
      </c>
      <c r="GD115" s="186" t="s">
        <v>43</v>
      </c>
      <c r="GE115" s="186" t="s">
        <v>43</v>
      </c>
      <c r="GF115" s="186" t="s">
        <v>43</v>
      </c>
      <c r="GG115" s="186" t="s">
        <v>43</v>
      </c>
      <c r="GH115" s="186" t="s">
        <v>43</v>
      </c>
      <c r="GI115" s="186" t="s">
        <v>43</v>
      </c>
      <c r="GJ115" s="186" t="s">
        <v>43</v>
      </c>
      <c r="GK115" s="186" t="s">
        <v>43</v>
      </c>
      <c r="GL115" s="186" t="s">
        <v>43</v>
      </c>
      <c r="GM115" s="186" t="s">
        <v>43</v>
      </c>
      <c r="GN115" s="186" t="s">
        <v>43</v>
      </c>
      <c r="GO115" s="186" t="s">
        <v>43</v>
      </c>
      <c r="GP115" s="186" t="s">
        <v>43</v>
      </c>
      <c r="GT115" s="162">
        <v>114</v>
      </c>
      <c r="GU115" s="162" t="s">
        <v>469</v>
      </c>
      <c r="HH115" s="162">
        <f t="shared" si="169"/>
        <v>57</v>
      </c>
      <c r="HI115" s="162" t="str">
        <f t="shared" si="151"/>
        <v>Z457</v>
      </c>
      <c r="HJ115" s="162" t="str">
        <f t="shared" ref="HJ115" si="286">CONCATENATE(2,HI115)</f>
        <v>2Z457</v>
      </c>
      <c r="HK115" s="162" t="str">
        <f t="shared" si="241"/>
        <v/>
      </c>
      <c r="IG115" s="278"/>
      <c r="II115" s="278"/>
      <c r="IJ115" s="278"/>
      <c r="IK115" s="278"/>
      <c r="IL115" s="288"/>
      <c r="IM115" s="278"/>
      <c r="IN115" s="278"/>
      <c r="IO115" s="278"/>
      <c r="IP115" s="278"/>
      <c r="IQ115" s="278"/>
      <c r="IR115" s="278"/>
      <c r="IS115" s="278"/>
      <c r="IT115" s="278"/>
      <c r="IU115" s="278"/>
      <c r="IW115" s="278"/>
      <c r="IX115" s="278"/>
      <c r="IY115" s="278"/>
      <c r="IZ115" s="278"/>
      <c r="JA115" s="278"/>
    </row>
    <row r="116" spans="1:261" ht="39.9" customHeight="1" thickBot="1" x14ac:dyDescent="0.65">
      <c r="B116" s="280"/>
      <c r="C116" s="162" t="s">
        <v>339</v>
      </c>
      <c r="D116" s="281"/>
      <c r="E116" s="281"/>
      <c r="F116" s="282"/>
      <c r="K116" s="222" t="str">
        <f>BE116</f>
        <v>Z4116</v>
      </c>
      <c r="L116" s="227" t="str">
        <f>IF(ISERROR(VLOOKUP(K116,'zapisy k stolom'!$A$5:$AD$2544,27,0)),"",VLOOKUP(K116,'zapisy k stolom'!$A$5:$AD$2544,27,0))</f>
        <v/>
      </c>
      <c r="M116" s="225"/>
      <c r="O116" s="225"/>
      <c r="Q116" s="180" t="str">
        <f t="shared" si="158"/>
        <v/>
      </c>
      <c r="R116" s="180" t="str">
        <f t="shared" si="156"/>
        <v/>
      </c>
      <c r="U116" s="180" t="str">
        <f t="shared" si="186"/>
        <v/>
      </c>
      <c r="V116" s="180" t="str">
        <f t="shared" si="180"/>
        <v/>
      </c>
      <c r="Y116" s="180" t="str">
        <f t="shared" si="233"/>
        <v/>
      </c>
      <c r="Z116" s="180" t="str">
        <f t="shared" si="227"/>
        <v/>
      </c>
      <c r="AC116" s="180" t="str">
        <f t="shared" si="146"/>
        <v/>
      </c>
      <c r="AD116" s="180" t="str">
        <f t="shared" si="141"/>
        <v/>
      </c>
      <c r="AF116" s="284"/>
      <c r="AH116" s="283"/>
      <c r="AI116" s="283"/>
      <c r="AM116" s="279"/>
      <c r="AN116" s="279"/>
      <c r="AO116" s="279"/>
      <c r="AP116" s="279"/>
      <c r="AR116" s="162">
        <v>112</v>
      </c>
      <c r="AY116" s="162" t="s">
        <v>339</v>
      </c>
      <c r="AZ116" s="162" t="str">
        <f>L116</f>
        <v/>
      </c>
      <c r="BE116" s="203" t="str">
        <f>CONCATENATE("Z4",BA109)</f>
        <v>Z4116</v>
      </c>
      <c r="BF116" s="208"/>
      <c r="EB116" s="176"/>
      <c r="EC116" s="176"/>
      <c r="ED116" s="176">
        <f t="shared" si="281"/>
        <v>114</v>
      </c>
      <c r="EE116" s="186" t="s">
        <v>43</v>
      </c>
      <c r="EF116" s="186" t="s">
        <v>43</v>
      </c>
      <c r="EG116" s="186" t="s">
        <v>43</v>
      </c>
      <c r="EH116" s="186" t="s">
        <v>43</v>
      </c>
      <c r="EI116" s="186" t="s">
        <v>43</v>
      </c>
      <c r="EJ116" s="186" t="s">
        <v>43</v>
      </c>
      <c r="EK116" s="186" t="s">
        <v>43</v>
      </c>
      <c r="EL116" s="186" t="s">
        <v>43</v>
      </c>
      <c r="EM116" s="186" t="s">
        <v>43</v>
      </c>
      <c r="EN116" s="186" t="s">
        <v>43</v>
      </c>
      <c r="EO116" s="186" t="s">
        <v>43</v>
      </c>
      <c r="EP116" s="186" t="s">
        <v>43</v>
      </c>
      <c r="EQ116" s="186" t="s">
        <v>43</v>
      </c>
      <c r="ER116" s="186" t="s">
        <v>43</v>
      </c>
      <c r="ES116" s="186" t="s">
        <v>43</v>
      </c>
      <c r="ET116" s="186" t="s">
        <v>44</v>
      </c>
      <c r="EU116" s="186" t="s">
        <v>44</v>
      </c>
      <c r="EV116" s="186" t="s">
        <v>44</v>
      </c>
      <c r="EW116" s="186" t="s">
        <v>44</v>
      </c>
      <c r="EX116" s="186" t="s">
        <v>44</v>
      </c>
      <c r="EY116" s="186" t="s">
        <v>44</v>
      </c>
      <c r="EZ116" s="186" t="s">
        <v>44</v>
      </c>
      <c r="FA116" s="186" t="s">
        <v>44</v>
      </c>
      <c r="FB116" s="186" t="s">
        <v>44</v>
      </c>
      <c r="FC116" s="186" t="s">
        <v>44</v>
      </c>
      <c r="FD116" s="186" t="s">
        <v>44</v>
      </c>
      <c r="FE116" s="186" t="s">
        <v>44</v>
      </c>
      <c r="FF116" s="186" t="s">
        <v>44</v>
      </c>
      <c r="FG116" s="186" t="s">
        <v>44</v>
      </c>
      <c r="FH116" s="186" t="s">
        <v>44</v>
      </c>
      <c r="FI116" s="186" t="s">
        <v>44</v>
      </c>
      <c r="FJ116" s="186" t="s">
        <v>44</v>
      </c>
      <c r="FK116" s="186" t="s">
        <v>44</v>
      </c>
      <c r="FL116" s="186" t="s">
        <v>44</v>
      </c>
      <c r="FM116" s="186" t="s">
        <v>44</v>
      </c>
      <c r="FN116" s="186" t="s">
        <v>44</v>
      </c>
      <c r="FO116" s="186" t="s">
        <v>44</v>
      </c>
      <c r="FP116" s="186" t="s">
        <v>44</v>
      </c>
      <c r="FQ116" s="186" t="s">
        <v>44</v>
      </c>
      <c r="FR116" s="186" t="s">
        <v>44</v>
      </c>
      <c r="FS116" s="186" t="s">
        <v>44</v>
      </c>
      <c r="FT116" s="186" t="s">
        <v>44</v>
      </c>
      <c r="FU116" s="186" t="s">
        <v>44</v>
      </c>
      <c r="FV116" s="186" t="s">
        <v>44</v>
      </c>
      <c r="FW116" s="186" t="s">
        <v>44</v>
      </c>
      <c r="FX116" s="186" t="s">
        <v>44</v>
      </c>
      <c r="FY116" s="186" t="s">
        <v>44</v>
      </c>
      <c r="FZ116" s="186" t="s">
        <v>44</v>
      </c>
      <c r="GA116" s="186" t="s">
        <v>44</v>
      </c>
      <c r="GB116" s="186" t="s">
        <v>44</v>
      </c>
      <c r="GC116" s="186" t="s">
        <v>44</v>
      </c>
      <c r="GD116" s="186" t="s">
        <v>44</v>
      </c>
      <c r="GE116" s="186" t="s">
        <v>44</v>
      </c>
      <c r="GF116" s="186" t="s">
        <v>44</v>
      </c>
      <c r="GG116" s="186" t="s">
        <v>44</v>
      </c>
      <c r="GH116" s="186" t="s">
        <v>44</v>
      </c>
      <c r="GI116" s="186" t="s">
        <v>44</v>
      </c>
      <c r="GJ116" s="186" t="s">
        <v>44</v>
      </c>
      <c r="GK116" s="186" t="s">
        <v>44</v>
      </c>
      <c r="GL116" s="186" t="s">
        <v>44</v>
      </c>
      <c r="GM116" s="186" t="s">
        <v>44</v>
      </c>
      <c r="GN116" s="186" t="s">
        <v>44</v>
      </c>
      <c r="GO116" s="186" t="s">
        <v>44</v>
      </c>
      <c r="GP116" s="186" t="s">
        <v>44</v>
      </c>
      <c r="GT116" s="162">
        <v>115</v>
      </c>
      <c r="GU116" s="162" t="s">
        <v>470</v>
      </c>
      <c r="HH116" s="162">
        <f t="shared" si="169"/>
        <v>58</v>
      </c>
      <c r="HI116" s="162" t="str">
        <f t="shared" si="151"/>
        <v>Z458</v>
      </c>
      <c r="HJ116" s="162" t="str">
        <f t="shared" ref="HJ116" si="287">CONCATENATE(1,HI116)</f>
        <v>1Z458</v>
      </c>
      <c r="HK116" s="162" t="str">
        <f t="shared" si="241"/>
        <v/>
      </c>
      <c r="IG116" s="277">
        <v>57</v>
      </c>
      <c r="II116" s="277" t="str">
        <f t="shared" ref="II116" si="288">IF($H$1=8,IW116,IF($H$1=16,IX116,IF($H$1=32,IY116,IF($H$1=64,IZ116,IF($H$1=128,JA116,"")))))</f>
        <v/>
      </c>
      <c r="IJ116" s="277">
        <f t="shared" ref="IJ116" si="289">IF($H$1=8,IL116,IF($H$1=16,IN116,IF($H$1=32,IP116,IF($H$1=64,IR116,IF($H$1=128,IT116,"")))))</f>
        <v>0</v>
      </c>
      <c r="IK116" s="277">
        <f t="shared" ref="IK116" si="290">IF($H$1=8,IM116,IF($H$1=16,IO116,IF($H$1=32,IQ116,IF($H$1=64,IS116,IF($H$1=128,IU116,"")))))</f>
        <v>0</v>
      </c>
      <c r="IL116" s="277"/>
      <c r="IM116" s="277"/>
      <c r="IN116" s="277"/>
      <c r="IO116" s="277"/>
      <c r="IP116" s="277"/>
      <c r="IQ116" s="277"/>
      <c r="IR116" s="277" t="s">
        <v>43</v>
      </c>
      <c r="IS116" s="277" t="str">
        <f>I103</f>
        <v/>
      </c>
      <c r="IT116" s="277" t="s">
        <v>43</v>
      </c>
      <c r="IU116" s="277"/>
      <c r="IW116" s="277" t="str">
        <f>IF(IM116="","",MAX($IW$4:IW115)+1)</f>
        <v/>
      </c>
      <c r="IX116" s="277" t="str">
        <f>IF(IO116="","",MAX($IW$4:IX115)+1)</f>
        <v/>
      </c>
      <c r="IY116" s="277" t="str">
        <f>IF(IQ116="","",MAX($IW$4:IY115)+1)</f>
        <v/>
      </c>
      <c r="IZ116" s="277" t="str">
        <f>IF(IS116="","",MAX($IW$4:IZ115)+1)</f>
        <v/>
      </c>
      <c r="JA116" s="277" t="str">
        <f>IF(IU116="","",MAX($IW$4:JA115)+1)</f>
        <v/>
      </c>
    </row>
    <row r="117" spans="1:261" ht="39.9" customHeight="1" thickBot="1" x14ac:dyDescent="0.65">
      <c r="B117" s="280">
        <v>57</v>
      </c>
      <c r="C117" s="162" t="str">
        <f t="shared" si="164"/>
        <v>1Z429</v>
      </c>
      <c r="D117" s="281">
        <f>HLOOKUP($H$1,$AH$6:$AL$258,B115+B115,0)</f>
        <v>0</v>
      </c>
      <c r="E117" s="281">
        <f t="shared" si="196"/>
        <v>57</v>
      </c>
      <c r="F117" s="282" t="str">
        <f>IF(OR(ISERROR(HLOOKUP($H$1,$AR$4:$AV$132,B117+1,0))=TRUE,HLOOKUP($H$1,$AR$4:$AV$132,B117+1,0)=0)," ",HLOOKUP($H$1,$AR$4:$AV$132,B117+1,0))</f>
        <v xml:space="preserve"> </v>
      </c>
      <c r="G117" s="214" t="str">
        <f>IF(ISERROR(VLOOKUP(E117,vylosovanie!$D$10:$Q$162,11,0))=TRUE,"",IF($K$1="n","",VLOOKUP(E117,vylosovanie!$D$10:$Q$162,11,0)))</f>
        <v/>
      </c>
      <c r="H117" s="214" t="str">
        <f>IF(ISERROR(VLOOKUP(E117,vylosovanie!$D$10:$Q$162,12,0))=TRUE,"",IF($K$1="n","",VLOOKUP(E117,vylosovanie!$D$10:$Q$162,12,0)))</f>
        <v/>
      </c>
      <c r="I117" s="214" t="str">
        <f>IF(ISERROR(VLOOKUP(H118,'zapisy k stolom'!$A$4:$AD$2544,28,0)),"",VLOOKUP(H118,'zapisy k stolom'!$A$4:$AD$2544,28,0))</f>
        <v/>
      </c>
      <c r="K117" s="223"/>
      <c r="L117" s="224" t="str">
        <f>IF(ISERROR(VLOOKUP(K116,'zapisy k stolom'!$A$5:$AD$2544,30,0)),"",VLOOKUP(K116,'zapisy k stolom'!$A$5:$AD$2544,30,0))</f>
        <v/>
      </c>
      <c r="O117" s="225"/>
      <c r="Q117" s="180" t="str">
        <f t="shared" si="158"/>
        <v/>
      </c>
      <c r="R117" s="180" t="str">
        <f t="shared" si="156"/>
        <v/>
      </c>
      <c r="U117" s="180" t="str">
        <f t="shared" si="186"/>
        <v/>
      </c>
      <c r="V117" s="180" t="str">
        <f t="shared" si="180"/>
        <v/>
      </c>
      <c r="Y117" s="180" t="str">
        <f t="shared" si="233"/>
        <v/>
      </c>
      <c r="Z117" s="180" t="str">
        <f t="shared" si="227"/>
        <v/>
      </c>
      <c r="AC117" s="180" t="str">
        <f t="shared" si="146"/>
        <v/>
      </c>
      <c r="AD117" s="180" t="str">
        <f t="shared" si="141"/>
        <v/>
      </c>
      <c r="AF117" s="284" t="str">
        <f>IF(F117=$H$1,"B1",IF(F117&gt;$H$1,"--",IF($H$1=8,HLOOKUP($H$2,$HZ$2:$IC$10,F117+1,0),IF($H$1=16,HLOOKUP($H$2,$BL$2:$BS$18,F117+1,0),IF($H$1=32,HLOOKUP($H$2,$BY$2:$CN$34,F117+1,0),IF($H$1=64,HLOOKUP($H$2,$CT$2:$DY$66,F117+1,0),IF($H$1=128,HLOOKUP($H$2,$EE$2:$GP$130,F117+1,0),"")))))))</f>
        <v>--</v>
      </c>
      <c r="AH117" s="283">
        <v>4</v>
      </c>
      <c r="AI117" s="283">
        <v>3</v>
      </c>
      <c r="AM117" s="279">
        <v>57</v>
      </c>
      <c r="AN117" s="279">
        <v>57</v>
      </c>
      <c r="AO117" s="279"/>
      <c r="AP117" s="279"/>
      <c r="AR117" s="162">
        <v>113</v>
      </c>
      <c r="AY117" s="162" t="str">
        <f>CONCATENATE("1",BB118)</f>
        <v>1Z429</v>
      </c>
      <c r="AZ117" s="162" t="str">
        <f>G117</f>
        <v/>
      </c>
      <c r="BE117" s="203"/>
      <c r="EB117" s="176"/>
      <c r="EC117" s="176"/>
      <c r="ED117" s="176">
        <f t="shared" si="281"/>
        <v>115</v>
      </c>
      <c r="EE117" s="186" t="s">
        <v>43</v>
      </c>
      <c r="EF117" s="186" t="s">
        <v>43</v>
      </c>
      <c r="EG117" s="186" t="s">
        <v>43</v>
      </c>
      <c r="EH117" s="186" t="s">
        <v>43</v>
      </c>
      <c r="EI117" s="186" t="s">
        <v>43</v>
      </c>
      <c r="EJ117" s="186" t="s">
        <v>43</v>
      </c>
      <c r="EK117" s="186" t="s">
        <v>43</v>
      </c>
      <c r="EL117" s="186" t="s">
        <v>43</v>
      </c>
      <c r="EM117" s="186" t="s">
        <v>43</v>
      </c>
      <c r="EN117" s="186" t="s">
        <v>43</v>
      </c>
      <c r="EO117" s="186" t="s">
        <v>43</v>
      </c>
      <c r="EP117" s="186" t="s">
        <v>43</v>
      </c>
      <c r="EQ117" s="186" t="s">
        <v>43</v>
      </c>
      <c r="ER117" s="186" t="s">
        <v>43</v>
      </c>
      <c r="ES117" s="186" t="s">
        <v>43</v>
      </c>
      <c r="ET117" s="186" t="s">
        <v>43</v>
      </c>
      <c r="EU117" s="186" t="s">
        <v>43</v>
      </c>
      <c r="EV117" s="186" t="s">
        <v>43</v>
      </c>
      <c r="EW117" s="186" t="s">
        <v>43</v>
      </c>
      <c r="EX117" s="186" t="s">
        <v>43</v>
      </c>
      <c r="EY117" s="186" t="s">
        <v>43</v>
      </c>
      <c r="EZ117" s="186" t="s">
        <v>43</v>
      </c>
      <c r="FA117" s="186" t="s">
        <v>43</v>
      </c>
      <c r="FB117" s="186" t="s">
        <v>43</v>
      </c>
      <c r="FC117" s="186" t="s">
        <v>43</v>
      </c>
      <c r="FD117" s="186" t="s">
        <v>43</v>
      </c>
      <c r="FE117" s="186" t="s">
        <v>43</v>
      </c>
      <c r="FF117" s="186" t="s">
        <v>43</v>
      </c>
      <c r="FG117" s="186" t="s">
        <v>43</v>
      </c>
      <c r="FH117" s="186" t="s">
        <v>43</v>
      </c>
      <c r="FI117" s="186" t="s">
        <v>43</v>
      </c>
      <c r="FJ117" s="186" t="s">
        <v>43</v>
      </c>
      <c r="FK117" s="186" t="s">
        <v>43</v>
      </c>
      <c r="FL117" s="186" t="s">
        <v>43</v>
      </c>
      <c r="FM117" s="186" t="s">
        <v>43</v>
      </c>
      <c r="FN117" s="186" t="s">
        <v>43</v>
      </c>
      <c r="FO117" s="186" t="s">
        <v>43</v>
      </c>
      <c r="FP117" s="186" t="s">
        <v>43</v>
      </c>
      <c r="FQ117" s="186" t="s">
        <v>43</v>
      </c>
      <c r="FR117" s="186" t="s">
        <v>43</v>
      </c>
      <c r="FS117" s="186" t="s">
        <v>43</v>
      </c>
      <c r="FT117" s="186" t="s">
        <v>43</v>
      </c>
      <c r="FU117" s="186" t="s">
        <v>43</v>
      </c>
      <c r="FV117" s="186" t="s">
        <v>43</v>
      </c>
      <c r="FW117" s="186" t="s">
        <v>43</v>
      </c>
      <c r="FX117" s="186" t="s">
        <v>43</v>
      </c>
      <c r="FY117" s="186" t="s">
        <v>43</v>
      </c>
      <c r="FZ117" s="186" t="s">
        <v>43</v>
      </c>
      <c r="GA117" s="186" t="s">
        <v>43</v>
      </c>
      <c r="GB117" s="186" t="s">
        <v>43</v>
      </c>
      <c r="GC117" s="186" t="s">
        <v>44</v>
      </c>
      <c r="GD117" s="186" t="s">
        <v>44</v>
      </c>
      <c r="GE117" s="186" t="s">
        <v>44</v>
      </c>
      <c r="GF117" s="186" t="s">
        <v>44</v>
      </c>
      <c r="GG117" s="186" t="s">
        <v>44</v>
      </c>
      <c r="GH117" s="186" t="s">
        <v>44</v>
      </c>
      <c r="GI117" s="186" t="s">
        <v>44</v>
      </c>
      <c r="GJ117" s="186" t="s">
        <v>44</v>
      </c>
      <c r="GK117" s="186" t="s">
        <v>44</v>
      </c>
      <c r="GL117" s="186" t="s">
        <v>44</v>
      </c>
      <c r="GM117" s="186" t="s">
        <v>44</v>
      </c>
      <c r="GN117" s="186" t="s">
        <v>44</v>
      </c>
      <c r="GO117" s="186" t="s">
        <v>44</v>
      </c>
      <c r="GP117" s="186" t="s">
        <v>44</v>
      </c>
      <c r="GT117" s="162">
        <v>116</v>
      </c>
      <c r="GU117" s="162" t="s">
        <v>471</v>
      </c>
      <c r="HH117" s="162">
        <f t="shared" si="169"/>
        <v>58</v>
      </c>
      <c r="HI117" s="162" t="str">
        <f t="shared" si="151"/>
        <v>Z458</v>
      </c>
      <c r="HJ117" s="162" t="str">
        <f t="shared" ref="HJ117" si="291">CONCATENATE(2,HI117)</f>
        <v>2Z458</v>
      </c>
      <c r="HK117" s="162" t="str">
        <f t="shared" si="241"/>
        <v/>
      </c>
      <c r="IG117" s="278"/>
      <c r="II117" s="278"/>
      <c r="IJ117" s="278"/>
      <c r="IK117" s="278"/>
      <c r="IL117" s="288"/>
      <c r="IM117" s="278"/>
      <c r="IN117" s="278"/>
      <c r="IO117" s="278"/>
      <c r="IP117" s="278"/>
      <c r="IQ117" s="278"/>
      <c r="IR117" s="278"/>
      <c r="IS117" s="278"/>
      <c r="IT117" s="278"/>
      <c r="IU117" s="278"/>
      <c r="IW117" s="278"/>
      <c r="IX117" s="278"/>
      <c r="IY117" s="278"/>
      <c r="IZ117" s="278"/>
      <c r="JA117" s="278"/>
    </row>
    <row r="118" spans="1:261" ht="39.9" customHeight="1" thickBot="1" x14ac:dyDescent="0.65">
      <c r="B118" s="280"/>
      <c r="C118" s="162" t="str">
        <f t="shared" si="164"/>
        <v>1Z479</v>
      </c>
      <c r="D118" s="281"/>
      <c r="E118" s="281"/>
      <c r="F118" s="282"/>
      <c r="G118" s="217"/>
      <c r="H118" s="218" t="str">
        <f>BB118</f>
        <v>Z429</v>
      </c>
      <c r="I118" s="214" t="str">
        <f>IF(ISERROR(VLOOKUP(H118,'zapisy k stolom'!$A$4:$AD$2403,27,0)),"",VLOOKUP(H118,'zapisy k stolom'!$A$4:$AD$2403,27,0))</f>
        <v/>
      </c>
      <c r="K118" s="223"/>
      <c r="O118" s="225"/>
      <c r="Q118" s="180" t="str">
        <f t="shared" si="158"/>
        <v/>
      </c>
      <c r="R118" s="180" t="str">
        <f t="shared" si="156"/>
        <v/>
      </c>
      <c r="U118" s="180" t="str">
        <f t="shared" si="186"/>
        <v/>
      </c>
      <c r="V118" s="180" t="str">
        <f t="shared" si="180"/>
        <v/>
      </c>
      <c r="Y118" s="180" t="str">
        <f t="shared" si="233"/>
        <v/>
      </c>
      <c r="Z118" s="180" t="str">
        <f t="shared" si="227"/>
        <v/>
      </c>
      <c r="AC118" s="180" t="str">
        <f t="shared" si="146"/>
        <v/>
      </c>
      <c r="AD118" s="180" t="str">
        <f t="shared" si="141"/>
        <v/>
      </c>
      <c r="AF118" s="284"/>
      <c r="AH118" s="283"/>
      <c r="AI118" s="283"/>
      <c r="AM118" s="279"/>
      <c r="AN118" s="279"/>
      <c r="AO118" s="279"/>
      <c r="AP118" s="279"/>
      <c r="AR118" s="162">
        <v>114</v>
      </c>
      <c r="AY118" s="162" t="str">
        <f>CONCATENATE("1",BC120)</f>
        <v>1Z479</v>
      </c>
      <c r="AZ118" s="162" t="str">
        <f>I118</f>
        <v/>
      </c>
      <c r="BA118" s="162">
        <f>BA114+1</f>
        <v>29</v>
      </c>
      <c r="BB118" s="199" t="str">
        <f>CONCATENATE("Z4",BA118)</f>
        <v>Z429</v>
      </c>
      <c r="BE118" s="203"/>
      <c r="EB118" s="176"/>
      <c r="EC118" s="176"/>
      <c r="ED118" s="176">
        <f t="shared" si="281"/>
        <v>116</v>
      </c>
      <c r="EE118" s="186" t="s">
        <v>43</v>
      </c>
      <c r="EF118" s="186" t="s">
        <v>43</v>
      </c>
      <c r="EG118" s="186" t="s">
        <v>43</v>
      </c>
      <c r="EH118" s="186" t="s">
        <v>43</v>
      </c>
      <c r="EI118" s="186" t="s">
        <v>43</v>
      </c>
      <c r="EJ118" s="186" t="s">
        <v>43</v>
      </c>
      <c r="EK118" s="186" t="s">
        <v>43</v>
      </c>
      <c r="EL118" s="186" t="s">
        <v>43</v>
      </c>
      <c r="EM118" s="186" t="s">
        <v>43</v>
      </c>
      <c r="EN118" s="186" t="s">
        <v>43</v>
      </c>
      <c r="EO118" s="186" t="s">
        <v>43</v>
      </c>
      <c r="EP118" s="186" t="s">
        <v>43</v>
      </c>
      <c r="EQ118" s="186" t="s">
        <v>43</v>
      </c>
      <c r="ER118" s="186" t="s">
        <v>43</v>
      </c>
      <c r="ES118" s="186" t="s">
        <v>43</v>
      </c>
      <c r="ET118" s="186" t="s">
        <v>43</v>
      </c>
      <c r="EU118" s="186" t="s">
        <v>43</v>
      </c>
      <c r="EV118" s="186" t="s">
        <v>43</v>
      </c>
      <c r="EW118" s="186" t="s">
        <v>43</v>
      </c>
      <c r="EX118" s="186" t="s">
        <v>43</v>
      </c>
      <c r="EY118" s="186" t="s">
        <v>43</v>
      </c>
      <c r="EZ118" s="186" t="s">
        <v>43</v>
      </c>
      <c r="FA118" s="186" t="s">
        <v>43</v>
      </c>
      <c r="FB118" s="186" t="s">
        <v>43</v>
      </c>
      <c r="FC118" s="186" t="s">
        <v>43</v>
      </c>
      <c r="FD118" s="186" t="s">
        <v>43</v>
      </c>
      <c r="FE118" s="186" t="s">
        <v>43</v>
      </c>
      <c r="FF118" s="186" t="s">
        <v>43</v>
      </c>
      <c r="FG118" s="186" t="s">
        <v>43</v>
      </c>
      <c r="FH118" s="186" t="s">
        <v>43</v>
      </c>
      <c r="FI118" s="186" t="s">
        <v>43</v>
      </c>
      <c r="FJ118" s="186" t="s">
        <v>43</v>
      </c>
      <c r="FK118" s="186" t="s">
        <v>43</v>
      </c>
      <c r="FL118" s="186" t="s">
        <v>43</v>
      </c>
      <c r="FM118" s="186" t="s">
        <v>43</v>
      </c>
      <c r="FN118" s="186" t="s">
        <v>43</v>
      </c>
      <c r="FO118" s="186" t="s">
        <v>43</v>
      </c>
      <c r="FP118" s="186" t="s">
        <v>43</v>
      </c>
      <c r="FQ118" s="186" t="s">
        <v>43</v>
      </c>
      <c r="FR118" s="186" t="s">
        <v>43</v>
      </c>
      <c r="FS118" s="186" t="s">
        <v>43</v>
      </c>
      <c r="FT118" s="186" t="s">
        <v>43</v>
      </c>
      <c r="FU118" s="186" t="s">
        <v>43</v>
      </c>
      <c r="FV118" s="186" t="s">
        <v>43</v>
      </c>
      <c r="FW118" s="186" t="s">
        <v>43</v>
      </c>
      <c r="FX118" s="186" t="s">
        <v>43</v>
      </c>
      <c r="FY118" s="186" t="s">
        <v>43</v>
      </c>
      <c r="FZ118" s="186" t="s">
        <v>43</v>
      </c>
      <c r="GA118" s="186" t="s">
        <v>43</v>
      </c>
      <c r="GB118" s="186" t="s">
        <v>43</v>
      </c>
      <c r="GC118" s="186" t="s">
        <v>43</v>
      </c>
      <c r="GD118" s="186" t="s">
        <v>43</v>
      </c>
      <c r="GE118" s="186" t="s">
        <v>43</v>
      </c>
      <c r="GF118" s="186" t="s">
        <v>43</v>
      </c>
      <c r="GG118" s="186" t="s">
        <v>43</v>
      </c>
      <c r="GH118" s="186" t="s">
        <v>43</v>
      </c>
      <c r="GI118" s="186" t="s">
        <v>43</v>
      </c>
      <c r="GJ118" s="186" t="s">
        <v>43</v>
      </c>
      <c r="GK118" s="186" t="s">
        <v>43</v>
      </c>
      <c r="GL118" s="186" t="s">
        <v>43</v>
      </c>
      <c r="GM118" s="186" t="s">
        <v>43</v>
      </c>
      <c r="GN118" s="186" t="s">
        <v>43</v>
      </c>
      <c r="GO118" s="186" t="s">
        <v>43</v>
      </c>
      <c r="GP118" s="186" t="s">
        <v>43</v>
      </c>
      <c r="GT118" s="162">
        <v>117</v>
      </c>
      <c r="GU118" s="162" t="s">
        <v>472</v>
      </c>
      <c r="HH118" s="162">
        <f t="shared" si="169"/>
        <v>59</v>
      </c>
      <c r="HI118" s="162" t="str">
        <f t="shared" si="151"/>
        <v>Z459</v>
      </c>
      <c r="HJ118" s="162" t="str">
        <f t="shared" ref="HJ118" si="292">CONCATENATE(1,HI118)</f>
        <v>1Z459</v>
      </c>
      <c r="HK118" s="162" t="str">
        <f t="shared" si="241"/>
        <v/>
      </c>
      <c r="IG118" s="277">
        <v>58</v>
      </c>
      <c r="II118" s="277" t="str">
        <f t="shared" ref="II118" si="293">IF($H$1=8,IW118,IF($H$1=16,IX118,IF($H$1=32,IY118,IF($H$1=64,IZ118,IF($H$1=128,JA118,"")))))</f>
        <v/>
      </c>
      <c r="IJ118" s="277">
        <f t="shared" ref="IJ118" si="294">IF($H$1=8,IL118,IF($H$1=16,IN118,IF($H$1=32,IP118,IF($H$1=64,IR118,IF($H$1=128,IT118,"")))))</f>
        <v>0</v>
      </c>
      <c r="IK118" s="277">
        <f t="shared" ref="IK118" si="295">IF($H$1=8,IM118,IF($H$1=16,IO118,IF($H$1=32,IQ118,IF($H$1=64,IS118,IF($H$1=128,IU118,"")))))</f>
        <v>0</v>
      </c>
      <c r="IL118" s="277"/>
      <c r="IM118" s="277"/>
      <c r="IN118" s="277"/>
      <c r="IO118" s="277"/>
      <c r="IP118" s="277"/>
      <c r="IQ118" s="277"/>
      <c r="IR118" s="277" t="s">
        <v>43</v>
      </c>
      <c r="IS118" s="277" t="str">
        <f>I107</f>
        <v/>
      </c>
      <c r="IT118" s="277" t="s">
        <v>43</v>
      </c>
      <c r="IU118" s="277"/>
      <c r="IW118" s="277" t="str">
        <f>IF(IM118="","",MAX($IW$4:IW117)+1)</f>
        <v/>
      </c>
      <c r="IX118" s="277" t="str">
        <f>IF(IO118="","",MAX($IW$4:IX117)+1)</f>
        <v/>
      </c>
      <c r="IY118" s="277" t="str">
        <f>IF(IQ118="","",MAX($IW$4:IY117)+1)</f>
        <v/>
      </c>
      <c r="IZ118" s="277" t="str">
        <f>IF(IS118="","",MAX($IW$4:IZ117)+1)</f>
        <v/>
      </c>
      <c r="JA118" s="277" t="str">
        <f>IF(IU118="","",MAX($IW$4:JA117)+1)</f>
        <v/>
      </c>
    </row>
    <row r="119" spans="1:261" ht="39.9" customHeight="1" thickBot="1" x14ac:dyDescent="0.65">
      <c r="A119" s="232" t="str">
        <f>IF(I119="","",MAX($A$5:A118)+1)</f>
        <v/>
      </c>
      <c r="B119" s="280">
        <v>58</v>
      </c>
      <c r="C119" s="162" t="str">
        <f t="shared" si="164"/>
        <v>2Z429</v>
      </c>
      <c r="D119" s="281">
        <f>HLOOKUP($H$1,$AH$6:$AL$258,B117+B117,0)</f>
        <v>0</v>
      </c>
      <c r="E119" s="281">
        <f t="shared" si="196"/>
        <v>58</v>
      </c>
      <c r="F119" s="282" t="str">
        <f>IF(OR(ISERROR(HLOOKUP($H$1,$AR$4:$AV$132,B119+1,0))=TRUE,HLOOKUP($H$1,$AR$4:$AV$132,B119+1,0)=0)," ",HLOOKUP($H$1,$AR$4:$AV$132,B119+1,0))</f>
        <v xml:space="preserve"> </v>
      </c>
      <c r="G119" s="219" t="str">
        <f>IF(ISERROR(VLOOKUP(E119,vylosovanie!$D$10:$Q$162,11,0))=TRUE,"",IF($K$1="n","",VLOOKUP(E119,vylosovanie!$D$10:$Q$162,11,0)))</f>
        <v/>
      </c>
      <c r="H119" s="220" t="str">
        <f>IF(ISERROR(VLOOKUP(E119,vylosovanie!$D$10:$Q$162,12,0))=TRUE,"",IF($K$1="n","",VLOOKUP(E119,vylosovanie!$D$10:$Q$162,12,0)))</f>
        <v/>
      </c>
      <c r="I119" s="221" t="str">
        <f>IF(ISERROR(VLOOKUP(H118,'zapisy k stolom'!$A$4:$AD$2403,30,0)),"",VLOOKUP(H118,'zapisy k stolom'!$A$4:$AD$2403,30,0))</f>
        <v/>
      </c>
      <c r="J119" s="214" t="str">
        <f>IF(ISERROR(VLOOKUP(I120,'zapisy k stolom'!$A$4:$AD$2544,28,0)),"",VLOOKUP(I120,'zapisy k stolom'!$A$4:$AD$2544,28,0))</f>
        <v/>
      </c>
      <c r="K119" s="223"/>
      <c r="O119" s="225"/>
      <c r="Q119" s="180" t="str">
        <f t="shared" si="158"/>
        <v/>
      </c>
      <c r="R119" s="180" t="str">
        <f t="shared" si="156"/>
        <v/>
      </c>
      <c r="U119" s="180" t="str">
        <f t="shared" si="186"/>
        <v/>
      </c>
      <c r="V119" s="180" t="str">
        <f t="shared" si="180"/>
        <v/>
      </c>
      <c r="Y119" s="180" t="str">
        <f t="shared" si="233"/>
        <v/>
      </c>
      <c r="Z119" s="180" t="str">
        <f t="shared" si="227"/>
        <v/>
      </c>
      <c r="AC119" s="180" t="str">
        <f t="shared" si="146"/>
        <v/>
      </c>
      <c r="AD119" s="180" t="str">
        <f t="shared" si="141"/>
        <v/>
      </c>
      <c r="AF119" s="284" t="str">
        <f>IF(F119=$H$1,"B1",IF(F119&gt;$H$1,"--",IF($H$1=8,HLOOKUP($H$2,$HZ$2:$IC$10,F119+1,0),IF($H$1=16,HLOOKUP($H$2,$BL$2:$BS$18,F119+1,0),IF($H$1=32,HLOOKUP($H$2,$BY$2:$CN$34,F119+1,0),IF($H$1=64,HLOOKUP($H$2,$CT$2:$DY$66,F119+1,0),IF($H$1=128,HLOOKUP($H$2,$EE$2:$GP$130,F119+1,0),"")))))))</f>
        <v>--</v>
      </c>
      <c r="AH119" s="283">
        <v>6</v>
      </c>
      <c r="AI119" s="283">
        <v>5</v>
      </c>
      <c r="AM119" s="279">
        <v>58</v>
      </c>
      <c r="AN119" s="279">
        <v>58</v>
      </c>
      <c r="AO119" s="279"/>
      <c r="AP119" s="279"/>
      <c r="AR119" s="162">
        <v>115</v>
      </c>
      <c r="AY119" s="162" t="str">
        <f>CONCATENATE("2",BB118)</f>
        <v>2Z429</v>
      </c>
      <c r="AZ119" s="162" t="str">
        <f>G119</f>
        <v/>
      </c>
      <c r="BA119" s="162">
        <f>BA111+1</f>
        <v>79</v>
      </c>
      <c r="BB119" s="200"/>
      <c r="BC119" s="199"/>
      <c r="BE119" s="203"/>
      <c r="EB119" s="176"/>
      <c r="EC119" s="176"/>
      <c r="ED119" s="176">
        <f t="shared" si="281"/>
        <v>117</v>
      </c>
      <c r="EE119" s="186" t="s">
        <v>43</v>
      </c>
      <c r="EF119" s="186" t="s">
        <v>43</v>
      </c>
      <c r="EG119" s="186" t="s">
        <v>43</v>
      </c>
      <c r="EH119" s="186" t="s">
        <v>43</v>
      </c>
      <c r="EI119" s="186" t="s">
        <v>43</v>
      </c>
      <c r="EJ119" s="186" t="s">
        <v>43</v>
      </c>
      <c r="EK119" s="186" t="s">
        <v>43</v>
      </c>
      <c r="EL119" s="186" t="s">
        <v>43</v>
      </c>
      <c r="EM119" s="186" t="s">
        <v>43</v>
      </c>
      <c r="EN119" s="186" t="s">
        <v>43</v>
      </c>
      <c r="EO119" s="186" t="s">
        <v>43</v>
      </c>
      <c r="EP119" s="186" t="s">
        <v>43</v>
      </c>
      <c r="EQ119" s="186" t="s">
        <v>43</v>
      </c>
      <c r="ER119" s="186" t="s">
        <v>43</v>
      </c>
      <c r="ES119" s="186" t="s">
        <v>43</v>
      </c>
      <c r="ET119" s="186" t="s">
        <v>43</v>
      </c>
      <c r="EU119" s="186" t="s">
        <v>43</v>
      </c>
      <c r="EV119" s="186" t="s">
        <v>43</v>
      </c>
      <c r="EW119" s="186" t="s">
        <v>43</v>
      </c>
      <c r="EX119" s="186" t="s">
        <v>43</v>
      </c>
      <c r="EY119" s="186" t="s">
        <v>43</v>
      </c>
      <c r="EZ119" s="186" t="s">
        <v>43</v>
      </c>
      <c r="FA119" s="186" t="s">
        <v>43</v>
      </c>
      <c r="FB119" s="186" t="s">
        <v>43</v>
      </c>
      <c r="FC119" s="186" t="s">
        <v>43</v>
      </c>
      <c r="FD119" s="186" t="s">
        <v>43</v>
      </c>
      <c r="FE119" s="186" t="s">
        <v>43</v>
      </c>
      <c r="FF119" s="186" t="s">
        <v>43</v>
      </c>
      <c r="FG119" s="186" t="s">
        <v>43</v>
      </c>
      <c r="FH119" s="186" t="s">
        <v>43</v>
      </c>
      <c r="FI119" s="186" t="s">
        <v>43</v>
      </c>
      <c r="FJ119" s="186" t="s">
        <v>43</v>
      </c>
      <c r="FK119" s="186" t="s">
        <v>43</v>
      </c>
      <c r="FL119" s="186" t="s">
        <v>43</v>
      </c>
      <c r="FM119" s="186" t="s">
        <v>43</v>
      </c>
      <c r="FN119" s="186" t="s">
        <v>43</v>
      </c>
      <c r="FO119" s="186" t="s">
        <v>43</v>
      </c>
      <c r="FP119" s="186" t="s">
        <v>43</v>
      </c>
      <c r="FQ119" s="186" t="s">
        <v>43</v>
      </c>
      <c r="FR119" s="186" t="s">
        <v>43</v>
      </c>
      <c r="FS119" s="186" t="s">
        <v>43</v>
      </c>
      <c r="FT119" s="186" t="s">
        <v>43</v>
      </c>
      <c r="FU119" s="186" t="s">
        <v>43</v>
      </c>
      <c r="FV119" s="186" t="s">
        <v>43</v>
      </c>
      <c r="FW119" s="186" t="s">
        <v>43</v>
      </c>
      <c r="FX119" s="186" t="s">
        <v>43</v>
      </c>
      <c r="FY119" s="186" t="s">
        <v>43</v>
      </c>
      <c r="FZ119" s="186" t="s">
        <v>43</v>
      </c>
      <c r="GA119" s="186" t="s">
        <v>43</v>
      </c>
      <c r="GB119" s="186" t="s">
        <v>43</v>
      </c>
      <c r="GC119" s="186" t="s">
        <v>43</v>
      </c>
      <c r="GD119" s="186" t="s">
        <v>43</v>
      </c>
      <c r="GE119" s="186" t="s">
        <v>43</v>
      </c>
      <c r="GF119" s="186" t="s">
        <v>43</v>
      </c>
      <c r="GG119" s="186" t="s">
        <v>43</v>
      </c>
      <c r="GH119" s="186" t="s">
        <v>43</v>
      </c>
      <c r="GI119" s="186" t="s">
        <v>43</v>
      </c>
      <c r="GJ119" s="186" t="s">
        <v>43</v>
      </c>
      <c r="GK119" s="186" t="s">
        <v>43</v>
      </c>
      <c r="GL119" s="186" t="s">
        <v>43</v>
      </c>
      <c r="GM119" s="186" t="s">
        <v>43</v>
      </c>
      <c r="GN119" s="186" t="s">
        <v>43</v>
      </c>
      <c r="GO119" s="186" t="s">
        <v>43</v>
      </c>
      <c r="GP119" s="186" t="s">
        <v>43</v>
      </c>
      <c r="GT119" s="162">
        <v>118</v>
      </c>
      <c r="GU119" s="162" t="s">
        <v>473</v>
      </c>
      <c r="HH119" s="162">
        <f t="shared" si="169"/>
        <v>59</v>
      </c>
      <c r="HI119" s="162" t="str">
        <f t="shared" si="151"/>
        <v>Z459</v>
      </c>
      <c r="HJ119" s="162" t="str">
        <f t="shared" ref="HJ119" si="296">CONCATENATE(2,HI119)</f>
        <v>2Z459</v>
      </c>
      <c r="HK119" s="162" t="str">
        <f t="shared" si="241"/>
        <v/>
      </c>
      <c r="IG119" s="278"/>
      <c r="II119" s="278"/>
      <c r="IJ119" s="278"/>
      <c r="IK119" s="278"/>
      <c r="IL119" s="288"/>
      <c r="IM119" s="278"/>
      <c r="IN119" s="278"/>
      <c r="IO119" s="278"/>
      <c r="IP119" s="278"/>
      <c r="IQ119" s="278"/>
      <c r="IR119" s="278"/>
      <c r="IS119" s="278"/>
      <c r="IT119" s="278"/>
      <c r="IU119" s="278"/>
      <c r="IW119" s="278"/>
      <c r="IX119" s="278"/>
      <c r="IY119" s="278"/>
      <c r="IZ119" s="278"/>
      <c r="JA119" s="278"/>
    </row>
    <row r="120" spans="1:261" ht="39.9" customHeight="1" thickBot="1" x14ac:dyDescent="0.65">
      <c r="B120" s="280"/>
      <c r="C120" s="162" t="str">
        <f t="shared" si="164"/>
        <v>1Z4104</v>
      </c>
      <c r="D120" s="281"/>
      <c r="E120" s="281"/>
      <c r="F120" s="282"/>
      <c r="I120" s="222" t="str">
        <f>BC120</f>
        <v>Z479</v>
      </c>
      <c r="J120" s="214" t="str">
        <f>IF(ISERROR(VLOOKUP(I120,'zapisy k stolom'!$A$4:$AD$2403,27,0)),"",VLOOKUP(I120,'zapisy k stolom'!$A$4:$AD$2403,27,0))</f>
        <v/>
      </c>
      <c r="K120" s="223"/>
      <c r="O120" s="225"/>
      <c r="Q120" s="180" t="str">
        <f t="shared" si="158"/>
        <v/>
      </c>
      <c r="R120" s="180" t="str">
        <f t="shared" si="156"/>
        <v/>
      </c>
      <c r="U120" s="180" t="str">
        <f t="shared" si="186"/>
        <v/>
      </c>
      <c r="V120" s="180" t="str">
        <f t="shared" si="180"/>
        <v/>
      </c>
      <c r="Y120" s="180" t="str">
        <f t="shared" si="233"/>
        <v/>
      </c>
      <c r="Z120" s="180" t="str">
        <f t="shared" si="227"/>
        <v/>
      </c>
      <c r="AC120" s="180" t="str">
        <f t="shared" si="146"/>
        <v/>
      </c>
      <c r="AD120" s="180" t="str">
        <f t="shared" si="141"/>
        <v/>
      </c>
      <c r="AF120" s="284"/>
      <c r="AH120" s="283"/>
      <c r="AI120" s="283"/>
      <c r="AM120" s="279"/>
      <c r="AN120" s="279"/>
      <c r="AO120" s="279"/>
      <c r="AP120" s="279"/>
      <c r="AR120" s="162">
        <v>116</v>
      </c>
      <c r="AY120" s="162" t="str">
        <f>CONCATENATE("1",BD124)</f>
        <v>1Z4104</v>
      </c>
      <c r="AZ120" s="162" t="str">
        <f>J120</f>
        <v/>
      </c>
      <c r="BC120" s="203" t="str">
        <f>CONCATENATE("Z4",BA119)</f>
        <v>Z479</v>
      </c>
      <c r="BE120" s="203"/>
      <c r="EB120" s="176"/>
      <c r="EC120" s="176"/>
      <c r="ED120" s="176">
        <f t="shared" si="281"/>
        <v>118</v>
      </c>
      <c r="EE120" s="186" t="s">
        <v>43</v>
      </c>
      <c r="EF120" s="186" t="s">
        <v>43</v>
      </c>
      <c r="EG120" s="186" t="s">
        <v>43</v>
      </c>
      <c r="EH120" s="186" t="s">
        <v>43</v>
      </c>
      <c r="EI120" s="186" t="s">
        <v>43</v>
      </c>
      <c r="EJ120" s="186" t="s">
        <v>43</v>
      </c>
      <c r="EK120" s="186" t="s">
        <v>43</v>
      </c>
      <c r="EL120" s="186" t="s">
        <v>43</v>
      </c>
      <c r="EM120" s="186" t="s">
        <v>43</v>
      </c>
      <c r="EN120" s="186" t="s">
        <v>43</v>
      </c>
      <c r="EO120" s="186" t="s">
        <v>43</v>
      </c>
      <c r="EP120" s="186" t="s">
        <v>43</v>
      </c>
      <c r="EQ120" s="186" t="s">
        <v>43</v>
      </c>
      <c r="ER120" s="186" t="s">
        <v>43</v>
      </c>
      <c r="ES120" s="186" t="s">
        <v>43</v>
      </c>
      <c r="ET120" s="186" t="s">
        <v>43</v>
      </c>
      <c r="EU120" s="186" t="s">
        <v>43</v>
      </c>
      <c r="EV120" s="186" t="s">
        <v>43</v>
      </c>
      <c r="EW120" s="186" t="s">
        <v>43</v>
      </c>
      <c r="EX120" s="186" t="s">
        <v>43</v>
      </c>
      <c r="EY120" s="186" t="s">
        <v>43</v>
      </c>
      <c r="EZ120" s="186" t="s">
        <v>43</v>
      </c>
      <c r="FA120" s="186" t="s">
        <v>43</v>
      </c>
      <c r="FB120" s="186" t="s">
        <v>43</v>
      </c>
      <c r="FC120" s="186" t="s">
        <v>43</v>
      </c>
      <c r="FD120" s="186" t="s">
        <v>43</v>
      </c>
      <c r="FE120" s="186" t="s">
        <v>43</v>
      </c>
      <c r="FF120" s="186" t="s">
        <v>43</v>
      </c>
      <c r="FG120" s="186" t="s">
        <v>43</v>
      </c>
      <c r="FH120" s="186" t="s">
        <v>43</v>
      </c>
      <c r="FI120" s="186" t="s">
        <v>43</v>
      </c>
      <c r="FJ120" s="186" t="s">
        <v>43</v>
      </c>
      <c r="FK120" s="186" t="s">
        <v>43</v>
      </c>
      <c r="FL120" s="186" t="s">
        <v>43</v>
      </c>
      <c r="FM120" s="186" t="s">
        <v>43</v>
      </c>
      <c r="FN120" s="186" t="s">
        <v>43</v>
      </c>
      <c r="FO120" s="186" t="s">
        <v>43</v>
      </c>
      <c r="FP120" s="186" t="s">
        <v>43</v>
      </c>
      <c r="FQ120" s="186" t="s">
        <v>43</v>
      </c>
      <c r="FR120" s="186" t="s">
        <v>43</v>
      </c>
      <c r="FS120" s="186" t="s">
        <v>43</v>
      </c>
      <c r="FT120" s="186" t="s">
        <v>43</v>
      </c>
      <c r="FU120" s="186" t="s">
        <v>43</v>
      </c>
      <c r="FV120" s="186" t="s">
        <v>43</v>
      </c>
      <c r="FW120" s="186" t="s">
        <v>43</v>
      </c>
      <c r="FX120" s="186" t="s">
        <v>43</v>
      </c>
      <c r="FY120" s="186" t="s">
        <v>43</v>
      </c>
      <c r="FZ120" s="186" t="s">
        <v>44</v>
      </c>
      <c r="GA120" s="186" t="s">
        <v>44</v>
      </c>
      <c r="GB120" s="186" t="s">
        <v>44</v>
      </c>
      <c r="GC120" s="186" t="s">
        <v>44</v>
      </c>
      <c r="GD120" s="186" t="s">
        <v>44</v>
      </c>
      <c r="GE120" s="186" t="s">
        <v>44</v>
      </c>
      <c r="GF120" s="186" t="s">
        <v>44</v>
      </c>
      <c r="GG120" s="186" t="s">
        <v>44</v>
      </c>
      <c r="GH120" s="186" t="s">
        <v>44</v>
      </c>
      <c r="GI120" s="186" t="s">
        <v>44</v>
      </c>
      <c r="GJ120" s="186" t="s">
        <v>44</v>
      </c>
      <c r="GK120" s="186" t="s">
        <v>44</v>
      </c>
      <c r="GL120" s="186" t="s">
        <v>44</v>
      </c>
      <c r="GM120" s="186" t="s">
        <v>44</v>
      </c>
      <c r="GN120" s="186" t="s">
        <v>44</v>
      </c>
      <c r="GO120" s="186" t="s">
        <v>44</v>
      </c>
      <c r="GP120" s="186" t="s">
        <v>44</v>
      </c>
      <c r="GT120" s="162">
        <v>119</v>
      </c>
      <c r="GU120" s="162" t="s">
        <v>474</v>
      </c>
      <c r="HH120" s="162">
        <f t="shared" si="169"/>
        <v>60</v>
      </c>
      <c r="HI120" s="162" t="str">
        <f t="shared" si="151"/>
        <v>Z460</v>
      </c>
      <c r="HJ120" s="162" t="str">
        <f t="shared" ref="HJ120" si="297">CONCATENATE(1,HI120)</f>
        <v>1Z460</v>
      </c>
      <c r="HK120" s="162" t="str">
        <f t="shared" si="241"/>
        <v/>
      </c>
      <c r="IG120" s="277">
        <v>59</v>
      </c>
      <c r="II120" s="277" t="str">
        <f t="shared" ref="II120" si="298">IF($H$1=8,IW120,IF($H$1=16,IX120,IF($H$1=32,IY120,IF($H$1=64,IZ120,IF($H$1=128,JA120,"")))))</f>
        <v/>
      </c>
      <c r="IJ120" s="277">
        <f t="shared" ref="IJ120" si="299">IF($H$1=8,IL120,IF($H$1=16,IN120,IF($H$1=32,IP120,IF($H$1=64,IR120,IF($H$1=128,IT120,"")))))</f>
        <v>0</v>
      </c>
      <c r="IK120" s="277">
        <f t="shared" ref="IK120" si="300">IF($H$1=8,IM120,IF($H$1=16,IO120,IF($H$1=32,IQ120,IF($H$1=64,IS120,IF($H$1=128,IU120,"")))))</f>
        <v>0</v>
      </c>
      <c r="IL120" s="277"/>
      <c r="IM120" s="277"/>
      <c r="IN120" s="277"/>
      <c r="IO120" s="277"/>
      <c r="IP120" s="277"/>
      <c r="IQ120" s="277"/>
      <c r="IR120" s="277" t="s">
        <v>43</v>
      </c>
      <c r="IS120" s="277" t="str">
        <f>I111</f>
        <v/>
      </c>
      <c r="IT120" s="277" t="s">
        <v>43</v>
      </c>
      <c r="IU120" s="277"/>
      <c r="IW120" s="277" t="str">
        <f>IF(IM120="","",MAX($IW$4:IW119)+1)</f>
        <v/>
      </c>
      <c r="IX120" s="277" t="str">
        <f>IF(IO120="","",MAX($IW$4:IX119)+1)</f>
        <v/>
      </c>
      <c r="IY120" s="277" t="str">
        <f>IF(IQ120="","",MAX($IW$4:IY119)+1)</f>
        <v/>
      </c>
      <c r="IZ120" s="277" t="str">
        <f>IF(IS120="","",MAX($IW$4:IZ119)+1)</f>
        <v/>
      </c>
      <c r="JA120" s="277" t="str">
        <f>IF(IU120="","",MAX($IW$4:JA119)+1)</f>
        <v/>
      </c>
    </row>
    <row r="121" spans="1:261" ht="39.9" customHeight="1" thickBot="1" x14ac:dyDescent="0.65">
      <c r="B121" s="280">
        <v>59</v>
      </c>
      <c r="C121" s="162" t="str">
        <f t="shared" si="164"/>
        <v>1Z430</v>
      </c>
      <c r="D121" s="281">
        <f>HLOOKUP($H$1,$AH$6:$AL$258,B119+B119,0)</f>
        <v>0</v>
      </c>
      <c r="E121" s="281">
        <f t="shared" si="196"/>
        <v>59</v>
      </c>
      <c r="F121" s="282" t="str">
        <f>IF(OR(ISERROR(HLOOKUP($H$1,$AR$4:$AV$132,B121+1,0))=TRUE,HLOOKUP($H$1,$AR$4:$AV$132,B121+1,0)=0)," ",HLOOKUP($H$1,$AR$4:$AV$132,B121+1,0))</f>
        <v xml:space="preserve"> </v>
      </c>
      <c r="G121" s="214" t="str">
        <f>IF(ISERROR(VLOOKUP(E121,vylosovanie!$D$10:$Q$162,11,0))=TRUE,"",IF($K$1="n","",VLOOKUP(E121,vylosovanie!$D$10:$Q$162,11,0)))</f>
        <v/>
      </c>
      <c r="H121" s="214" t="str">
        <f>IF(ISERROR(VLOOKUP(E121,vylosovanie!$D$10:$Q$162,12,0))=TRUE,"",IF($K$1="n","",VLOOKUP(E121,vylosovanie!$D$10:$Q$162,12,0)))</f>
        <v/>
      </c>
      <c r="I121" s="223" t="str">
        <f>IF(ISERROR(VLOOKUP(H122,'zapisy k stolom'!$A$4:$AD$2403,28,0)),"",VLOOKUP(H122,'zapisy k stolom'!$A$4:$AD$2403,28,0))</f>
        <v/>
      </c>
      <c r="J121" s="221" t="str">
        <f>IF(ISERROR(VLOOKUP(I120,'zapisy k stolom'!$A$4:$AD$2403,30,0)),"",VLOOKUP(I120,'zapisy k stolom'!$A$4:$AD$2403,30,0))</f>
        <v/>
      </c>
      <c r="K121" s="223"/>
      <c r="O121" s="225"/>
      <c r="Q121" s="180" t="str">
        <f t="shared" si="158"/>
        <v/>
      </c>
      <c r="R121" s="180" t="str">
        <f t="shared" si="156"/>
        <v/>
      </c>
      <c r="U121" s="180" t="str">
        <f t="shared" si="186"/>
        <v/>
      </c>
      <c r="V121" s="180" t="str">
        <f t="shared" si="180"/>
        <v/>
      </c>
      <c r="Y121" s="180" t="str">
        <f t="shared" si="233"/>
        <v/>
      </c>
      <c r="Z121" s="180" t="str">
        <f t="shared" si="227"/>
        <v/>
      </c>
      <c r="AC121" s="180" t="str">
        <f t="shared" si="146"/>
        <v/>
      </c>
      <c r="AD121" s="180" t="str">
        <f t="shared" si="141"/>
        <v/>
      </c>
      <c r="AF121" s="284" t="str">
        <f>IF(F121=$H$1,"B1",IF(F121&gt;$H$1,"--",IF($H$1=8,HLOOKUP($H$2,$HZ$2:$IC$10,F121+1,0),IF($H$1=16,HLOOKUP($H$2,$BL$2:$BS$18,F121+1,0),IF($H$1=32,HLOOKUP($H$2,$BY$2:$CN$34,F121+1,0),IF($H$1=64,HLOOKUP($H$2,$CT$2:$DY$66,F121+1,0),IF($H$1=128,HLOOKUP($H$2,$EE$2:$GP$130,F121+1,0),"")))))))</f>
        <v>--</v>
      </c>
      <c r="AH121" s="283">
        <v>6</v>
      </c>
      <c r="AI121" s="283">
        <v>5</v>
      </c>
      <c r="AM121" s="279">
        <v>59</v>
      </c>
      <c r="AN121" s="279">
        <v>59</v>
      </c>
      <c r="AO121" s="279"/>
      <c r="AP121" s="279"/>
      <c r="AR121" s="162">
        <v>117</v>
      </c>
      <c r="AY121" s="162" t="str">
        <f>CONCATENATE("1",BB122)</f>
        <v>1Z430</v>
      </c>
      <c r="AZ121" s="162" t="str">
        <f>G121</f>
        <v/>
      </c>
      <c r="BA121" s="162">
        <f>BA105+1</f>
        <v>104</v>
      </c>
      <c r="BC121" s="203"/>
      <c r="BD121" s="199"/>
      <c r="BE121" s="203"/>
      <c r="EB121" s="176"/>
      <c r="EC121" s="176"/>
      <c r="ED121" s="176">
        <f t="shared" si="281"/>
        <v>119</v>
      </c>
      <c r="EE121" s="186" t="s">
        <v>43</v>
      </c>
      <c r="EF121" s="186" t="s">
        <v>43</v>
      </c>
      <c r="EG121" s="186" t="s">
        <v>43</v>
      </c>
      <c r="EH121" s="186" t="s">
        <v>43</v>
      </c>
      <c r="EI121" s="186" t="s">
        <v>43</v>
      </c>
      <c r="EJ121" s="186" t="s">
        <v>43</v>
      </c>
      <c r="EK121" s="186" t="s">
        <v>43</v>
      </c>
      <c r="EL121" s="186" t="s">
        <v>43</v>
      </c>
      <c r="EM121" s="186" t="s">
        <v>43</v>
      </c>
      <c r="EN121" s="186" t="s">
        <v>43</v>
      </c>
      <c r="EO121" s="186" t="s">
        <v>43</v>
      </c>
      <c r="EP121" s="186" t="s">
        <v>43</v>
      </c>
      <c r="EQ121" s="186" t="s">
        <v>43</v>
      </c>
      <c r="ER121" s="186" t="s">
        <v>43</v>
      </c>
      <c r="ES121" s="186" t="s">
        <v>43</v>
      </c>
      <c r="ET121" s="186" t="s">
        <v>43</v>
      </c>
      <c r="EU121" s="186" t="s">
        <v>43</v>
      </c>
      <c r="EV121" s="186" t="s">
        <v>43</v>
      </c>
      <c r="EW121" s="186" t="s">
        <v>44</v>
      </c>
      <c r="EX121" s="186" t="s">
        <v>44</v>
      </c>
      <c r="EY121" s="186" t="s">
        <v>44</v>
      </c>
      <c r="EZ121" s="186" t="s">
        <v>44</v>
      </c>
      <c r="FA121" s="186" t="s">
        <v>44</v>
      </c>
      <c r="FB121" s="186" t="s">
        <v>44</v>
      </c>
      <c r="FC121" s="186" t="s">
        <v>44</v>
      </c>
      <c r="FD121" s="186" t="s">
        <v>44</v>
      </c>
      <c r="FE121" s="186" t="s">
        <v>44</v>
      </c>
      <c r="FF121" s="186" t="s">
        <v>44</v>
      </c>
      <c r="FG121" s="186" t="s">
        <v>44</v>
      </c>
      <c r="FH121" s="186" t="s">
        <v>44</v>
      </c>
      <c r="FI121" s="186" t="s">
        <v>44</v>
      </c>
      <c r="FJ121" s="186" t="s">
        <v>44</v>
      </c>
      <c r="FK121" s="186" t="s">
        <v>44</v>
      </c>
      <c r="FL121" s="186" t="s">
        <v>44</v>
      </c>
      <c r="FM121" s="186" t="s">
        <v>44</v>
      </c>
      <c r="FN121" s="186" t="s">
        <v>44</v>
      </c>
      <c r="FO121" s="186" t="s">
        <v>44</v>
      </c>
      <c r="FP121" s="186" t="s">
        <v>44</v>
      </c>
      <c r="FQ121" s="186" t="s">
        <v>44</v>
      </c>
      <c r="FR121" s="186" t="s">
        <v>44</v>
      </c>
      <c r="FS121" s="186" t="s">
        <v>44</v>
      </c>
      <c r="FT121" s="186" t="s">
        <v>44</v>
      </c>
      <c r="FU121" s="186" t="s">
        <v>44</v>
      </c>
      <c r="FV121" s="186" t="s">
        <v>44</v>
      </c>
      <c r="FW121" s="186" t="s">
        <v>44</v>
      </c>
      <c r="FX121" s="186" t="s">
        <v>44</v>
      </c>
      <c r="FY121" s="186" t="s">
        <v>44</v>
      </c>
      <c r="FZ121" s="186" t="s">
        <v>44</v>
      </c>
      <c r="GA121" s="186" t="s">
        <v>44</v>
      </c>
      <c r="GB121" s="186" t="s">
        <v>44</v>
      </c>
      <c r="GC121" s="186" t="s">
        <v>44</v>
      </c>
      <c r="GD121" s="186" t="s">
        <v>44</v>
      </c>
      <c r="GE121" s="186" t="s">
        <v>44</v>
      </c>
      <c r="GF121" s="186" t="s">
        <v>44</v>
      </c>
      <c r="GG121" s="186" t="s">
        <v>44</v>
      </c>
      <c r="GH121" s="186" t="s">
        <v>44</v>
      </c>
      <c r="GI121" s="186" t="s">
        <v>44</v>
      </c>
      <c r="GJ121" s="186" t="s">
        <v>44</v>
      </c>
      <c r="GK121" s="186" t="s">
        <v>44</v>
      </c>
      <c r="GL121" s="186" t="s">
        <v>44</v>
      </c>
      <c r="GM121" s="186" t="s">
        <v>44</v>
      </c>
      <c r="GN121" s="186" t="s">
        <v>44</v>
      </c>
      <c r="GO121" s="186" t="s">
        <v>44</v>
      </c>
      <c r="GP121" s="186" t="s">
        <v>44</v>
      </c>
      <c r="GT121" s="162">
        <v>120</v>
      </c>
      <c r="GU121" s="162" t="s">
        <v>475</v>
      </c>
      <c r="HH121" s="162">
        <f t="shared" si="169"/>
        <v>60</v>
      </c>
      <c r="HI121" s="162" t="str">
        <f t="shared" si="151"/>
        <v>Z460</v>
      </c>
      <c r="HJ121" s="162" t="str">
        <f t="shared" ref="HJ121" si="301">CONCATENATE(2,HI121)</f>
        <v>2Z460</v>
      </c>
      <c r="HK121" s="162" t="str">
        <f t="shared" si="241"/>
        <v/>
      </c>
      <c r="IG121" s="278"/>
      <c r="II121" s="278"/>
      <c r="IJ121" s="278"/>
      <c r="IK121" s="278"/>
      <c r="IL121" s="288"/>
      <c r="IM121" s="278"/>
      <c r="IN121" s="278"/>
      <c r="IO121" s="278"/>
      <c r="IP121" s="278"/>
      <c r="IQ121" s="278"/>
      <c r="IR121" s="278"/>
      <c r="IS121" s="278"/>
      <c r="IT121" s="278"/>
      <c r="IU121" s="278"/>
      <c r="IW121" s="278"/>
      <c r="IX121" s="278"/>
      <c r="IY121" s="278"/>
      <c r="IZ121" s="278"/>
      <c r="JA121" s="278"/>
    </row>
    <row r="122" spans="1:261" ht="39.9" customHeight="1" thickBot="1" x14ac:dyDescent="0.65">
      <c r="B122" s="280"/>
      <c r="C122" s="162" t="str">
        <f t="shared" si="164"/>
        <v>2Z479</v>
      </c>
      <c r="D122" s="281"/>
      <c r="E122" s="281"/>
      <c r="F122" s="282"/>
      <c r="G122" s="217"/>
      <c r="H122" s="218" t="str">
        <f>BB122</f>
        <v>Z430</v>
      </c>
      <c r="I122" s="220" t="str">
        <f>IF(ISERROR(VLOOKUP(H122,'zapisy k stolom'!$A$4:$AD$2403,27,0)),"",VLOOKUP(H122,'zapisy k stolom'!$A$4:$AD$2403,27,0))</f>
        <v/>
      </c>
      <c r="J122" s="223"/>
      <c r="K122" s="223"/>
      <c r="O122" s="225"/>
      <c r="Q122" s="180" t="str">
        <f t="shared" si="158"/>
        <v/>
      </c>
      <c r="R122" s="180" t="str">
        <f t="shared" si="156"/>
        <v/>
      </c>
      <c r="U122" s="180" t="str">
        <f t="shared" si="186"/>
        <v/>
      </c>
      <c r="V122" s="180" t="str">
        <f t="shared" si="180"/>
        <v/>
      </c>
      <c r="Y122" s="180" t="str">
        <f t="shared" si="233"/>
        <v/>
      </c>
      <c r="Z122" s="180" t="str">
        <f t="shared" si="227"/>
        <v/>
      </c>
      <c r="AC122" s="180" t="str">
        <f t="shared" si="146"/>
        <v/>
      </c>
      <c r="AD122" s="180" t="str">
        <f t="shared" si="141"/>
        <v/>
      </c>
      <c r="AF122" s="284"/>
      <c r="AH122" s="283"/>
      <c r="AI122" s="283"/>
      <c r="AM122" s="279"/>
      <c r="AN122" s="279"/>
      <c r="AO122" s="279"/>
      <c r="AP122" s="279"/>
      <c r="AR122" s="162">
        <v>118</v>
      </c>
      <c r="AY122" s="162" t="str">
        <f>CONCATENATE("2",BC120)</f>
        <v>2Z479</v>
      </c>
      <c r="AZ122" s="162" t="str">
        <f>I122</f>
        <v/>
      </c>
      <c r="BA122" s="162">
        <f>BA118+1</f>
        <v>30</v>
      </c>
      <c r="BB122" s="199" t="str">
        <f>CONCATENATE("Z4",BA122)</f>
        <v>Z430</v>
      </c>
      <c r="BC122" s="200"/>
      <c r="BD122" s="203"/>
      <c r="BE122" s="203"/>
      <c r="EB122" s="176"/>
      <c r="EC122" s="176"/>
      <c r="ED122" s="176">
        <f>ED121+1</f>
        <v>120</v>
      </c>
      <c r="EE122" s="186" t="s">
        <v>43</v>
      </c>
      <c r="EF122" s="186" t="s">
        <v>43</v>
      </c>
      <c r="EG122" s="186" t="s">
        <v>43</v>
      </c>
      <c r="EH122" s="186" t="s">
        <v>43</v>
      </c>
      <c r="EI122" s="186" t="s">
        <v>43</v>
      </c>
      <c r="EJ122" s="186" t="s">
        <v>43</v>
      </c>
      <c r="EK122" s="186" t="s">
        <v>43</v>
      </c>
      <c r="EL122" s="186" t="s">
        <v>43</v>
      </c>
      <c r="EM122" s="186" t="s">
        <v>43</v>
      </c>
      <c r="EN122" s="186" t="s">
        <v>43</v>
      </c>
      <c r="EO122" s="186" t="s">
        <v>43</v>
      </c>
      <c r="EP122" s="186" t="s">
        <v>43</v>
      </c>
      <c r="EQ122" s="186" t="s">
        <v>43</v>
      </c>
      <c r="ER122" s="186" t="s">
        <v>43</v>
      </c>
      <c r="ES122" s="186" t="s">
        <v>43</v>
      </c>
      <c r="ET122" s="186" t="s">
        <v>43</v>
      </c>
      <c r="EU122" s="186" t="s">
        <v>43</v>
      </c>
      <c r="EV122" s="186" t="s">
        <v>43</v>
      </c>
      <c r="EW122" s="186" t="s">
        <v>43</v>
      </c>
      <c r="EX122" s="186" t="s">
        <v>43</v>
      </c>
      <c r="EY122" s="186" t="s">
        <v>43</v>
      </c>
      <c r="EZ122" s="186" t="s">
        <v>43</v>
      </c>
      <c r="FA122" s="186" t="s">
        <v>43</v>
      </c>
      <c r="FB122" s="186" t="s">
        <v>43</v>
      </c>
      <c r="FC122" s="186" t="s">
        <v>43</v>
      </c>
      <c r="FD122" s="186" t="s">
        <v>43</v>
      </c>
      <c r="FE122" s="186" t="s">
        <v>43</v>
      </c>
      <c r="FF122" s="186" t="s">
        <v>43</v>
      </c>
      <c r="FG122" s="186" t="s">
        <v>43</v>
      </c>
      <c r="FH122" s="186" t="s">
        <v>43</v>
      </c>
      <c r="FI122" s="186" t="s">
        <v>43</v>
      </c>
      <c r="FJ122" s="186" t="s">
        <v>43</v>
      </c>
      <c r="FK122" s="186" t="s">
        <v>43</v>
      </c>
      <c r="FL122" s="186" t="s">
        <v>43</v>
      </c>
      <c r="FM122" s="186" t="s">
        <v>43</v>
      </c>
      <c r="FN122" s="186" t="s">
        <v>43</v>
      </c>
      <c r="FO122" s="186" t="s">
        <v>43</v>
      </c>
      <c r="FP122" s="186" t="s">
        <v>43</v>
      </c>
      <c r="FQ122" s="186" t="s">
        <v>43</v>
      </c>
      <c r="FR122" s="186" t="s">
        <v>43</v>
      </c>
      <c r="FS122" s="186" t="s">
        <v>43</v>
      </c>
      <c r="FT122" s="186" t="s">
        <v>43</v>
      </c>
      <c r="FU122" s="186" t="s">
        <v>43</v>
      </c>
      <c r="FV122" s="186" t="s">
        <v>43</v>
      </c>
      <c r="FW122" s="186" t="s">
        <v>43</v>
      </c>
      <c r="FX122" s="186" t="s">
        <v>43</v>
      </c>
      <c r="FY122" s="186" t="s">
        <v>43</v>
      </c>
      <c r="FZ122" s="186" t="s">
        <v>43</v>
      </c>
      <c r="GA122" s="186" t="s">
        <v>43</v>
      </c>
      <c r="GB122" s="186" t="s">
        <v>43</v>
      </c>
      <c r="GC122" s="186" t="s">
        <v>43</v>
      </c>
      <c r="GD122" s="186" t="s">
        <v>43</v>
      </c>
      <c r="GE122" s="186" t="s">
        <v>43</v>
      </c>
      <c r="GF122" s="186" t="s">
        <v>43</v>
      </c>
      <c r="GG122" s="186" t="s">
        <v>43</v>
      </c>
      <c r="GH122" s="186" t="s">
        <v>43</v>
      </c>
      <c r="GI122" s="186" t="s">
        <v>43</v>
      </c>
      <c r="GJ122" s="186" t="s">
        <v>43</v>
      </c>
      <c r="GK122" s="186" t="s">
        <v>43</v>
      </c>
      <c r="GL122" s="186" t="s">
        <v>43</v>
      </c>
      <c r="GM122" s="186" t="s">
        <v>43</v>
      </c>
      <c r="GN122" s="186" t="s">
        <v>43</v>
      </c>
      <c r="GO122" s="186" t="s">
        <v>43</v>
      </c>
      <c r="GP122" s="186" t="s">
        <v>43</v>
      </c>
      <c r="GT122" s="162">
        <v>121</v>
      </c>
      <c r="GU122" s="162" t="s">
        <v>346</v>
      </c>
      <c r="HH122" s="162">
        <f t="shared" si="169"/>
        <v>61</v>
      </c>
      <c r="HI122" s="162" t="str">
        <f t="shared" si="151"/>
        <v>Z461</v>
      </c>
      <c r="HJ122" s="162" t="str">
        <f t="shared" ref="HJ122" si="302">CONCATENATE(1,HI122)</f>
        <v>1Z461</v>
      </c>
      <c r="HK122" s="162" t="str">
        <f t="shared" si="241"/>
        <v/>
      </c>
      <c r="IG122" s="277">
        <v>60</v>
      </c>
      <c r="II122" s="277" t="str">
        <f t="shared" ref="II122" si="303">IF($H$1=8,IW122,IF($H$1=16,IX122,IF($H$1=32,IY122,IF($H$1=64,IZ122,IF($H$1=128,JA122,"")))))</f>
        <v/>
      </c>
      <c r="IJ122" s="277">
        <f t="shared" ref="IJ122" si="304">IF($H$1=8,IL122,IF($H$1=16,IN122,IF($H$1=32,IP122,IF($H$1=64,IR122,IF($H$1=128,IT122,"")))))</f>
        <v>0</v>
      </c>
      <c r="IK122" s="277">
        <f t="shared" ref="IK122" si="305">IF($H$1=8,IM122,IF($H$1=16,IO122,IF($H$1=32,IQ122,IF($H$1=64,IS122,IF($H$1=128,IU122,"")))))</f>
        <v>0</v>
      </c>
      <c r="IL122" s="277"/>
      <c r="IM122" s="277"/>
      <c r="IN122" s="277"/>
      <c r="IO122" s="277"/>
      <c r="IP122" s="277"/>
      <c r="IQ122" s="277"/>
      <c r="IR122" s="277" t="s">
        <v>43</v>
      </c>
      <c r="IS122" s="277" t="str">
        <f>I115</f>
        <v/>
      </c>
      <c r="IT122" s="277" t="s">
        <v>43</v>
      </c>
      <c r="IU122" s="277"/>
      <c r="IW122" s="277" t="str">
        <f>IF(IM122="","",MAX($IW$4:IW121)+1)</f>
        <v/>
      </c>
      <c r="IX122" s="277" t="str">
        <f>IF(IO122="","",MAX($IW$4:IX121)+1)</f>
        <v/>
      </c>
      <c r="IY122" s="277" t="str">
        <f>IF(IQ122="","",MAX($IW$4:IY121)+1)</f>
        <v/>
      </c>
      <c r="IZ122" s="277" t="str">
        <f>IF(IS122="","",MAX($IW$4:IZ121)+1)</f>
        <v/>
      </c>
      <c r="JA122" s="277" t="str">
        <f>IF(IU122="","",MAX($IW$4:JA121)+1)</f>
        <v/>
      </c>
    </row>
    <row r="123" spans="1:261" ht="39.9" customHeight="1" thickBot="1" x14ac:dyDescent="0.65">
      <c r="A123" s="232" t="str">
        <f>IF(I123="","",MAX($A$5:A122)+1)</f>
        <v/>
      </c>
      <c r="B123" s="280">
        <v>60</v>
      </c>
      <c r="C123" s="162" t="str">
        <f t="shared" si="164"/>
        <v>2Z430</v>
      </c>
      <c r="D123" s="281">
        <f>HLOOKUP($H$1,$AH$6:$AL$258,B121+B121,0)</f>
        <v>0</v>
      </c>
      <c r="E123" s="281">
        <f t="shared" si="196"/>
        <v>60</v>
      </c>
      <c r="F123" s="282" t="str">
        <f>IF(OR(ISERROR(HLOOKUP($H$1,$AR$4:$AV$132,B123+1,0))=TRUE,HLOOKUP($H$1,$AR$4:$AV$132,B123+1,0)=0)," ",HLOOKUP($H$1,$AR$4:$AV$132,B123+1,0))</f>
        <v xml:space="preserve"> </v>
      </c>
      <c r="G123" s="219" t="str">
        <f>IF(ISERROR(VLOOKUP(E123,vylosovanie!$D$10:$Q$162,11,0))=TRUE,"",IF($K$1="n","",VLOOKUP(E123,vylosovanie!$D$10:$Q$162,11,0)))</f>
        <v/>
      </c>
      <c r="H123" s="220" t="str">
        <f>IF(ISERROR(VLOOKUP(E123,vylosovanie!$D$10:$Q$162,12,0))=TRUE,"",IF($K$1="n","",VLOOKUP(E123,vylosovanie!$D$10:$Q$162,12,0)))</f>
        <v/>
      </c>
      <c r="I123" s="224" t="str">
        <f>IF(ISERROR(VLOOKUP(H122,'zapisy k stolom'!$A$4:$AD$2403,30,0)),"",VLOOKUP(H122,'zapisy k stolom'!$A$4:$AD$2403,30,0))</f>
        <v/>
      </c>
      <c r="J123" s="223"/>
      <c r="K123" s="223" t="str">
        <f>IF(ISERROR(VLOOKUP(J124,'zapisy k stolom'!$A$4:$AD$2544,28,0)),"",VLOOKUP(J124,'zapisy k stolom'!$A$4:$AD$2544,28,0))</f>
        <v/>
      </c>
      <c r="O123" s="225"/>
      <c r="Q123" s="180" t="str">
        <f t="shared" si="158"/>
        <v/>
      </c>
      <c r="R123" s="180" t="str">
        <f t="shared" si="156"/>
        <v/>
      </c>
      <c r="U123" s="180" t="str">
        <f t="shared" si="186"/>
        <v/>
      </c>
      <c r="V123" s="180" t="str">
        <f t="shared" si="180"/>
        <v/>
      </c>
      <c r="Y123" s="180" t="str">
        <f t="shared" si="233"/>
        <v/>
      </c>
      <c r="Z123" s="180" t="str">
        <f t="shared" si="227"/>
        <v/>
      </c>
      <c r="AC123" s="180" t="str">
        <f t="shared" si="146"/>
        <v/>
      </c>
      <c r="AD123" s="180" t="str">
        <f t="shared" si="141"/>
        <v/>
      </c>
      <c r="AF123" s="284" t="str">
        <f>IF(F123=$H$1,"B1",IF(F123&gt;$H$1,"--",IF($H$1=8,HLOOKUP($H$2,$HZ$2:$IC$10,F123+1,0),IF($H$1=16,HLOOKUP($H$2,$BL$2:$BS$18,F123+1,0),IF($H$1=32,HLOOKUP($H$2,$BY$2:$CN$34,F123+1,0),IF($H$1=64,HLOOKUP($H$2,$CT$2:$DY$66,F123+1,0),IF($H$1=128,HLOOKUP($H$2,$EE$2:$GP$130,F123+1,0),"")))))))</f>
        <v>--</v>
      </c>
      <c r="AH123" s="283">
        <v>5</v>
      </c>
      <c r="AI123" s="283">
        <v>4</v>
      </c>
      <c r="AM123" s="279">
        <v>60</v>
      </c>
      <c r="AN123" s="279">
        <v>60</v>
      </c>
      <c r="AO123" s="279"/>
      <c r="AP123" s="279"/>
      <c r="AR123" s="162">
        <v>119</v>
      </c>
      <c r="AY123" s="162" t="str">
        <f>CONCATENATE("2",BB122)</f>
        <v>2Z430</v>
      </c>
      <c r="AZ123" s="162" t="str">
        <f>G123</f>
        <v/>
      </c>
      <c r="BB123" s="200"/>
      <c r="BD123" s="203"/>
      <c r="BE123" s="203"/>
      <c r="EB123" s="176"/>
      <c r="EC123" s="176"/>
      <c r="ED123" s="176">
        <f t="shared" ref="ED123:ED130" si="306">ED122+1</f>
        <v>121</v>
      </c>
      <c r="EE123" s="186" t="s">
        <v>43</v>
      </c>
      <c r="EF123" s="186" t="s">
        <v>43</v>
      </c>
      <c r="EG123" s="186" t="s">
        <v>43</v>
      </c>
      <c r="EH123" s="186" t="s">
        <v>43</v>
      </c>
      <c r="EI123" s="186" t="s">
        <v>43</v>
      </c>
      <c r="EJ123" s="186" t="s">
        <v>43</v>
      </c>
      <c r="EK123" s="186" t="s">
        <v>43</v>
      </c>
      <c r="EL123" s="186" t="s">
        <v>43</v>
      </c>
      <c r="EM123" s="186" t="s">
        <v>43</v>
      </c>
      <c r="EN123" s="186" t="s">
        <v>43</v>
      </c>
      <c r="EO123" s="186" t="s">
        <v>43</v>
      </c>
      <c r="EP123" s="186" t="s">
        <v>43</v>
      </c>
      <c r="EQ123" s="186" t="s">
        <v>43</v>
      </c>
      <c r="ER123" s="186" t="s">
        <v>43</v>
      </c>
      <c r="ES123" s="186" t="s">
        <v>43</v>
      </c>
      <c r="ET123" s="186" t="s">
        <v>43</v>
      </c>
      <c r="EU123" s="186" t="s">
        <v>43</v>
      </c>
      <c r="EV123" s="186" t="s">
        <v>43</v>
      </c>
      <c r="EW123" s="186" t="s">
        <v>43</v>
      </c>
      <c r="EX123" s="186" t="s">
        <v>43</v>
      </c>
      <c r="EY123" s="186" t="s">
        <v>43</v>
      </c>
      <c r="EZ123" s="186" t="s">
        <v>43</v>
      </c>
      <c r="FA123" s="186" t="s">
        <v>43</v>
      </c>
      <c r="FB123" s="186" t="s">
        <v>43</v>
      </c>
      <c r="FC123" s="186" t="s">
        <v>43</v>
      </c>
      <c r="FD123" s="186" t="s">
        <v>43</v>
      </c>
      <c r="FE123" s="186" t="s">
        <v>43</v>
      </c>
      <c r="FF123" s="186" t="s">
        <v>43</v>
      </c>
      <c r="FG123" s="186" t="s">
        <v>43</v>
      </c>
      <c r="FH123" s="186" t="s">
        <v>43</v>
      </c>
      <c r="FI123" s="186" t="s">
        <v>43</v>
      </c>
      <c r="FJ123" s="186" t="s">
        <v>43</v>
      </c>
      <c r="FK123" s="186" t="s">
        <v>43</v>
      </c>
      <c r="FL123" s="186" t="s">
        <v>43</v>
      </c>
      <c r="FM123" s="186" t="s">
        <v>43</v>
      </c>
      <c r="FN123" s="186" t="s">
        <v>43</v>
      </c>
      <c r="FO123" s="186" t="s">
        <v>43</v>
      </c>
      <c r="FP123" s="186" t="s">
        <v>43</v>
      </c>
      <c r="FQ123" s="186" t="s">
        <v>43</v>
      </c>
      <c r="FR123" s="186" t="s">
        <v>43</v>
      </c>
      <c r="FS123" s="186" t="s">
        <v>43</v>
      </c>
      <c r="FT123" s="186" t="s">
        <v>43</v>
      </c>
      <c r="FU123" s="186" t="s">
        <v>43</v>
      </c>
      <c r="FV123" s="186" t="s">
        <v>43</v>
      </c>
      <c r="FW123" s="186" t="s">
        <v>43</v>
      </c>
      <c r="FX123" s="186" t="s">
        <v>43</v>
      </c>
      <c r="FY123" s="186" t="s">
        <v>43</v>
      </c>
      <c r="FZ123" s="186" t="s">
        <v>43</v>
      </c>
      <c r="GA123" s="186" t="s">
        <v>43</v>
      </c>
      <c r="GB123" s="186" t="s">
        <v>43</v>
      </c>
      <c r="GC123" s="186" t="s">
        <v>43</v>
      </c>
      <c r="GD123" s="186" t="s">
        <v>43</v>
      </c>
      <c r="GE123" s="186" t="s">
        <v>43</v>
      </c>
      <c r="GF123" s="186" t="s">
        <v>43</v>
      </c>
      <c r="GG123" s="186" t="s">
        <v>43</v>
      </c>
      <c r="GH123" s="186" t="s">
        <v>43</v>
      </c>
      <c r="GI123" s="186" t="s">
        <v>43</v>
      </c>
      <c r="GJ123" s="186" t="s">
        <v>43</v>
      </c>
      <c r="GK123" s="186" t="s">
        <v>43</v>
      </c>
      <c r="GL123" s="186" t="s">
        <v>43</v>
      </c>
      <c r="GM123" s="186" t="s">
        <v>43</v>
      </c>
      <c r="GN123" s="186" t="s">
        <v>43</v>
      </c>
      <c r="GO123" s="186" t="s">
        <v>43</v>
      </c>
      <c r="GP123" s="186" t="s">
        <v>43</v>
      </c>
      <c r="GT123" s="162">
        <v>122</v>
      </c>
      <c r="GU123" s="162" t="s">
        <v>347</v>
      </c>
      <c r="HH123" s="162">
        <f t="shared" si="169"/>
        <v>61</v>
      </c>
      <c r="HI123" s="162" t="str">
        <f t="shared" si="151"/>
        <v>Z461</v>
      </c>
      <c r="HJ123" s="162" t="str">
        <f t="shared" ref="HJ123" si="307">CONCATENATE(2,HI123)</f>
        <v>2Z461</v>
      </c>
      <c r="HK123" s="162" t="str">
        <f t="shared" si="241"/>
        <v/>
      </c>
      <c r="IG123" s="278"/>
      <c r="II123" s="278"/>
      <c r="IJ123" s="278"/>
      <c r="IK123" s="278"/>
      <c r="IL123" s="288"/>
      <c r="IM123" s="278"/>
      <c r="IN123" s="278"/>
      <c r="IO123" s="278"/>
      <c r="IP123" s="278"/>
      <c r="IQ123" s="278"/>
      <c r="IR123" s="278"/>
      <c r="IS123" s="278"/>
      <c r="IT123" s="278"/>
      <c r="IU123" s="278"/>
      <c r="IW123" s="278"/>
      <c r="IX123" s="278"/>
      <c r="IY123" s="278"/>
      <c r="IZ123" s="278"/>
      <c r="JA123" s="278"/>
    </row>
    <row r="124" spans="1:261" ht="39.9" customHeight="1" thickBot="1" x14ac:dyDescent="0.65">
      <c r="B124" s="280"/>
      <c r="C124" s="162" t="str">
        <f t="shared" si="164"/>
        <v>2Z4116</v>
      </c>
      <c r="D124" s="281"/>
      <c r="E124" s="281"/>
      <c r="F124" s="282"/>
      <c r="J124" s="222" t="str">
        <f>BD124</f>
        <v>Z4104</v>
      </c>
      <c r="K124" s="220" t="str">
        <f>IF(ISERROR(VLOOKUP(J124,'zapisy k stolom'!$A$4:$AD$2403,27,0)),"",VLOOKUP(J124,'zapisy k stolom'!$A$4:$AD$2403,27,0))</f>
        <v/>
      </c>
      <c r="O124" s="225"/>
      <c r="Q124" s="180" t="str">
        <f t="shared" si="158"/>
        <v/>
      </c>
      <c r="R124" s="180" t="str">
        <f t="shared" si="156"/>
        <v/>
      </c>
      <c r="U124" s="180" t="str">
        <f t="shared" si="186"/>
        <v/>
      </c>
      <c r="V124" s="180" t="str">
        <f t="shared" si="180"/>
        <v/>
      </c>
      <c r="Y124" s="180" t="str">
        <f t="shared" si="233"/>
        <v/>
      </c>
      <c r="Z124" s="180" t="str">
        <f t="shared" si="227"/>
        <v/>
      </c>
      <c r="AC124" s="180" t="str">
        <f t="shared" si="146"/>
        <v/>
      </c>
      <c r="AD124" s="180" t="str">
        <f t="shared" si="141"/>
        <v/>
      </c>
      <c r="AF124" s="284"/>
      <c r="AH124" s="283"/>
      <c r="AI124" s="283"/>
      <c r="AM124" s="279"/>
      <c r="AN124" s="279"/>
      <c r="AO124" s="279"/>
      <c r="AP124" s="279"/>
      <c r="AR124" s="162">
        <v>120</v>
      </c>
      <c r="AY124" s="162" t="str">
        <f>CONCATENATE("2",BE116)</f>
        <v>2Z4116</v>
      </c>
      <c r="AZ124" s="162" t="str">
        <f>K124</f>
        <v/>
      </c>
      <c r="BD124" s="203" t="str">
        <f>CONCATENATE("Z4",BA121)</f>
        <v>Z4104</v>
      </c>
      <c r="BE124" s="200"/>
      <c r="EB124" s="176"/>
      <c r="EC124" s="176"/>
      <c r="ED124" s="176">
        <f t="shared" si="306"/>
        <v>122</v>
      </c>
      <c r="EE124" s="186" t="s">
        <v>43</v>
      </c>
      <c r="EF124" s="186" t="s">
        <v>43</v>
      </c>
      <c r="EG124" s="186" t="s">
        <v>43</v>
      </c>
      <c r="EH124" s="186" t="s">
        <v>43</v>
      </c>
      <c r="EI124" s="186" t="s">
        <v>43</v>
      </c>
      <c r="EJ124" s="186" t="s">
        <v>43</v>
      </c>
      <c r="EK124" s="186" t="s">
        <v>43</v>
      </c>
      <c r="EL124" s="186" t="s">
        <v>43</v>
      </c>
      <c r="EM124" s="186" t="s">
        <v>43</v>
      </c>
      <c r="EN124" s="186" t="s">
        <v>43</v>
      </c>
      <c r="EO124" s="186" t="s">
        <v>43</v>
      </c>
      <c r="EP124" s="186" t="s">
        <v>43</v>
      </c>
      <c r="EQ124" s="186" t="s">
        <v>43</v>
      </c>
      <c r="ER124" s="186" t="s">
        <v>43</v>
      </c>
      <c r="ES124" s="186" t="s">
        <v>43</v>
      </c>
      <c r="ET124" s="186" t="s">
        <v>43</v>
      </c>
      <c r="EU124" s="186" t="s">
        <v>43</v>
      </c>
      <c r="EV124" s="186" t="s">
        <v>43</v>
      </c>
      <c r="EW124" s="186" t="s">
        <v>43</v>
      </c>
      <c r="EX124" s="186" t="s">
        <v>43</v>
      </c>
      <c r="EY124" s="186" t="s">
        <v>43</v>
      </c>
      <c r="EZ124" s="186" t="s">
        <v>43</v>
      </c>
      <c r="FA124" s="186" t="s">
        <v>43</v>
      </c>
      <c r="FB124" s="186" t="s">
        <v>43</v>
      </c>
      <c r="FC124" s="186" t="s">
        <v>43</v>
      </c>
      <c r="FD124" s="186" t="s">
        <v>43</v>
      </c>
      <c r="FE124" s="186" t="s">
        <v>43</v>
      </c>
      <c r="FF124" s="186" t="s">
        <v>43</v>
      </c>
      <c r="FG124" s="186" t="s">
        <v>43</v>
      </c>
      <c r="FH124" s="186" t="s">
        <v>43</v>
      </c>
      <c r="FI124" s="186" t="s">
        <v>43</v>
      </c>
      <c r="FJ124" s="186" t="s">
        <v>44</v>
      </c>
      <c r="FK124" s="186" t="s">
        <v>44</v>
      </c>
      <c r="FL124" s="186" t="s">
        <v>44</v>
      </c>
      <c r="FM124" s="186" t="s">
        <v>44</v>
      </c>
      <c r="FN124" s="186" t="s">
        <v>44</v>
      </c>
      <c r="FO124" s="186" t="s">
        <v>44</v>
      </c>
      <c r="FP124" s="186" t="s">
        <v>44</v>
      </c>
      <c r="FQ124" s="186" t="s">
        <v>44</v>
      </c>
      <c r="FR124" s="186" t="s">
        <v>44</v>
      </c>
      <c r="FS124" s="186" t="s">
        <v>44</v>
      </c>
      <c r="FT124" s="186" t="s">
        <v>44</v>
      </c>
      <c r="FU124" s="186" t="s">
        <v>44</v>
      </c>
      <c r="FV124" s="186" t="s">
        <v>44</v>
      </c>
      <c r="FW124" s="186" t="s">
        <v>44</v>
      </c>
      <c r="FX124" s="186" t="s">
        <v>44</v>
      </c>
      <c r="FY124" s="186" t="s">
        <v>44</v>
      </c>
      <c r="FZ124" s="186" t="s">
        <v>44</v>
      </c>
      <c r="GA124" s="186" t="s">
        <v>44</v>
      </c>
      <c r="GB124" s="186" t="s">
        <v>44</v>
      </c>
      <c r="GC124" s="186" t="s">
        <v>44</v>
      </c>
      <c r="GD124" s="186" t="s">
        <v>44</v>
      </c>
      <c r="GE124" s="186" t="s">
        <v>44</v>
      </c>
      <c r="GF124" s="186" t="s">
        <v>44</v>
      </c>
      <c r="GG124" s="186" t="s">
        <v>44</v>
      </c>
      <c r="GH124" s="186" t="s">
        <v>44</v>
      </c>
      <c r="GI124" s="186" t="s">
        <v>44</v>
      </c>
      <c r="GJ124" s="186" t="s">
        <v>44</v>
      </c>
      <c r="GK124" s="186" t="s">
        <v>44</v>
      </c>
      <c r="GL124" s="186" t="s">
        <v>44</v>
      </c>
      <c r="GM124" s="186" t="s">
        <v>44</v>
      </c>
      <c r="GN124" s="186" t="s">
        <v>44</v>
      </c>
      <c r="GO124" s="186" t="s">
        <v>44</v>
      </c>
      <c r="GP124" s="186" t="s">
        <v>44</v>
      </c>
      <c r="GT124" s="162">
        <v>123</v>
      </c>
      <c r="GU124" s="162" t="s">
        <v>348</v>
      </c>
      <c r="HH124" s="162">
        <f t="shared" si="169"/>
        <v>62</v>
      </c>
      <c r="HI124" s="162" t="str">
        <f t="shared" si="151"/>
        <v>Z462</v>
      </c>
      <c r="HJ124" s="162" t="str">
        <f t="shared" ref="HJ124" si="308">CONCATENATE(1,HI124)</f>
        <v>1Z462</v>
      </c>
      <c r="HK124" s="162" t="str">
        <f t="shared" si="241"/>
        <v/>
      </c>
      <c r="IG124" s="277">
        <v>61</v>
      </c>
      <c r="II124" s="277" t="str">
        <f t="shared" ref="II124" si="309">IF($H$1=8,IW124,IF($H$1=16,IX124,IF($H$1=32,IY124,IF($H$1=64,IZ124,IF($H$1=128,JA124,"")))))</f>
        <v/>
      </c>
      <c r="IJ124" s="277">
        <f t="shared" ref="IJ124" si="310">IF($H$1=8,IL124,IF($H$1=16,IN124,IF($H$1=32,IP124,IF($H$1=64,IR124,IF($H$1=128,IT124,"")))))</f>
        <v>0</v>
      </c>
      <c r="IK124" s="277">
        <f t="shared" ref="IK124" si="311">IF($H$1=8,IM124,IF($H$1=16,IO124,IF($H$1=32,IQ124,IF($H$1=64,IS124,IF($H$1=128,IU124,"")))))</f>
        <v>0</v>
      </c>
      <c r="IL124" s="277"/>
      <c r="IM124" s="277"/>
      <c r="IN124" s="277"/>
      <c r="IO124" s="277"/>
      <c r="IP124" s="277"/>
      <c r="IQ124" s="277"/>
      <c r="IR124" s="277" t="s">
        <v>43</v>
      </c>
      <c r="IS124" s="277" t="str">
        <f>I119</f>
        <v/>
      </c>
      <c r="IT124" s="277" t="s">
        <v>43</v>
      </c>
      <c r="IU124" s="277"/>
      <c r="IW124" s="277" t="str">
        <f>IF(IM124="","",MAX($IW$4:IW123)+1)</f>
        <v/>
      </c>
      <c r="IX124" s="277" t="str">
        <f>IF(IO124="","",MAX($IW$4:IX123)+1)</f>
        <v/>
      </c>
      <c r="IY124" s="277" t="str">
        <f>IF(IQ124="","",MAX($IW$4:IY123)+1)</f>
        <v/>
      </c>
      <c r="IZ124" s="277" t="str">
        <f>IF(IS124="","",MAX($IW$4:IZ123)+1)</f>
        <v/>
      </c>
      <c r="JA124" s="277" t="str">
        <f>IF(IU124="","",MAX($IW$4:JA123)+1)</f>
        <v/>
      </c>
    </row>
    <row r="125" spans="1:261" ht="39.9" customHeight="1" thickBot="1" x14ac:dyDescent="0.65">
      <c r="B125" s="280">
        <v>61</v>
      </c>
      <c r="C125" s="162" t="str">
        <f t="shared" si="164"/>
        <v>1Z431</v>
      </c>
      <c r="D125" s="281">
        <f>HLOOKUP($H$1,$AH$6:$AL$258,B123+B123,0)</f>
        <v>0</v>
      </c>
      <c r="E125" s="281">
        <f t="shared" si="196"/>
        <v>61</v>
      </c>
      <c r="F125" s="282" t="str">
        <f>IF(OR(ISERROR(HLOOKUP($H$1,$AR$4:$AV$132,B125+1,0))=TRUE,HLOOKUP($H$1,$AR$4:$AV$132,B125+1,0)=0)," ",HLOOKUP($H$1,$AR$4:$AV$132,B125+1,0))</f>
        <v xml:space="preserve"> </v>
      </c>
      <c r="G125" s="214" t="str">
        <f>IF(ISERROR(VLOOKUP(E125,vylosovanie!$D$10:$Q$162,11,0))=TRUE,"",IF($K$1="n","",VLOOKUP(E125,vylosovanie!$D$10:$Q$162,11,0)))</f>
        <v/>
      </c>
      <c r="H125" s="214" t="str">
        <f>IF(ISERROR(VLOOKUP(E125,vylosovanie!$D$10:$Q$162,12,0))=TRUE,"",IF($K$1="n","",VLOOKUP(E125,vylosovanie!$D$10:$Q$162,12,0)))</f>
        <v/>
      </c>
      <c r="I125" s="214" t="str">
        <f>IF(ISERROR(VLOOKUP(H126,'zapisy k stolom'!$A$4:$AD$2544,28,0)),"",VLOOKUP(H126,'zapisy k stolom'!$A$4:$AD$2544,28,0))</f>
        <v/>
      </c>
      <c r="J125" s="223"/>
      <c r="K125" s="224" t="str">
        <f>IF(ISERROR(VLOOKUP(J124,'zapisy k stolom'!$A$4:$AD$2403,30,0)),"",VLOOKUP(J124,'zapisy k stolom'!$A$4:$AD$2403,30,0))</f>
        <v/>
      </c>
      <c r="O125" s="225"/>
      <c r="Q125" s="180" t="str">
        <f t="shared" si="158"/>
        <v/>
      </c>
      <c r="R125" s="180" t="str">
        <f t="shared" si="156"/>
        <v/>
      </c>
      <c r="U125" s="180" t="str">
        <f t="shared" si="186"/>
        <v/>
      </c>
      <c r="V125" s="180" t="str">
        <f t="shared" si="180"/>
        <v/>
      </c>
      <c r="Y125" s="180" t="str">
        <f t="shared" si="233"/>
        <v/>
      </c>
      <c r="Z125" s="180" t="str">
        <f t="shared" si="227"/>
        <v/>
      </c>
      <c r="AC125" s="180" t="str">
        <f t="shared" si="146"/>
        <v/>
      </c>
      <c r="AD125" s="180" t="str">
        <f t="shared" si="141"/>
        <v/>
      </c>
      <c r="AF125" s="284" t="str">
        <f>IF(F125=$H$1,"B1",IF(F125&gt;$H$1,"--",IF($H$1=8,HLOOKUP($H$2,$HZ$2:$IC$10,F125+1,0),IF($H$1=16,HLOOKUP($H$2,$BL$2:$BS$18,F125+1,0),IF($H$1=32,HLOOKUP($H$2,$BY$2:$CN$34,F125+1,0),IF($H$1=64,HLOOKUP($H$2,$CT$2:$DY$66,F125+1,0),IF($H$1=128,HLOOKUP($H$2,$EE$2:$GP$130,F125+1,0),"")))))))</f>
        <v>--</v>
      </c>
      <c r="AH125" s="283">
        <v>5</v>
      </c>
      <c r="AI125" s="283">
        <v>4</v>
      </c>
      <c r="AM125" s="279">
        <v>61</v>
      </c>
      <c r="AN125" s="279">
        <v>61</v>
      </c>
      <c r="AO125" s="279"/>
      <c r="AP125" s="279"/>
      <c r="AR125" s="162">
        <v>121</v>
      </c>
      <c r="AY125" s="162" t="str">
        <f>CONCATENATE("1",BB126)</f>
        <v>1Z431</v>
      </c>
      <c r="AZ125" s="162" t="str">
        <f>G125</f>
        <v/>
      </c>
      <c r="BD125" s="203"/>
      <c r="EB125" s="176"/>
      <c r="EC125" s="176"/>
      <c r="ED125" s="176">
        <f t="shared" si="306"/>
        <v>123</v>
      </c>
      <c r="EE125" s="186" t="s">
        <v>43</v>
      </c>
      <c r="EF125" s="186" t="s">
        <v>43</v>
      </c>
      <c r="EG125" s="186" t="s">
        <v>43</v>
      </c>
      <c r="EH125" s="186" t="s">
        <v>43</v>
      </c>
      <c r="EI125" s="186" t="s">
        <v>43</v>
      </c>
      <c r="EJ125" s="186" t="s">
        <v>43</v>
      </c>
      <c r="EK125" s="186" t="s">
        <v>43</v>
      </c>
      <c r="EL125" s="186" t="s">
        <v>43</v>
      </c>
      <c r="EM125" s="186" t="s">
        <v>43</v>
      </c>
      <c r="EN125" s="186" t="s">
        <v>43</v>
      </c>
      <c r="EO125" s="186" t="s">
        <v>43</v>
      </c>
      <c r="EP125" s="186" t="s">
        <v>43</v>
      </c>
      <c r="EQ125" s="186" t="s">
        <v>43</v>
      </c>
      <c r="ER125" s="186" t="s">
        <v>43</v>
      </c>
      <c r="ES125" s="186" t="s">
        <v>43</v>
      </c>
      <c r="ET125" s="186" t="s">
        <v>43</v>
      </c>
      <c r="EU125" s="186" t="s">
        <v>43</v>
      </c>
      <c r="EV125" s="186" t="s">
        <v>43</v>
      </c>
      <c r="EW125" s="186" t="s">
        <v>43</v>
      </c>
      <c r="EX125" s="186" t="s">
        <v>43</v>
      </c>
      <c r="EY125" s="186" t="s">
        <v>43</v>
      </c>
      <c r="EZ125" s="186" t="s">
        <v>43</v>
      </c>
      <c r="FA125" s="186" t="s">
        <v>43</v>
      </c>
      <c r="FB125" s="186" t="s">
        <v>43</v>
      </c>
      <c r="FC125" s="186" t="s">
        <v>43</v>
      </c>
      <c r="FD125" s="186" t="s">
        <v>43</v>
      </c>
      <c r="FE125" s="186" t="s">
        <v>43</v>
      </c>
      <c r="FF125" s="186" t="s">
        <v>43</v>
      </c>
      <c r="FG125" s="186" t="s">
        <v>43</v>
      </c>
      <c r="FH125" s="186" t="s">
        <v>43</v>
      </c>
      <c r="FI125" s="186" t="s">
        <v>43</v>
      </c>
      <c r="FJ125" s="186" t="s">
        <v>43</v>
      </c>
      <c r="FK125" s="186" t="s">
        <v>43</v>
      </c>
      <c r="FL125" s="186" t="s">
        <v>43</v>
      </c>
      <c r="FM125" s="186" t="s">
        <v>44</v>
      </c>
      <c r="FN125" s="186" t="s">
        <v>44</v>
      </c>
      <c r="FO125" s="186" t="s">
        <v>44</v>
      </c>
      <c r="FP125" s="186" t="s">
        <v>44</v>
      </c>
      <c r="FQ125" s="186" t="s">
        <v>44</v>
      </c>
      <c r="FR125" s="186" t="s">
        <v>44</v>
      </c>
      <c r="FS125" s="186" t="s">
        <v>44</v>
      </c>
      <c r="FT125" s="186" t="s">
        <v>44</v>
      </c>
      <c r="FU125" s="186" t="s">
        <v>44</v>
      </c>
      <c r="FV125" s="186" t="s">
        <v>44</v>
      </c>
      <c r="FW125" s="186" t="s">
        <v>44</v>
      </c>
      <c r="FX125" s="186" t="s">
        <v>44</v>
      </c>
      <c r="FY125" s="186" t="s">
        <v>44</v>
      </c>
      <c r="FZ125" s="186" t="s">
        <v>44</v>
      </c>
      <c r="GA125" s="186" t="s">
        <v>44</v>
      </c>
      <c r="GB125" s="186" t="s">
        <v>44</v>
      </c>
      <c r="GC125" s="186" t="s">
        <v>44</v>
      </c>
      <c r="GD125" s="186" t="s">
        <v>44</v>
      </c>
      <c r="GE125" s="186" t="s">
        <v>44</v>
      </c>
      <c r="GF125" s="186" t="s">
        <v>44</v>
      </c>
      <c r="GG125" s="186" t="s">
        <v>44</v>
      </c>
      <c r="GH125" s="186" t="s">
        <v>44</v>
      </c>
      <c r="GI125" s="186" t="s">
        <v>44</v>
      </c>
      <c r="GJ125" s="186" t="s">
        <v>44</v>
      </c>
      <c r="GK125" s="186" t="s">
        <v>44</v>
      </c>
      <c r="GL125" s="186" t="s">
        <v>44</v>
      </c>
      <c r="GM125" s="186" t="s">
        <v>44</v>
      </c>
      <c r="GN125" s="186" t="s">
        <v>44</v>
      </c>
      <c r="GO125" s="186" t="s">
        <v>44</v>
      </c>
      <c r="GP125" s="186" t="s">
        <v>44</v>
      </c>
      <c r="GT125" s="162">
        <v>124</v>
      </c>
      <c r="GU125" s="162" t="s">
        <v>349</v>
      </c>
      <c r="HH125" s="162">
        <f t="shared" si="169"/>
        <v>62</v>
      </c>
      <c r="HI125" s="162" t="str">
        <f t="shared" si="151"/>
        <v>Z462</v>
      </c>
      <c r="HJ125" s="162" t="str">
        <f t="shared" ref="HJ125" si="312">CONCATENATE(2,HI125)</f>
        <v>2Z462</v>
      </c>
      <c r="HK125" s="162" t="str">
        <f t="shared" si="241"/>
        <v/>
      </c>
      <c r="IG125" s="278"/>
      <c r="II125" s="278"/>
      <c r="IJ125" s="278"/>
      <c r="IK125" s="278"/>
      <c r="IL125" s="288"/>
      <c r="IM125" s="278"/>
      <c r="IN125" s="278"/>
      <c r="IO125" s="278"/>
      <c r="IP125" s="278"/>
      <c r="IQ125" s="278"/>
      <c r="IR125" s="278"/>
      <c r="IS125" s="278"/>
      <c r="IT125" s="278"/>
      <c r="IU125" s="278"/>
      <c r="IW125" s="278"/>
      <c r="IX125" s="278"/>
      <c r="IY125" s="278"/>
      <c r="IZ125" s="278"/>
      <c r="JA125" s="278"/>
    </row>
    <row r="126" spans="1:261" ht="39.9" customHeight="1" thickBot="1" x14ac:dyDescent="0.65">
      <c r="B126" s="280"/>
      <c r="C126" s="162" t="str">
        <f t="shared" si="164"/>
        <v>1Z480</v>
      </c>
      <c r="D126" s="281"/>
      <c r="E126" s="281"/>
      <c r="F126" s="282"/>
      <c r="G126" s="217"/>
      <c r="H126" s="218" t="str">
        <f>BB126</f>
        <v>Z431</v>
      </c>
      <c r="I126" s="214" t="str">
        <f>IF(ISERROR(VLOOKUP(H126,'zapisy k stolom'!$A$4:$AD$2403,27,0)),"",VLOOKUP(H126,'zapisy k stolom'!$A$4:$AD$2403,27,0))</f>
        <v/>
      </c>
      <c r="J126" s="223"/>
      <c r="O126" s="225"/>
      <c r="Q126" s="180" t="str">
        <f t="shared" si="158"/>
        <v/>
      </c>
      <c r="R126" s="180" t="str">
        <f t="shared" si="156"/>
        <v/>
      </c>
      <c r="U126" s="180" t="str">
        <f t="shared" si="186"/>
        <v/>
      </c>
      <c r="V126" s="180" t="str">
        <f t="shared" si="180"/>
        <v/>
      </c>
      <c r="Y126" s="180" t="str">
        <f t="shared" si="233"/>
        <v/>
      </c>
      <c r="Z126" s="180" t="str">
        <f t="shared" si="227"/>
        <v/>
      </c>
      <c r="AC126" s="180" t="str">
        <f t="shared" si="146"/>
        <v/>
      </c>
      <c r="AD126" s="180" t="str">
        <f t="shared" ref="AD126:AD189" si="313">IF(ISERROR(VLOOKUP(Q67,$A$5:$I$260,9,0))=TRUE,"",VLOOKUP(Q67,$A$5:$I$260,9,0))</f>
        <v/>
      </c>
      <c r="AF126" s="284"/>
      <c r="AH126" s="283"/>
      <c r="AI126" s="283"/>
      <c r="AM126" s="279"/>
      <c r="AN126" s="279"/>
      <c r="AO126" s="279"/>
      <c r="AP126" s="279"/>
      <c r="AR126" s="162">
        <v>122</v>
      </c>
      <c r="AY126" s="162" t="str">
        <f>CONCATENATE("1",BC128)</f>
        <v>1Z480</v>
      </c>
      <c r="AZ126" s="162" t="str">
        <f>I126</f>
        <v/>
      </c>
      <c r="BA126" s="162">
        <f>BA122+1</f>
        <v>31</v>
      </c>
      <c r="BB126" s="199" t="str">
        <f>CONCATENATE("Z4",BA126)</f>
        <v>Z431</v>
      </c>
      <c r="BD126" s="203"/>
      <c r="EB126" s="176"/>
      <c r="EC126" s="176"/>
      <c r="ED126" s="176">
        <f t="shared" si="306"/>
        <v>124</v>
      </c>
      <c r="EE126" s="186" t="s">
        <v>43</v>
      </c>
      <c r="EF126" s="186" t="s">
        <v>43</v>
      </c>
      <c r="EG126" s="186" t="s">
        <v>43</v>
      </c>
      <c r="EH126" s="186" t="s">
        <v>43</v>
      </c>
      <c r="EI126" s="186" t="s">
        <v>43</v>
      </c>
      <c r="EJ126" s="186" t="s">
        <v>43</v>
      </c>
      <c r="EK126" s="186" t="s">
        <v>43</v>
      </c>
      <c r="EL126" s="186" t="s">
        <v>43</v>
      </c>
      <c r="EM126" s="186" t="s">
        <v>43</v>
      </c>
      <c r="EN126" s="186" t="s">
        <v>43</v>
      </c>
      <c r="EO126" s="186" t="s">
        <v>43</v>
      </c>
      <c r="EP126" s="186" t="s">
        <v>43</v>
      </c>
      <c r="EQ126" s="186" t="s">
        <v>43</v>
      </c>
      <c r="ER126" s="186" t="s">
        <v>43</v>
      </c>
      <c r="ES126" s="186" t="s">
        <v>43</v>
      </c>
      <c r="ET126" s="186" t="s">
        <v>43</v>
      </c>
      <c r="EU126" s="186" t="s">
        <v>43</v>
      </c>
      <c r="EV126" s="186" t="s">
        <v>43</v>
      </c>
      <c r="EW126" s="186" t="s">
        <v>43</v>
      </c>
      <c r="EX126" s="186" t="s">
        <v>43</v>
      </c>
      <c r="EY126" s="186" t="s">
        <v>43</v>
      </c>
      <c r="EZ126" s="186" t="s">
        <v>43</v>
      </c>
      <c r="FA126" s="186" t="s">
        <v>43</v>
      </c>
      <c r="FB126" s="186" t="s">
        <v>43</v>
      </c>
      <c r="FC126" s="186" t="s">
        <v>43</v>
      </c>
      <c r="FD126" s="186" t="s">
        <v>43</v>
      </c>
      <c r="FE126" s="186" t="s">
        <v>43</v>
      </c>
      <c r="FF126" s="186" t="s">
        <v>43</v>
      </c>
      <c r="FG126" s="186" t="s">
        <v>43</v>
      </c>
      <c r="FH126" s="186" t="s">
        <v>43</v>
      </c>
      <c r="FI126" s="186" t="s">
        <v>43</v>
      </c>
      <c r="FJ126" s="186" t="s">
        <v>43</v>
      </c>
      <c r="FK126" s="186" t="s">
        <v>43</v>
      </c>
      <c r="FL126" s="186" t="s">
        <v>43</v>
      </c>
      <c r="FM126" s="186" t="s">
        <v>43</v>
      </c>
      <c r="FN126" s="186" t="s">
        <v>43</v>
      </c>
      <c r="FO126" s="186" t="s">
        <v>43</v>
      </c>
      <c r="FP126" s="186" t="s">
        <v>43</v>
      </c>
      <c r="FQ126" s="186" t="s">
        <v>43</v>
      </c>
      <c r="FR126" s="186" t="s">
        <v>43</v>
      </c>
      <c r="FS126" s="186" t="s">
        <v>43</v>
      </c>
      <c r="FT126" s="186" t="s">
        <v>43</v>
      </c>
      <c r="FU126" s="186" t="s">
        <v>43</v>
      </c>
      <c r="FV126" s="186" t="s">
        <v>43</v>
      </c>
      <c r="FW126" s="186" t="s">
        <v>43</v>
      </c>
      <c r="FX126" s="186" t="s">
        <v>43</v>
      </c>
      <c r="FY126" s="186" t="s">
        <v>43</v>
      </c>
      <c r="FZ126" s="186" t="s">
        <v>43</v>
      </c>
      <c r="GA126" s="186" t="s">
        <v>43</v>
      </c>
      <c r="GB126" s="186" t="s">
        <v>43</v>
      </c>
      <c r="GC126" s="186" t="s">
        <v>43</v>
      </c>
      <c r="GD126" s="186" t="s">
        <v>43</v>
      </c>
      <c r="GE126" s="186" t="s">
        <v>43</v>
      </c>
      <c r="GF126" s="186" t="s">
        <v>43</v>
      </c>
      <c r="GG126" s="186" t="s">
        <v>43</v>
      </c>
      <c r="GH126" s="186" t="s">
        <v>43</v>
      </c>
      <c r="GI126" s="186" t="s">
        <v>43</v>
      </c>
      <c r="GJ126" s="186" t="s">
        <v>43</v>
      </c>
      <c r="GK126" s="186" t="s">
        <v>43</v>
      </c>
      <c r="GL126" s="186" t="s">
        <v>43</v>
      </c>
      <c r="GM126" s="186" t="s">
        <v>43</v>
      </c>
      <c r="GN126" s="186" t="s">
        <v>43</v>
      </c>
      <c r="GO126" s="186" t="s">
        <v>43</v>
      </c>
      <c r="GP126" s="186" t="s">
        <v>43</v>
      </c>
      <c r="GT126" s="162">
        <v>125</v>
      </c>
      <c r="GU126" s="162" t="s">
        <v>350</v>
      </c>
      <c r="HH126" s="162">
        <f t="shared" si="169"/>
        <v>63</v>
      </c>
      <c r="HI126" s="162" t="str">
        <f t="shared" si="151"/>
        <v>Z463</v>
      </c>
      <c r="HJ126" s="162" t="str">
        <f t="shared" ref="HJ126" si="314">CONCATENATE(1,HI126)</f>
        <v>1Z463</v>
      </c>
      <c r="HK126" s="162" t="str">
        <f t="shared" si="241"/>
        <v/>
      </c>
      <c r="IG126" s="277">
        <v>62</v>
      </c>
      <c r="II126" s="277" t="str">
        <f t="shared" ref="II126" si="315">IF($H$1=8,IW126,IF($H$1=16,IX126,IF($H$1=32,IY126,IF($H$1=64,IZ126,IF($H$1=128,JA126,"")))))</f>
        <v/>
      </c>
      <c r="IJ126" s="277">
        <f t="shared" ref="IJ126" si="316">IF($H$1=8,IL126,IF($H$1=16,IN126,IF($H$1=32,IP126,IF($H$1=64,IR126,IF($H$1=128,IT126,"")))))</f>
        <v>0</v>
      </c>
      <c r="IK126" s="277">
        <f t="shared" ref="IK126" si="317">IF($H$1=8,IM126,IF($H$1=16,IO126,IF($H$1=32,IQ126,IF($H$1=64,IS126,IF($H$1=128,IU126,"")))))</f>
        <v>0</v>
      </c>
      <c r="IL126" s="277"/>
      <c r="IM126" s="277"/>
      <c r="IN126" s="277"/>
      <c r="IO126" s="277"/>
      <c r="IP126" s="277"/>
      <c r="IQ126" s="277"/>
      <c r="IR126" s="277" t="s">
        <v>43</v>
      </c>
      <c r="IS126" s="277" t="str">
        <f>I123</f>
        <v/>
      </c>
      <c r="IT126" s="277" t="s">
        <v>43</v>
      </c>
      <c r="IU126" s="277"/>
      <c r="IW126" s="277" t="str">
        <f>IF(IM126="","",MAX($IW$4:IW125)+1)</f>
        <v/>
      </c>
      <c r="IX126" s="277" t="str">
        <f>IF(IO126="","",MAX($IW$4:IX125)+1)</f>
        <v/>
      </c>
      <c r="IY126" s="277" t="str">
        <f>IF(IQ126="","",MAX($IW$4:IY125)+1)</f>
        <v/>
      </c>
      <c r="IZ126" s="277" t="str">
        <f>IF(IS126="","",MAX($IW$4:IZ125)+1)</f>
        <v/>
      </c>
      <c r="JA126" s="277" t="str">
        <f>IF(IU126="","",MAX($IW$4:JA125)+1)</f>
        <v/>
      </c>
    </row>
    <row r="127" spans="1:261" ht="39.9" customHeight="1" thickBot="1" x14ac:dyDescent="0.65">
      <c r="A127" s="232" t="str">
        <f>IF(I127="","",MAX($A$5:A126)+1)</f>
        <v/>
      </c>
      <c r="B127" s="280">
        <v>62</v>
      </c>
      <c r="C127" s="162" t="str">
        <f t="shared" si="164"/>
        <v>2Z431</v>
      </c>
      <c r="D127" s="281">
        <f>HLOOKUP($H$1,$AH$6:$AL$258,B125+B125,0)</f>
        <v>0</v>
      </c>
      <c r="E127" s="281">
        <f t="shared" si="196"/>
        <v>62</v>
      </c>
      <c r="F127" s="282" t="str">
        <f>IF(OR(ISERROR(HLOOKUP($H$1,$AR$4:$AV$132,B127+1,0))=TRUE,HLOOKUP($H$1,$AR$4:$AV$132,B127+1,0)=0)," ",HLOOKUP($H$1,$AR$4:$AV$132,B127+1,0))</f>
        <v xml:space="preserve"> </v>
      </c>
      <c r="G127" s="219" t="str">
        <f>IF(ISERROR(VLOOKUP(E127,vylosovanie!$D$10:$Q$162,11,0))=TRUE,"",IF($K$1="n","",VLOOKUP(E127,vylosovanie!$D$10:$Q$162,11,0)))</f>
        <v/>
      </c>
      <c r="H127" s="220" t="str">
        <f>IF(ISERROR(VLOOKUP(E127,vylosovanie!$D$10:$Q$162,12,0))=TRUE,"",IF($K$1="n","",VLOOKUP(E127,vylosovanie!$D$10:$Q$162,12,0)))</f>
        <v/>
      </c>
      <c r="I127" s="221" t="str">
        <f>IF(ISERROR(VLOOKUP(H126,'zapisy k stolom'!$A$4:$AD$2403,30,0)),"",VLOOKUP(H126,'zapisy k stolom'!$A$4:$AD$2403,30,0))</f>
        <v/>
      </c>
      <c r="J127" s="223" t="str">
        <f>IF(ISERROR(VLOOKUP(I128,'zapisy k stolom'!$A$4:$AD$2544,28,0)),"",VLOOKUP(I128,'zapisy k stolom'!$A$4:$AD$2544,28,0))</f>
        <v/>
      </c>
      <c r="O127" s="225"/>
      <c r="Q127" s="180" t="str">
        <f t="shared" si="158"/>
        <v/>
      </c>
      <c r="R127" s="180" t="str">
        <f t="shared" si="156"/>
        <v/>
      </c>
      <c r="U127" s="180" t="str">
        <f t="shared" si="186"/>
        <v/>
      </c>
      <c r="V127" s="180" t="str">
        <f t="shared" si="180"/>
        <v/>
      </c>
      <c r="Y127" s="180" t="str">
        <f t="shared" si="233"/>
        <v/>
      </c>
      <c r="Z127" s="180" t="str">
        <f t="shared" si="227"/>
        <v/>
      </c>
      <c r="AC127" s="180" t="str">
        <f t="shared" si="146"/>
        <v/>
      </c>
      <c r="AD127" s="180" t="str">
        <f t="shared" si="313"/>
        <v/>
      </c>
      <c r="AF127" s="284" t="str">
        <f>IF(F127=$H$1,"B1",IF(F127&gt;$H$1,"--",IF($H$1=8,HLOOKUP($H$2,$HZ$2:$IC$10,F127+1,0),IF($H$1=16,HLOOKUP($H$2,$BL$2:$BS$18,F127+1,0),IF($H$1=32,HLOOKUP($H$2,$BY$2:$CN$34,F127+1,0),IF($H$1=64,HLOOKUP($H$2,$CT$2:$DY$66,F127+1,0),IF($H$1=128,HLOOKUP($H$2,$EE$2:$GP$130,F127+1,0),"")))))))</f>
        <v>--</v>
      </c>
      <c r="AH127" s="283">
        <v>6</v>
      </c>
      <c r="AI127" s="283">
        <v>5</v>
      </c>
      <c r="AM127" s="279">
        <v>62</v>
      </c>
      <c r="AN127" s="279">
        <v>62</v>
      </c>
      <c r="AO127" s="279"/>
      <c r="AP127" s="279"/>
      <c r="AR127" s="162">
        <v>123</v>
      </c>
      <c r="AY127" s="162" t="str">
        <f>CONCATENATE("2",BB126)</f>
        <v>2Z431</v>
      </c>
      <c r="AZ127" s="162" t="str">
        <f>G127</f>
        <v/>
      </c>
      <c r="BA127" s="162">
        <f>BA119+1</f>
        <v>80</v>
      </c>
      <c r="BB127" s="200"/>
      <c r="BC127" s="199"/>
      <c r="BD127" s="203"/>
      <c r="EB127" s="176"/>
      <c r="EC127" s="176"/>
      <c r="ED127" s="176">
        <f t="shared" si="306"/>
        <v>125</v>
      </c>
      <c r="EE127" s="186" t="s">
        <v>43</v>
      </c>
      <c r="EF127" s="186" t="s">
        <v>43</v>
      </c>
      <c r="EG127" s="186" t="s">
        <v>43</v>
      </c>
      <c r="EH127" s="186" t="s">
        <v>43</v>
      </c>
      <c r="EI127" s="186" t="s">
        <v>43</v>
      </c>
      <c r="EJ127" s="186" t="s">
        <v>43</v>
      </c>
      <c r="EK127" s="186" t="s">
        <v>43</v>
      </c>
      <c r="EL127" s="186" t="s">
        <v>43</v>
      </c>
      <c r="EM127" s="186" t="s">
        <v>43</v>
      </c>
      <c r="EN127" s="186" t="s">
        <v>43</v>
      </c>
      <c r="EO127" s="186" t="s">
        <v>43</v>
      </c>
      <c r="EP127" s="186" t="s">
        <v>43</v>
      </c>
      <c r="EQ127" s="186" t="s">
        <v>43</v>
      </c>
      <c r="ER127" s="186" t="s">
        <v>43</v>
      </c>
      <c r="ES127" s="186" t="s">
        <v>43</v>
      </c>
      <c r="ET127" s="186" t="s">
        <v>43</v>
      </c>
      <c r="EU127" s="186" t="s">
        <v>43</v>
      </c>
      <c r="EV127" s="186" t="s">
        <v>43</v>
      </c>
      <c r="EW127" s="186" t="s">
        <v>43</v>
      </c>
      <c r="EX127" s="186" t="s">
        <v>43</v>
      </c>
      <c r="EY127" s="186" t="s">
        <v>43</v>
      </c>
      <c r="EZ127" s="186" t="s">
        <v>43</v>
      </c>
      <c r="FA127" s="186" t="s">
        <v>43</v>
      </c>
      <c r="FB127" s="186" t="s">
        <v>43</v>
      </c>
      <c r="FC127" s="186" t="s">
        <v>43</v>
      </c>
      <c r="FD127" s="186" t="s">
        <v>43</v>
      </c>
      <c r="FE127" s="186" t="s">
        <v>43</v>
      </c>
      <c r="FF127" s="186" t="s">
        <v>43</v>
      </c>
      <c r="FG127" s="186" t="s">
        <v>43</v>
      </c>
      <c r="FH127" s="186" t="s">
        <v>43</v>
      </c>
      <c r="FI127" s="186" t="s">
        <v>43</v>
      </c>
      <c r="FJ127" s="186" t="s">
        <v>43</v>
      </c>
      <c r="FK127" s="186" t="s">
        <v>43</v>
      </c>
      <c r="FL127" s="186" t="s">
        <v>43</v>
      </c>
      <c r="FM127" s="186" t="s">
        <v>43</v>
      </c>
      <c r="FN127" s="186" t="s">
        <v>43</v>
      </c>
      <c r="FO127" s="186" t="s">
        <v>43</v>
      </c>
      <c r="FP127" s="186" t="s">
        <v>43</v>
      </c>
      <c r="FQ127" s="186" t="s">
        <v>43</v>
      </c>
      <c r="FR127" s="186" t="s">
        <v>43</v>
      </c>
      <c r="FS127" s="186" t="s">
        <v>43</v>
      </c>
      <c r="FT127" s="186" t="s">
        <v>43</v>
      </c>
      <c r="FU127" s="186" t="s">
        <v>43</v>
      </c>
      <c r="FV127" s="186" t="s">
        <v>43</v>
      </c>
      <c r="FW127" s="186" t="s">
        <v>43</v>
      </c>
      <c r="FX127" s="186" t="s">
        <v>43</v>
      </c>
      <c r="FY127" s="186" t="s">
        <v>43</v>
      </c>
      <c r="FZ127" s="186" t="s">
        <v>43</v>
      </c>
      <c r="GA127" s="186" t="s">
        <v>43</v>
      </c>
      <c r="GB127" s="186" t="s">
        <v>43</v>
      </c>
      <c r="GC127" s="186" t="s">
        <v>43</v>
      </c>
      <c r="GD127" s="186" t="s">
        <v>43</v>
      </c>
      <c r="GE127" s="186" t="s">
        <v>43</v>
      </c>
      <c r="GF127" s="186" t="s">
        <v>43</v>
      </c>
      <c r="GG127" s="186" t="s">
        <v>43</v>
      </c>
      <c r="GH127" s="186" t="s">
        <v>43</v>
      </c>
      <c r="GI127" s="186" t="s">
        <v>43</v>
      </c>
      <c r="GJ127" s="186" t="s">
        <v>43</v>
      </c>
      <c r="GK127" s="186" t="s">
        <v>43</v>
      </c>
      <c r="GL127" s="186" t="s">
        <v>43</v>
      </c>
      <c r="GM127" s="186" t="s">
        <v>43</v>
      </c>
      <c r="GN127" s="186" t="s">
        <v>43</v>
      </c>
      <c r="GO127" s="186" t="s">
        <v>43</v>
      </c>
      <c r="GP127" s="186" t="s">
        <v>43</v>
      </c>
      <c r="GT127" s="162">
        <v>126</v>
      </c>
      <c r="GU127" s="162" t="s">
        <v>351</v>
      </c>
      <c r="HH127" s="162">
        <f t="shared" si="169"/>
        <v>63</v>
      </c>
      <c r="HI127" s="162" t="str">
        <f t="shared" si="151"/>
        <v>Z463</v>
      </c>
      <c r="HJ127" s="162" t="str">
        <f t="shared" ref="HJ127" si="318">CONCATENATE(2,HI127)</f>
        <v>2Z463</v>
      </c>
      <c r="HK127" s="162" t="str">
        <f t="shared" si="241"/>
        <v/>
      </c>
      <c r="IG127" s="278"/>
      <c r="II127" s="278"/>
      <c r="IJ127" s="278"/>
      <c r="IK127" s="278"/>
      <c r="IL127" s="288"/>
      <c r="IM127" s="278"/>
      <c r="IN127" s="278"/>
      <c r="IO127" s="278"/>
      <c r="IP127" s="278"/>
      <c r="IQ127" s="278"/>
      <c r="IR127" s="278"/>
      <c r="IS127" s="278"/>
      <c r="IT127" s="278"/>
      <c r="IU127" s="278"/>
      <c r="IW127" s="278"/>
      <c r="IX127" s="278"/>
      <c r="IY127" s="278"/>
      <c r="IZ127" s="278"/>
      <c r="JA127" s="278"/>
    </row>
    <row r="128" spans="1:261" ht="39.9" customHeight="1" thickBot="1" x14ac:dyDescent="0.65">
      <c r="B128" s="280"/>
      <c r="C128" s="162" t="str">
        <f t="shared" si="164"/>
        <v>2Z4104</v>
      </c>
      <c r="D128" s="281"/>
      <c r="E128" s="281"/>
      <c r="F128" s="282"/>
      <c r="I128" s="222" t="str">
        <f>BC128</f>
        <v>Z480</v>
      </c>
      <c r="J128" s="220" t="str">
        <f>IF(ISERROR(VLOOKUP(I128,'zapisy k stolom'!$A$4:$AD$2403,27,0)),"",VLOOKUP(I128,'zapisy k stolom'!$A$4:$AD$2403,27,0))</f>
        <v/>
      </c>
      <c r="O128" s="225"/>
      <c r="Q128" s="180" t="str">
        <f t="shared" si="158"/>
        <v/>
      </c>
      <c r="R128" s="180" t="str">
        <f t="shared" si="156"/>
        <v/>
      </c>
      <c r="U128" s="180" t="str">
        <f t="shared" si="186"/>
        <v/>
      </c>
      <c r="V128" s="180" t="str">
        <f t="shared" si="180"/>
        <v/>
      </c>
      <c r="Y128" s="180" t="str">
        <f t="shared" si="233"/>
        <v/>
      </c>
      <c r="Z128" s="180" t="str">
        <f t="shared" si="227"/>
        <v/>
      </c>
      <c r="AC128" s="180" t="str">
        <f t="shared" ref="AC128:AC191" si="319">IF(ISERROR(IF(AC127+1&gt;MAX($Q$3:$Q$259),"",AC127+1))=TRUE,"",IF(AC127+1&gt;MAX($Q$3:$Q$259),"",AC127+1))</f>
        <v/>
      </c>
      <c r="AD128" s="180" t="str">
        <f t="shared" si="313"/>
        <v/>
      </c>
      <c r="AF128" s="284"/>
      <c r="AH128" s="283"/>
      <c r="AI128" s="283"/>
      <c r="AM128" s="279"/>
      <c r="AN128" s="279"/>
      <c r="AO128" s="279"/>
      <c r="AP128" s="279"/>
      <c r="AR128" s="162">
        <v>124</v>
      </c>
      <c r="AY128" s="162" t="str">
        <f>CONCATENATE("2",BD124)</f>
        <v>2Z4104</v>
      </c>
      <c r="AZ128" s="162" t="str">
        <f>J128</f>
        <v/>
      </c>
      <c r="BC128" s="203" t="str">
        <f>CONCATENATE("Z4",BA127)</f>
        <v>Z480</v>
      </c>
      <c r="BD128" s="200"/>
      <c r="EB128" s="176"/>
      <c r="EC128" s="176"/>
      <c r="ED128" s="176">
        <f t="shared" si="306"/>
        <v>126</v>
      </c>
      <c r="EE128" s="186" t="s">
        <v>43</v>
      </c>
      <c r="EF128" s="186" t="s">
        <v>43</v>
      </c>
      <c r="EG128" s="186" t="s">
        <v>43</v>
      </c>
      <c r="EH128" s="186" t="s">
        <v>43</v>
      </c>
      <c r="EI128" s="186" t="s">
        <v>43</v>
      </c>
      <c r="EJ128" s="186" t="s">
        <v>43</v>
      </c>
      <c r="EK128" s="186" t="s">
        <v>43</v>
      </c>
      <c r="EL128" s="186" t="s">
        <v>43</v>
      </c>
      <c r="EM128" s="186" t="s">
        <v>43</v>
      </c>
      <c r="EN128" s="186" t="s">
        <v>43</v>
      </c>
      <c r="EO128" s="186" t="s">
        <v>43</v>
      </c>
      <c r="EP128" s="186" t="s">
        <v>43</v>
      </c>
      <c r="EQ128" s="186" t="s">
        <v>43</v>
      </c>
      <c r="ER128" s="186" t="s">
        <v>43</v>
      </c>
      <c r="ES128" s="186" t="s">
        <v>43</v>
      </c>
      <c r="ET128" s="186" t="s">
        <v>43</v>
      </c>
      <c r="EU128" s="186" t="s">
        <v>43</v>
      </c>
      <c r="EV128" s="186" t="s">
        <v>43</v>
      </c>
      <c r="EW128" s="186" t="s">
        <v>43</v>
      </c>
      <c r="EX128" s="186" t="s">
        <v>43</v>
      </c>
      <c r="EY128" s="186" t="s">
        <v>43</v>
      </c>
      <c r="EZ128" s="186" t="s">
        <v>43</v>
      </c>
      <c r="FA128" s="186" t="s">
        <v>43</v>
      </c>
      <c r="FB128" s="186" t="s">
        <v>43</v>
      </c>
      <c r="FC128" s="186" t="s">
        <v>43</v>
      </c>
      <c r="FD128" s="186" t="s">
        <v>43</v>
      </c>
      <c r="FE128" s="186" t="s">
        <v>43</v>
      </c>
      <c r="FF128" s="186" t="s">
        <v>43</v>
      </c>
      <c r="FG128" s="186" t="s">
        <v>43</v>
      </c>
      <c r="FH128" s="186" t="s">
        <v>43</v>
      </c>
      <c r="FI128" s="186" t="s">
        <v>43</v>
      </c>
      <c r="FJ128" s="186" t="s">
        <v>43</v>
      </c>
      <c r="FK128" s="186" t="s">
        <v>43</v>
      </c>
      <c r="FL128" s="186" t="s">
        <v>43</v>
      </c>
      <c r="FM128" s="186" t="s">
        <v>43</v>
      </c>
      <c r="FN128" s="186" t="s">
        <v>43</v>
      </c>
      <c r="FO128" s="186" t="s">
        <v>43</v>
      </c>
      <c r="FP128" s="186" t="s">
        <v>43</v>
      </c>
      <c r="FQ128" s="186" t="s">
        <v>43</v>
      </c>
      <c r="FR128" s="186" t="s">
        <v>43</v>
      </c>
      <c r="FS128" s="186" t="s">
        <v>43</v>
      </c>
      <c r="FT128" s="186" t="s">
        <v>43</v>
      </c>
      <c r="FU128" s="186" t="s">
        <v>43</v>
      </c>
      <c r="FV128" s="186" t="s">
        <v>43</v>
      </c>
      <c r="FW128" s="186" t="s">
        <v>43</v>
      </c>
      <c r="FX128" s="186" t="s">
        <v>43</v>
      </c>
      <c r="FY128" s="186" t="s">
        <v>43</v>
      </c>
      <c r="FZ128" s="186" t="s">
        <v>43</v>
      </c>
      <c r="GA128" s="186" t="s">
        <v>43</v>
      </c>
      <c r="GB128" s="186" t="s">
        <v>43</v>
      </c>
      <c r="GC128" s="186" t="s">
        <v>43</v>
      </c>
      <c r="GD128" s="186" t="s">
        <v>43</v>
      </c>
      <c r="GE128" s="186" t="s">
        <v>43</v>
      </c>
      <c r="GF128" s="186" t="s">
        <v>43</v>
      </c>
      <c r="GG128" s="186" t="s">
        <v>43</v>
      </c>
      <c r="GH128" s="186" t="s">
        <v>43</v>
      </c>
      <c r="GI128" s="186" t="s">
        <v>43</v>
      </c>
      <c r="GJ128" s="186" t="s">
        <v>43</v>
      </c>
      <c r="GK128" s="186" t="s">
        <v>43</v>
      </c>
      <c r="GL128" s="186" t="s">
        <v>43</v>
      </c>
      <c r="GM128" s="186" t="s">
        <v>43</v>
      </c>
      <c r="GN128" s="186" t="s">
        <v>43</v>
      </c>
      <c r="GO128" s="186" t="s">
        <v>43</v>
      </c>
      <c r="GP128" s="186" t="s">
        <v>44</v>
      </c>
      <c r="GT128" s="162">
        <v>127</v>
      </c>
      <c r="GU128" s="162" t="s">
        <v>352</v>
      </c>
      <c r="HH128" s="162">
        <f t="shared" si="169"/>
        <v>64</v>
      </c>
      <c r="HI128" s="162" t="str">
        <f t="shared" si="151"/>
        <v>Z464</v>
      </c>
      <c r="HJ128" s="162" t="str">
        <f t="shared" ref="HJ128" si="320">CONCATENATE(1,HI128)</f>
        <v>1Z464</v>
      </c>
      <c r="HK128" s="162" t="str">
        <f t="shared" si="241"/>
        <v/>
      </c>
      <c r="IG128" s="277">
        <v>63</v>
      </c>
      <c r="II128" s="277" t="str">
        <f t="shared" ref="II128" si="321">IF($H$1=8,IW128,IF($H$1=16,IX128,IF($H$1=32,IY128,IF($H$1=64,IZ128,IF($H$1=128,JA128,"")))))</f>
        <v/>
      </c>
      <c r="IJ128" s="277">
        <f t="shared" ref="IJ128" si="322">IF($H$1=8,IL128,IF($H$1=16,IN128,IF($H$1=32,IP128,IF($H$1=64,IR128,IF($H$1=128,IT128,"")))))</f>
        <v>0</v>
      </c>
      <c r="IK128" s="277">
        <f t="shared" ref="IK128" si="323">IF($H$1=8,IM128,IF($H$1=16,IO128,IF($H$1=32,IQ128,IF($H$1=64,IS128,IF($H$1=128,IU128,"")))))</f>
        <v>0</v>
      </c>
      <c r="IL128" s="277"/>
      <c r="IM128" s="277"/>
      <c r="IN128" s="277"/>
      <c r="IO128" s="277"/>
      <c r="IP128" s="277"/>
      <c r="IQ128" s="277"/>
      <c r="IR128" s="277" t="s">
        <v>43</v>
      </c>
      <c r="IS128" s="277" t="str">
        <f>I127</f>
        <v/>
      </c>
      <c r="IT128" s="277" t="s">
        <v>43</v>
      </c>
      <c r="IU128" s="277"/>
      <c r="IW128" s="277" t="str">
        <f>IF(IM128="","",MAX($IW$4:IW127)+1)</f>
        <v/>
      </c>
      <c r="IX128" s="277" t="str">
        <f>IF(IO128="","",MAX($IW$4:IX127)+1)</f>
        <v/>
      </c>
      <c r="IY128" s="277" t="str">
        <f>IF(IQ128="","",MAX($IW$4:IY127)+1)</f>
        <v/>
      </c>
      <c r="IZ128" s="277" t="str">
        <f>IF(IS128="","",MAX($IW$4:IZ127)+1)</f>
        <v/>
      </c>
      <c r="JA128" s="277" t="str">
        <f>IF(IU128="","",MAX($IW$4:JA127)+1)</f>
        <v/>
      </c>
    </row>
    <row r="129" spans="1:261" ht="39.9" customHeight="1" thickBot="1" x14ac:dyDescent="0.65">
      <c r="B129" s="280">
        <v>63</v>
      </c>
      <c r="C129" s="162" t="str">
        <f t="shared" si="164"/>
        <v>1Z432</v>
      </c>
      <c r="D129" s="281">
        <f>HLOOKUP($H$1,$AH$6:$AL$258,B127+B127,0)</f>
        <v>0</v>
      </c>
      <c r="E129" s="281">
        <f t="shared" si="196"/>
        <v>63</v>
      </c>
      <c r="F129" s="282" t="str">
        <f>IF(OR(ISERROR(HLOOKUP($H$1,$AR$4:$AV$132,B129+1,0))=TRUE,HLOOKUP($H$1,$AR$4:$AV$132,B129+1,0)=0)," ",HLOOKUP($H$1,$AR$4:$AV$132,B129+1,0))</f>
        <v xml:space="preserve"> </v>
      </c>
      <c r="G129" s="214" t="str">
        <f>IF(ISERROR(VLOOKUP(E129,vylosovanie!$D$10:$Q$162,11,0))=TRUE,"",IF($K$1="n","",VLOOKUP(E129,vylosovanie!$D$10:$Q$162,11,0)))</f>
        <v/>
      </c>
      <c r="H129" s="214" t="str">
        <f>IF(ISERROR(VLOOKUP(E129,vylosovanie!$D$10:$Q$162,12,0))=TRUE,"",IF($K$1="n","",VLOOKUP(E129,vylosovanie!$D$10:$Q$162,12,0)))</f>
        <v/>
      </c>
      <c r="I129" s="223" t="str">
        <f>IF(ISERROR(VLOOKUP(H130,'zapisy k stolom'!$A$4:$AD$2403,28,0)),"",VLOOKUP(H130,'zapisy k stolom'!$A$4:$AD$2403,28,0))</f>
        <v/>
      </c>
      <c r="J129" s="224" t="str">
        <f>IF(ISERROR(VLOOKUP(I128,'zapisy k stolom'!$A$4:$AD$2403,30,0)),"",VLOOKUP(I128,'zapisy k stolom'!$A$4:$AD$2403,30,0))</f>
        <v/>
      </c>
      <c r="O129" s="225"/>
      <c r="Q129" s="180" t="str">
        <f t="shared" si="158"/>
        <v/>
      </c>
      <c r="R129" s="180" t="str">
        <f t="shared" si="156"/>
        <v/>
      </c>
      <c r="U129" s="180" t="str">
        <f t="shared" si="186"/>
        <v/>
      </c>
      <c r="V129" s="180" t="str">
        <f t="shared" si="180"/>
        <v/>
      </c>
      <c r="Y129" s="180" t="str">
        <f t="shared" si="233"/>
        <v/>
      </c>
      <c r="Z129" s="180" t="str">
        <f t="shared" si="227"/>
        <v/>
      </c>
      <c r="AC129" s="180" t="str">
        <f t="shared" si="319"/>
        <v/>
      </c>
      <c r="AD129" s="180" t="str">
        <f t="shared" si="313"/>
        <v/>
      </c>
      <c r="AF129" s="284" t="str">
        <f>IF(F129=$H$1,"B1",IF(F129&gt;$H$1,"--",IF($H$1=8,HLOOKUP($H$2,$HZ$2:$IC$10,F129+1,0),IF($H$1=16,HLOOKUP($H$2,$BL$2:$BS$18,F129+1,0),IF($H$1=32,HLOOKUP($H$2,$BY$2:$CN$34,F129+1,0),IF($H$1=64,HLOOKUP($H$2,$CT$2:$DY$66,F129+1,0),IF($H$1=128,HLOOKUP($H$2,$EE$2:$GP$130,F129+1,0),"")))))))</f>
        <v>--</v>
      </c>
      <c r="AH129" s="283">
        <v>6</v>
      </c>
      <c r="AI129" s="283">
        <v>5</v>
      </c>
      <c r="AM129" s="279">
        <v>63</v>
      </c>
      <c r="AN129" s="279">
        <v>63</v>
      </c>
      <c r="AO129" s="279"/>
      <c r="AP129" s="279"/>
      <c r="AR129" s="162">
        <v>125</v>
      </c>
      <c r="AY129" s="162" t="str">
        <f>CONCATENATE("1",BB130)</f>
        <v>1Z432</v>
      </c>
      <c r="AZ129" s="162" t="str">
        <f>G129</f>
        <v/>
      </c>
      <c r="BA129" s="162">
        <f>BA126+96</f>
        <v>127</v>
      </c>
      <c r="BC129" s="203"/>
      <c r="EB129" s="176"/>
      <c r="EC129" s="176"/>
      <c r="ED129" s="176">
        <f t="shared" si="306"/>
        <v>127</v>
      </c>
      <c r="EE129" s="186" t="s">
        <v>43</v>
      </c>
      <c r="EF129" s="186" t="s">
        <v>43</v>
      </c>
      <c r="EG129" s="186" t="s">
        <v>44</v>
      </c>
      <c r="EH129" s="186" t="s">
        <v>44</v>
      </c>
      <c r="EI129" s="186" t="s">
        <v>44</v>
      </c>
      <c r="EJ129" s="186" t="s">
        <v>44</v>
      </c>
      <c r="EK129" s="186" t="s">
        <v>44</v>
      </c>
      <c r="EL129" s="186" t="s">
        <v>44</v>
      </c>
      <c r="EM129" s="186" t="s">
        <v>44</v>
      </c>
      <c r="EN129" s="186" t="s">
        <v>44</v>
      </c>
      <c r="EO129" s="186" t="s">
        <v>44</v>
      </c>
      <c r="EP129" s="186" t="s">
        <v>44</v>
      </c>
      <c r="EQ129" s="186" t="s">
        <v>44</v>
      </c>
      <c r="ER129" s="186" t="s">
        <v>44</v>
      </c>
      <c r="ES129" s="186" t="s">
        <v>44</v>
      </c>
      <c r="ET129" s="186" t="s">
        <v>44</v>
      </c>
      <c r="EU129" s="186" t="s">
        <v>44</v>
      </c>
      <c r="EV129" s="186" t="s">
        <v>44</v>
      </c>
      <c r="EW129" s="186" t="s">
        <v>44</v>
      </c>
      <c r="EX129" s="186" t="s">
        <v>44</v>
      </c>
      <c r="EY129" s="186" t="s">
        <v>44</v>
      </c>
      <c r="EZ129" s="186" t="s">
        <v>44</v>
      </c>
      <c r="FA129" s="186" t="s">
        <v>44</v>
      </c>
      <c r="FB129" s="186" t="s">
        <v>44</v>
      </c>
      <c r="FC129" s="186" t="s">
        <v>44</v>
      </c>
      <c r="FD129" s="186" t="s">
        <v>44</v>
      </c>
      <c r="FE129" s="186" t="s">
        <v>44</v>
      </c>
      <c r="FF129" s="186" t="s">
        <v>44</v>
      </c>
      <c r="FG129" s="186" t="s">
        <v>44</v>
      </c>
      <c r="FH129" s="186" t="s">
        <v>44</v>
      </c>
      <c r="FI129" s="186" t="s">
        <v>44</v>
      </c>
      <c r="FJ129" s="186" t="s">
        <v>44</v>
      </c>
      <c r="FK129" s="186" t="s">
        <v>44</v>
      </c>
      <c r="FL129" s="186" t="s">
        <v>44</v>
      </c>
      <c r="FM129" s="186" t="s">
        <v>44</v>
      </c>
      <c r="FN129" s="186" t="s">
        <v>44</v>
      </c>
      <c r="FO129" s="186" t="s">
        <v>44</v>
      </c>
      <c r="FP129" s="186" t="s">
        <v>44</v>
      </c>
      <c r="FQ129" s="186" t="s">
        <v>44</v>
      </c>
      <c r="FR129" s="186" t="s">
        <v>44</v>
      </c>
      <c r="FS129" s="186" t="s">
        <v>44</v>
      </c>
      <c r="FT129" s="186" t="s">
        <v>44</v>
      </c>
      <c r="FU129" s="186" t="s">
        <v>44</v>
      </c>
      <c r="FV129" s="186" t="s">
        <v>44</v>
      </c>
      <c r="FW129" s="186" t="s">
        <v>44</v>
      </c>
      <c r="FX129" s="186" t="s">
        <v>44</v>
      </c>
      <c r="FY129" s="186" t="s">
        <v>44</v>
      </c>
      <c r="FZ129" s="186" t="s">
        <v>44</v>
      </c>
      <c r="GA129" s="186" t="s">
        <v>44</v>
      </c>
      <c r="GB129" s="186" t="s">
        <v>44</v>
      </c>
      <c r="GC129" s="186" t="s">
        <v>44</v>
      </c>
      <c r="GD129" s="186" t="s">
        <v>44</v>
      </c>
      <c r="GE129" s="186" t="s">
        <v>44</v>
      </c>
      <c r="GF129" s="186" t="s">
        <v>44</v>
      </c>
      <c r="GG129" s="186" t="s">
        <v>44</v>
      </c>
      <c r="GH129" s="186" t="s">
        <v>44</v>
      </c>
      <c r="GI129" s="186" t="s">
        <v>44</v>
      </c>
      <c r="GJ129" s="186" t="s">
        <v>44</v>
      </c>
      <c r="GK129" s="186" t="s">
        <v>44</v>
      </c>
      <c r="GL129" s="186" t="s">
        <v>44</v>
      </c>
      <c r="GM129" s="186" t="s">
        <v>44</v>
      </c>
      <c r="GN129" s="186" t="s">
        <v>44</v>
      </c>
      <c r="GO129" s="186" t="s">
        <v>44</v>
      </c>
      <c r="GP129" s="186" t="s">
        <v>44</v>
      </c>
      <c r="HH129" s="162">
        <f t="shared" si="169"/>
        <v>64</v>
      </c>
      <c r="HI129" s="162" t="str">
        <f t="shared" si="151"/>
        <v>Z464</v>
      </c>
      <c r="HJ129" s="162" t="str">
        <f t="shared" ref="HJ129" si="324">CONCATENATE(2,HI129)</f>
        <v>2Z464</v>
      </c>
      <c r="HK129" s="162" t="str">
        <f t="shared" si="241"/>
        <v/>
      </c>
      <c r="IG129" s="278"/>
      <c r="II129" s="278"/>
      <c r="IJ129" s="278"/>
      <c r="IK129" s="278"/>
      <c r="IL129" s="288"/>
      <c r="IM129" s="278"/>
      <c r="IN129" s="278"/>
      <c r="IO129" s="278"/>
      <c r="IP129" s="278"/>
      <c r="IQ129" s="278"/>
      <c r="IR129" s="278"/>
      <c r="IS129" s="278"/>
      <c r="IT129" s="278"/>
      <c r="IU129" s="278"/>
      <c r="IW129" s="278"/>
      <c r="IX129" s="278"/>
      <c r="IY129" s="278"/>
      <c r="IZ129" s="278"/>
      <c r="JA129" s="278"/>
    </row>
    <row r="130" spans="1:261" ht="39.9" customHeight="1" thickBot="1" x14ac:dyDescent="0.65">
      <c r="B130" s="280"/>
      <c r="C130" s="162" t="str">
        <f t="shared" si="164"/>
        <v>2Z480</v>
      </c>
      <c r="D130" s="281"/>
      <c r="E130" s="281"/>
      <c r="F130" s="282"/>
      <c r="G130" s="217"/>
      <c r="H130" s="218" t="str">
        <f>BB130</f>
        <v>Z432</v>
      </c>
      <c r="I130" s="220" t="str">
        <f>IF(ISERROR(VLOOKUP(H130,'zapisy k stolom'!$A$4:$AD$2403,27,0)),"",VLOOKUP(H130,'zapisy k stolom'!$A$4:$AD$2403,27,0))</f>
        <v/>
      </c>
      <c r="O130" s="225"/>
      <c r="Q130" s="180" t="str">
        <f t="shared" si="158"/>
        <v/>
      </c>
      <c r="R130" s="180" t="str">
        <f t="shared" si="156"/>
        <v/>
      </c>
      <c r="U130" s="180" t="str">
        <f t="shared" si="186"/>
        <v/>
      </c>
      <c r="V130" s="180" t="str">
        <f t="shared" si="180"/>
        <v/>
      </c>
      <c r="Y130" s="180" t="str">
        <f t="shared" si="233"/>
        <v/>
      </c>
      <c r="Z130" s="180" t="str">
        <f t="shared" si="227"/>
        <v/>
      </c>
      <c r="AC130" s="180" t="str">
        <f t="shared" si="319"/>
        <v/>
      </c>
      <c r="AD130" s="180" t="str">
        <f t="shared" si="313"/>
        <v/>
      </c>
      <c r="AF130" s="284"/>
      <c r="AH130" s="283"/>
      <c r="AI130" s="283"/>
      <c r="AM130" s="279"/>
      <c r="AN130" s="279"/>
      <c r="AO130" s="279"/>
      <c r="AP130" s="279"/>
      <c r="AR130" s="162">
        <v>126</v>
      </c>
      <c r="AY130" s="162" t="str">
        <f>CONCATENATE("2",BC128)</f>
        <v>2Z480</v>
      </c>
      <c r="AZ130" s="162" t="str">
        <f>I130</f>
        <v/>
      </c>
      <c r="BA130" s="162">
        <f>BA126+1</f>
        <v>32</v>
      </c>
      <c r="BB130" s="199" t="str">
        <f>CONCATENATE("Z4",BA130)</f>
        <v>Z432</v>
      </c>
      <c r="BC130" s="200"/>
      <c r="EB130" s="176"/>
      <c r="EC130" s="176"/>
      <c r="ED130" s="176">
        <f t="shared" si="306"/>
        <v>128</v>
      </c>
      <c r="EE130" s="186" t="s">
        <v>43</v>
      </c>
      <c r="EF130" s="186" t="s">
        <v>43</v>
      </c>
      <c r="EG130" s="186" t="s">
        <v>43</v>
      </c>
      <c r="EH130" s="186" t="s">
        <v>43</v>
      </c>
      <c r="EI130" s="186" t="s">
        <v>43</v>
      </c>
      <c r="EJ130" s="186" t="s">
        <v>43</v>
      </c>
      <c r="EK130" s="186" t="s">
        <v>43</v>
      </c>
      <c r="EL130" s="186" t="s">
        <v>43</v>
      </c>
      <c r="EM130" s="186" t="s">
        <v>43</v>
      </c>
      <c r="EN130" s="186" t="s">
        <v>43</v>
      </c>
      <c r="EO130" s="186" t="s">
        <v>43</v>
      </c>
      <c r="EP130" s="186" t="s">
        <v>43</v>
      </c>
      <c r="EQ130" s="186" t="s">
        <v>43</v>
      </c>
      <c r="ER130" s="186" t="s">
        <v>43</v>
      </c>
      <c r="ES130" s="186" t="s">
        <v>43</v>
      </c>
      <c r="ET130" s="186" t="s">
        <v>43</v>
      </c>
      <c r="EU130" s="186" t="s">
        <v>43</v>
      </c>
      <c r="EV130" s="186" t="s">
        <v>43</v>
      </c>
      <c r="EW130" s="186" t="s">
        <v>43</v>
      </c>
      <c r="EX130" s="186" t="s">
        <v>43</v>
      </c>
      <c r="EY130" s="186" t="s">
        <v>43</v>
      </c>
      <c r="EZ130" s="186" t="s">
        <v>43</v>
      </c>
      <c r="FA130" s="186" t="s">
        <v>43</v>
      </c>
      <c r="FB130" s="186" t="s">
        <v>43</v>
      </c>
      <c r="FC130" s="186" t="s">
        <v>43</v>
      </c>
      <c r="FD130" s="186" t="s">
        <v>43</v>
      </c>
      <c r="FE130" s="186" t="s">
        <v>43</v>
      </c>
      <c r="FF130" s="186" t="s">
        <v>43</v>
      </c>
      <c r="FG130" s="186" t="s">
        <v>43</v>
      </c>
      <c r="FH130" s="186" t="s">
        <v>43</v>
      </c>
      <c r="FI130" s="186" t="s">
        <v>43</v>
      </c>
      <c r="FJ130" s="186" t="s">
        <v>43</v>
      </c>
      <c r="FK130" s="186" t="s">
        <v>43</v>
      </c>
      <c r="FL130" s="186" t="s">
        <v>43</v>
      </c>
      <c r="FM130" s="186" t="s">
        <v>43</v>
      </c>
      <c r="FN130" s="186" t="s">
        <v>43</v>
      </c>
      <c r="FO130" s="186" t="s">
        <v>43</v>
      </c>
      <c r="FP130" s="186" t="s">
        <v>43</v>
      </c>
      <c r="FQ130" s="186" t="s">
        <v>43</v>
      </c>
      <c r="FR130" s="186" t="s">
        <v>43</v>
      </c>
      <c r="FS130" s="186" t="s">
        <v>43</v>
      </c>
      <c r="FT130" s="186" t="s">
        <v>43</v>
      </c>
      <c r="FU130" s="186" t="s">
        <v>43</v>
      </c>
      <c r="FV130" s="186" t="s">
        <v>43</v>
      </c>
      <c r="FW130" s="186" t="s">
        <v>43</v>
      </c>
      <c r="FX130" s="186" t="s">
        <v>43</v>
      </c>
      <c r="FY130" s="186" t="s">
        <v>43</v>
      </c>
      <c r="FZ130" s="186" t="s">
        <v>43</v>
      </c>
      <c r="GA130" s="186" t="s">
        <v>43</v>
      </c>
      <c r="GB130" s="186" t="s">
        <v>43</v>
      </c>
      <c r="GC130" s="186" t="s">
        <v>43</v>
      </c>
      <c r="GD130" s="186" t="s">
        <v>43</v>
      </c>
      <c r="GE130" s="186" t="s">
        <v>43</v>
      </c>
      <c r="GF130" s="186" t="s">
        <v>43</v>
      </c>
      <c r="GG130" s="186" t="s">
        <v>43</v>
      </c>
      <c r="GH130" s="186" t="s">
        <v>43</v>
      </c>
      <c r="GI130" s="186" t="s">
        <v>43</v>
      </c>
      <c r="GJ130" s="186" t="s">
        <v>43</v>
      </c>
      <c r="GK130" s="186" t="s">
        <v>43</v>
      </c>
      <c r="GL130" s="186" t="s">
        <v>43</v>
      </c>
      <c r="GM130" s="186" t="s">
        <v>43</v>
      </c>
      <c r="GN130" s="186" t="s">
        <v>43</v>
      </c>
      <c r="GO130" s="186" t="s">
        <v>43</v>
      </c>
      <c r="GP130" s="186" t="s">
        <v>43</v>
      </c>
      <c r="HH130" s="162">
        <f t="shared" si="169"/>
        <v>65</v>
      </c>
      <c r="HI130" s="162" t="str">
        <f t="shared" ref="HI130:HI193" si="325">CONCATENATE("Z4",HH130)</f>
        <v>Z465</v>
      </c>
      <c r="HJ130" s="162" t="str">
        <f t="shared" ref="HJ130" si="326">CONCATENATE(1,HI130)</f>
        <v>1Z465</v>
      </c>
      <c r="HK130" s="162" t="str">
        <f t="shared" ref="HK130:HK161" si="327">VLOOKUP(HJ130,$C$5:$K$260,7,0)</f>
        <v>Guassardo / Geročová</v>
      </c>
      <c r="IG130" s="277">
        <v>64</v>
      </c>
      <c r="II130" s="277" t="str">
        <f t="shared" ref="II130" si="328">IF($H$1=8,IW130,IF($H$1=16,IX130,IF($H$1=32,IY130,IF($H$1=64,IZ130,IF($H$1=128,JA130,"")))))</f>
        <v/>
      </c>
      <c r="IJ130" s="277">
        <f t="shared" ref="IJ130" si="329">IF($H$1=8,IL130,IF($H$1=16,IN130,IF($H$1=32,IP130,IF($H$1=64,IR130,IF($H$1=128,IT130,"")))))</f>
        <v>0</v>
      </c>
      <c r="IK130" s="277">
        <f t="shared" ref="IK130" si="330">IF($H$1=8,IM130,IF($H$1=16,IO130,IF($H$1=32,IQ130,IF($H$1=64,IS130,IF($H$1=128,IU130,"")))))</f>
        <v>0</v>
      </c>
      <c r="IL130" s="277"/>
      <c r="IM130" s="277"/>
      <c r="IN130" s="277"/>
      <c r="IO130" s="277"/>
      <c r="IP130" s="277"/>
      <c r="IQ130" s="277"/>
      <c r="IR130" s="277" t="s">
        <v>43</v>
      </c>
      <c r="IS130" s="277" t="str">
        <f>I131</f>
        <v/>
      </c>
      <c r="IT130" s="277" t="s">
        <v>43</v>
      </c>
      <c r="IU130" s="277"/>
      <c r="IW130" s="277" t="str">
        <f>IF(IM130="","",MAX($IW$4:IW129)+1)</f>
        <v/>
      </c>
      <c r="IX130" s="277" t="str">
        <f>IF(IO130="","",MAX($IW$4:IX129)+1)</f>
        <v/>
      </c>
      <c r="IY130" s="277" t="str">
        <f>IF(IQ130="","",MAX($IW$4:IY129)+1)</f>
        <v/>
      </c>
      <c r="IZ130" s="277" t="str">
        <f>IF(IS130="","",MAX($IW$4:IZ129)+1)</f>
        <v/>
      </c>
      <c r="JA130" s="277" t="str">
        <f>IF(IU130="","",MAX($IW$4:JA129)+1)</f>
        <v/>
      </c>
    </row>
    <row r="131" spans="1:261" ht="39.9" customHeight="1" thickBot="1" x14ac:dyDescent="0.65">
      <c r="A131" s="232" t="str">
        <f>IF(I131="","",MAX($A$5:A130)+1)</f>
        <v/>
      </c>
      <c r="B131" s="280">
        <v>64</v>
      </c>
      <c r="C131" s="162" t="str">
        <f t="shared" si="164"/>
        <v>2Z432</v>
      </c>
      <c r="D131" s="281">
        <f>HLOOKUP($H$1,$AH$6:$AL$258,B129+B129,0)</f>
        <v>0</v>
      </c>
      <c r="E131" s="281">
        <f t="shared" si="196"/>
        <v>64</v>
      </c>
      <c r="F131" s="282" t="str">
        <f>IF(OR(ISERROR(HLOOKUP($H$1,$AR$4:$AV$132,B131+1,0))=TRUE,HLOOKUP($H$1,$AR$4:$AV$132,B131+1,0)=0)," ",HLOOKUP($H$1,$AR$4:$AV$132,B131+1,0))</f>
        <v xml:space="preserve"> </v>
      </c>
      <c r="G131" s="219" t="str">
        <f>IF(ISERROR(VLOOKUP(E131,vylosovanie!$D$10:$Q$162,11,0))=TRUE,"",IF($K$1="n","",VLOOKUP(E131,vylosovanie!$D$10:$Q$162,11,0)))</f>
        <v/>
      </c>
      <c r="H131" s="220" t="str">
        <f>IF(ISERROR(VLOOKUP(E131,vylosovanie!$D$10:$Q$162,12,0))=TRUE,"",IF($K$1="n","",VLOOKUP(E131,vylosovanie!$D$10:$Q$162,12,0)))</f>
        <v/>
      </c>
      <c r="I131" s="224" t="str">
        <f>IF(ISERROR(VLOOKUP(H130,'zapisy k stolom'!$A$4:$AD$2403,30,0)),"",VLOOKUP(H130,'zapisy k stolom'!$A$4:$AD$2403,30,0))</f>
        <v/>
      </c>
      <c r="O131" s="225" t="str">
        <f>IF(ISERROR(VLOOKUP(N132,'zapisy k stolom'!$A$4:$AD$2544,28,0)),"",VLOOKUP(N132,'zapisy k stolom'!$A$4:$AD$2544,28,0))</f>
        <v/>
      </c>
      <c r="Q131" s="180" t="str">
        <f t="shared" si="158"/>
        <v/>
      </c>
      <c r="R131" s="180" t="str">
        <f t="shared" ref="R131:R194" si="331">IF(ISERROR(VLOOKUP(Y157,$A$5:$I$260,9,0))=TRUE,"",VLOOKUP(Y157,$A$5:$I$260,9,0))</f>
        <v/>
      </c>
      <c r="U131" s="180" t="str">
        <f t="shared" si="186"/>
        <v/>
      </c>
      <c r="V131" s="180" t="str">
        <f t="shared" si="180"/>
        <v/>
      </c>
      <c r="Y131" s="180" t="str">
        <f t="shared" si="233"/>
        <v/>
      </c>
      <c r="Z131" s="180" t="str">
        <f t="shared" si="227"/>
        <v/>
      </c>
      <c r="AC131" s="180" t="str">
        <f t="shared" si="319"/>
        <v/>
      </c>
      <c r="AD131" s="180" t="str">
        <f t="shared" si="313"/>
        <v/>
      </c>
      <c r="AF131" s="284" t="str">
        <f>IF(F131=$H$1,"B1",IF(F131&gt;$H$1,"--",IF($H$1=8,HLOOKUP($H$2,$HZ$2:$IC$10,F131+1,0),IF($H$1=16,HLOOKUP($H$2,$BL$2:$BS$18,F131+1,0),IF($H$1=32,HLOOKUP($H$2,$BY$2:$CN$34,F131+1,0),IF($H$1=64,HLOOKUP($H$2,$CT$2:$DY$66,F131+1,0),IF($H$1=128,HLOOKUP($H$2,$EE$2:$GP$130,F131+1,0),"")))))))</f>
        <v>--</v>
      </c>
      <c r="AH131" s="283">
        <v>1</v>
      </c>
      <c r="AM131" s="279">
        <v>64</v>
      </c>
      <c r="AN131" s="279">
        <v>64</v>
      </c>
      <c r="AO131" s="279"/>
      <c r="AP131" s="279"/>
      <c r="AR131" s="162">
        <v>127</v>
      </c>
      <c r="AY131" s="162" t="str">
        <f>CONCATENATE("2",BB130)</f>
        <v>2Z432</v>
      </c>
      <c r="AZ131" s="162" t="str">
        <f>G131</f>
        <v/>
      </c>
      <c r="BB131" s="200"/>
      <c r="HH131" s="162">
        <f t="shared" si="169"/>
        <v>65</v>
      </c>
      <c r="HI131" s="162" t="str">
        <f t="shared" si="325"/>
        <v>Z465</v>
      </c>
      <c r="HJ131" s="162" t="str">
        <f t="shared" ref="HJ131" si="332">CONCATENATE(2,HI131)</f>
        <v>2Z465</v>
      </c>
      <c r="HK131" s="162" t="str">
        <f t="shared" si="327"/>
        <v>Zentková / Lipčáková</v>
      </c>
      <c r="IG131" s="278"/>
      <c r="II131" s="278"/>
      <c r="IJ131" s="278"/>
      <c r="IK131" s="278"/>
      <c r="IL131" s="288"/>
      <c r="IM131" s="278"/>
      <c r="IN131" s="278"/>
      <c r="IO131" s="278"/>
      <c r="IP131" s="278"/>
      <c r="IQ131" s="278"/>
      <c r="IR131" s="278"/>
      <c r="IS131" s="278"/>
      <c r="IT131" s="278"/>
      <c r="IU131" s="278"/>
      <c r="IW131" s="278"/>
      <c r="IX131" s="278"/>
      <c r="IY131" s="278"/>
      <c r="IZ131" s="278"/>
      <c r="JA131" s="278"/>
    </row>
    <row r="132" spans="1:261" ht="39.9" customHeight="1" thickBot="1" x14ac:dyDescent="0.65">
      <c r="B132" s="280"/>
      <c r="C132" s="162">
        <f t="shared" si="164"/>
        <v>0</v>
      </c>
      <c r="D132" s="281"/>
      <c r="E132" s="281"/>
      <c r="F132" s="282"/>
      <c r="N132" s="228" t="s">
        <v>352</v>
      </c>
      <c r="O132" s="227" t="str">
        <f>IF(ISERROR(VLOOKUP(N132,'zapisy k stolom'!$A$5:$AD$2544,27,0)),"",VLOOKUP(N132,'zapisy k stolom'!$A$5:$AD$2544,27,0))</f>
        <v/>
      </c>
      <c r="Q132" s="180" t="str">
        <f t="shared" ref="Q132:Q195" si="333">IF(ISERROR(IF(Q131+1&gt;MAX($A$5:$A$260),"",Q131+1))=TRUE,"",IF(Q131+1&gt;MAX($A$5:$A$260),"",Q131+1))</f>
        <v/>
      </c>
      <c r="R132" s="180" t="str">
        <f t="shared" si="331"/>
        <v/>
      </c>
      <c r="U132" s="180" t="str">
        <f t="shared" si="186"/>
        <v/>
      </c>
      <c r="V132" s="180" t="str">
        <f t="shared" si="180"/>
        <v/>
      </c>
      <c r="Y132" s="180" t="str">
        <f t="shared" si="233"/>
        <v/>
      </c>
      <c r="Z132" s="180" t="str">
        <f t="shared" si="227"/>
        <v/>
      </c>
      <c r="AC132" s="180" t="str">
        <f t="shared" si="319"/>
        <v/>
      </c>
      <c r="AD132" s="180" t="str">
        <f t="shared" si="313"/>
        <v/>
      </c>
      <c r="AF132" s="284"/>
      <c r="AH132" s="283"/>
      <c r="AM132" s="279"/>
      <c r="AN132" s="279"/>
      <c r="AO132" s="279"/>
      <c r="AP132" s="279"/>
      <c r="AR132" s="162">
        <v>128</v>
      </c>
      <c r="HH132" s="162">
        <f t="shared" si="169"/>
        <v>66</v>
      </c>
      <c r="HI132" s="162" t="str">
        <f t="shared" si="325"/>
        <v>Z466</v>
      </c>
      <c r="HJ132" s="162" t="str">
        <f t="shared" ref="HJ132" si="334">CONCATENATE(1,HI132)</f>
        <v>1Z466</v>
      </c>
      <c r="HK132" s="162" t="str">
        <f t="shared" si="327"/>
        <v>Guassardo / Koňárová</v>
      </c>
      <c r="IG132" s="277">
        <v>65</v>
      </c>
      <c r="II132" s="277" t="str">
        <f t="shared" ref="II132" si="335">IF($H$1=8,IW132,IF($H$1=16,IX132,IF($H$1=32,IY132,IF($H$1=64,IZ132,IF($H$1=128,JA132,"")))))</f>
        <v/>
      </c>
      <c r="IJ132" s="277">
        <f t="shared" ref="IJ132" si="336">IF($H$1=8,IL132,IF($H$1=16,IN132,IF($H$1=32,IP132,IF($H$1=64,IR132,IF($H$1=128,IT132,"")))))</f>
        <v>0</v>
      </c>
      <c r="IK132" s="277">
        <f t="shared" ref="IK132" si="337">IF($H$1=8,IM132,IF($H$1=16,IO132,IF($H$1=32,IQ132,IF($H$1=64,IS132,IF($H$1=128,IU132,"")))))</f>
        <v>0</v>
      </c>
      <c r="IL132" s="277"/>
      <c r="IM132" s="277"/>
      <c r="IN132" s="277"/>
      <c r="IO132" s="277"/>
      <c r="IP132" s="277"/>
      <c r="IQ132" s="277"/>
      <c r="IR132" s="277" t="s">
        <v>43</v>
      </c>
      <c r="IS132" s="277"/>
      <c r="IT132" s="277" t="str">
        <f>CONCATENATE("65-",H2)</f>
        <v>65-4</v>
      </c>
      <c r="IU132" s="277"/>
      <c r="IW132" s="277" t="str">
        <f>IF(IM132="","",MAX($IW$4:IW131)+1)</f>
        <v/>
      </c>
      <c r="IX132" s="277" t="str">
        <f>IF(IO132="","",MAX($IW$4:IX131)+1)</f>
        <v/>
      </c>
      <c r="IY132" s="277" t="str">
        <f>IF(IQ132="","",MAX($IW$4:IY131)+1)</f>
        <v/>
      </c>
      <c r="IZ132" s="277" t="str">
        <f>IF(IS132="","",MAX($IW$4:IZ131)+1)</f>
        <v/>
      </c>
      <c r="JA132" s="277" t="str">
        <f>IF(IU132="","",MAX($IW$4:JA131)+1)</f>
        <v/>
      </c>
    </row>
    <row r="133" spans="1:261" ht="39.9" customHeight="1" thickBot="1" x14ac:dyDescent="0.65">
      <c r="B133" s="280">
        <v>65</v>
      </c>
      <c r="C133" s="162" t="str">
        <f t="shared" si="164"/>
        <v>1Z433</v>
      </c>
      <c r="D133" s="281">
        <f>HLOOKUP($H$1,$AH$6:$AL$258,B131+B131,0)</f>
        <v>0</v>
      </c>
      <c r="E133" s="281">
        <f t="shared" si="196"/>
        <v>65</v>
      </c>
      <c r="F133" s="282" t="str">
        <f>IF(OR(ISERROR(HLOOKUP($H$1,$AR$4:$AV$132,B133+1,0))=TRUE,HLOOKUP($H$1,$AR$4:$AV$132,B133+1,0)=0)," ",HLOOKUP($H$1,$AR$4:$AV$132,B133+1,0))</f>
        <v xml:space="preserve"> </v>
      </c>
      <c r="G133" s="214" t="str">
        <f>IF(ISERROR(VLOOKUP(E133,vylosovanie!$D$10:$Q$162,11,0))=TRUE,"",IF($K$1="n","",VLOOKUP(E133,vylosovanie!$D$10:$Q$162,11,0)))</f>
        <v/>
      </c>
      <c r="H133" s="214" t="str">
        <f>IF(ISERROR(VLOOKUP(E133,vylosovanie!$D$10:$Q$162,12,0))=TRUE,"",IF($K$1="n","",VLOOKUP(E133,vylosovanie!$D$10:$Q$162,12,0)))</f>
        <v/>
      </c>
      <c r="I133" s="214" t="str">
        <f>IF(ISERROR(VLOOKUP(H134,'zapisy k stolom'!$A$4:$AD$2544,28,0)),"",VLOOKUP(H134,'zapisy k stolom'!$A$4:$AD$2544,28,0))</f>
        <v/>
      </c>
      <c r="O133" s="229" t="str">
        <f>IF(ISERROR(VLOOKUP(N132,'zapisy k stolom'!$A$5:$AD$2544,30,0)),"",VLOOKUP(N132,'zapisy k stolom'!$A$5:$AD$2544,30,0))</f>
        <v/>
      </c>
      <c r="Q133" s="180" t="str">
        <f t="shared" si="333"/>
        <v/>
      </c>
      <c r="R133" s="180" t="str">
        <f t="shared" si="331"/>
        <v/>
      </c>
      <c r="U133" s="180" t="str">
        <f t="shared" si="186"/>
        <v/>
      </c>
      <c r="V133" s="180" t="str">
        <f t="shared" si="180"/>
        <v/>
      </c>
      <c r="Y133" s="180" t="str">
        <f t="shared" si="233"/>
        <v/>
      </c>
      <c r="Z133" s="180" t="str">
        <f t="shared" si="227"/>
        <v/>
      </c>
      <c r="AC133" s="180" t="str">
        <f t="shared" si="319"/>
        <v/>
      </c>
      <c r="AD133" s="180" t="str">
        <f t="shared" si="313"/>
        <v/>
      </c>
      <c r="AF133" s="284" t="str">
        <f>IF(F133=$H$1,"B1",IF(F133&gt;$H$1,"--",IF($H$1=8,HLOOKUP($H$2,$HZ$2:$IC$10,F133+1,0),IF($H$1=16,HLOOKUP($H$2,$BL$2:$BS$18,F133+1,0),IF($H$1=32,HLOOKUP($H$2,$BY$2:$CN$34,F133+1,0),IF($H$1=64,HLOOKUP($H$2,$CT$2:$DY$66,F133+1,0),IF($H$1=128,HLOOKUP($H$2,$EE$2:$GP$130,F133+1,0),"")))))))</f>
        <v>--</v>
      </c>
      <c r="AH133" s="283">
        <v>1</v>
      </c>
      <c r="AM133" s="279">
        <v>65</v>
      </c>
      <c r="AN133" s="279"/>
      <c r="AO133" s="279"/>
      <c r="AP133" s="279"/>
      <c r="AY133" s="162" t="str">
        <f>CONCATENATE("1",BB134)</f>
        <v>1Z433</v>
      </c>
      <c r="AZ133" s="162" t="str">
        <f>G133</f>
        <v/>
      </c>
      <c r="HH133" s="162">
        <f t="shared" si="169"/>
        <v>66</v>
      </c>
      <c r="HI133" s="162" t="str">
        <f t="shared" si="325"/>
        <v>Z466</v>
      </c>
      <c r="HJ133" s="162" t="str">
        <f t="shared" ref="HJ133" si="338">CONCATENATE(2,HI133)</f>
        <v>2Z466</v>
      </c>
      <c r="HK133" s="162" t="str">
        <f t="shared" si="327"/>
        <v>Kohlerová / Nemčíková</v>
      </c>
      <c r="IG133" s="278"/>
      <c r="II133" s="278"/>
      <c r="IJ133" s="278"/>
      <c r="IK133" s="278"/>
      <c r="IL133" s="288"/>
      <c r="IM133" s="278"/>
      <c r="IN133" s="278"/>
      <c r="IO133" s="278"/>
      <c r="IP133" s="278"/>
      <c r="IQ133" s="278"/>
      <c r="IR133" s="278"/>
      <c r="IS133" s="278"/>
      <c r="IT133" s="278"/>
      <c r="IU133" s="278"/>
      <c r="IW133" s="278"/>
      <c r="IX133" s="278"/>
      <c r="IY133" s="278"/>
      <c r="IZ133" s="278"/>
      <c r="JA133" s="278"/>
    </row>
    <row r="134" spans="1:261" ht="39.9" customHeight="1" thickBot="1" x14ac:dyDescent="0.65">
      <c r="B134" s="280"/>
      <c r="C134" s="162" t="str">
        <f t="shared" ref="C134:C197" si="339">AY134</f>
        <v>1Z481</v>
      </c>
      <c r="D134" s="281"/>
      <c r="E134" s="281"/>
      <c r="F134" s="282"/>
      <c r="G134" s="217"/>
      <c r="H134" s="218" t="str">
        <f>BB134</f>
        <v>Z433</v>
      </c>
      <c r="I134" s="214" t="str">
        <f>IF(ISERROR(VLOOKUP(H134,'zapisy k stolom'!$A$4:$AD$2403,27,0)),"",VLOOKUP(H134,'zapisy k stolom'!$A$4:$AD$2403,27,0))</f>
        <v/>
      </c>
      <c r="O134" s="225"/>
      <c r="Q134" s="180" t="str">
        <f t="shared" si="333"/>
        <v/>
      </c>
      <c r="R134" s="180" t="str">
        <f t="shared" si="331"/>
        <v/>
      </c>
      <c r="U134" s="180" t="str">
        <f t="shared" si="186"/>
        <v/>
      </c>
      <c r="V134" s="180" t="str">
        <f t="shared" si="180"/>
        <v/>
      </c>
      <c r="Y134" s="180" t="str">
        <f t="shared" si="233"/>
        <v/>
      </c>
      <c r="Z134" s="180" t="str">
        <f t="shared" si="227"/>
        <v/>
      </c>
      <c r="AC134" s="180" t="str">
        <f t="shared" si="319"/>
        <v/>
      </c>
      <c r="AD134" s="180" t="str">
        <f t="shared" si="313"/>
        <v/>
      </c>
      <c r="AF134" s="284"/>
      <c r="AH134" s="283"/>
      <c r="AM134" s="279"/>
      <c r="AN134" s="279"/>
      <c r="AO134" s="279"/>
      <c r="AP134" s="279"/>
      <c r="AY134" s="162" t="str">
        <f>CONCATENATE("1",BC136)</f>
        <v>1Z481</v>
      </c>
      <c r="AZ134" s="162" t="str">
        <f>I134</f>
        <v/>
      </c>
      <c r="BA134" s="162">
        <f>BA130+1</f>
        <v>33</v>
      </c>
      <c r="BB134" s="199" t="str">
        <f>CONCATENATE("Z4",BA134)</f>
        <v>Z433</v>
      </c>
      <c r="HH134" s="162">
        <f t="shared" si="169"/>
        <v>67</v>
      </c>
      <c r="HI134" s="162" t="str">
        <f t="shared" si="325"/>
        <v>Z467</v>
      </c>
      <c r="HJ134" s="162" t="str">
        <f t="shared" ref="HJ134" si="340">CONCATENATE(1,HI134)</f>
        <v>1Z467</v>
      </c>
      <c r="HK134" s="162" t="str">
        <f t="shared" si="327"/>
        <v/>
      </c>
      <c r="IG134" s="277">
        <v>66</v>
      </c>
      <c r="II134" s="277" t="str">
        <f t="shared" ref="II134" si="341">IF($H$1=8,IW134,IF($H$1=16,IX134,IF($H$1=32,IY134,IF($H$1=64,IZ134,IF($H$1=128,JA134,"")))))</f>
        <v/>
      </c>
      <c r="IJ134" s="277">
        <f t="shared" ref="IJ134" si="342">IF($H$1=8,IL134,IF($H$1=16,IN134,IF($H$1=32,IP134,IF($H$1=64,IR134,IF($H$1=128,IT134,"")))))</f>
        <v>0</v>
      </c>
      <c r="IK134" s="277">
        <f t="shared" ref="IK134" si="343">IF($H$1=8,IM134,IF($H$1=16,IO134,IF($H$1=32,IQ134,IF($H$1=64,IS134,IF($H$1=128,IU134,"")))))</f>
        <v>0</v>
      </c>
      <c r="IL134" s="277"/>
      <c r="IM134" s="277"/>
      <c r="IN134" s="277"/>
      <c r="IO134" s="277"/>
      <c r="IP134" s="277"/>
      <c r="IQ134" s="277"/>
      <c r="IR134" s="277" t="s">
        <v>43</v>
      </c>
      <c r="IS134" s="277"/>
      <c r="IT134" s="277" t="s">
        <v>43</v>
      </c>
      <c r="IU134" s="277"/>
      <c r="IW134" s="277" t="str">
        <f>IF(IM134="","",MAX($IW$4:IW133)+1)</f>
        <v/>
      </c>
      <c r="IX134" s="277" t="str">
        <f>IF(IO134="","",MAX($IW$4:IX133)+1)</f>
        <v/>
      </c>
      <c r="IY134" s="277" t="str">
        <f>IF(IQ134="","",MAX($IW$4:IY133)+1)</f>
        <v/>
      </c>
      <c r="IZ134" s="277" t="str">
        <f>IF(IS134="","",MAX($IW$4:IZ133)+1)</f>
        <v/>
      </c>
      <c r="JA134" s="277" t="str">
        <f>IF(IU134="","",MAX($IW$4:JA133)+1)</f>
        <v/>
      </c>
    </row>
    <row r="135" spans="1:261" ht="39.9" customHeight="1" thickBot="1" x14ac:dyDescent="0.65">
      <c r="A135" s="232" t="str">
        <f>IF(I135="","",MAX($A$5:A134)+1)</f>
        <v/>
      </c>
      <c r="B135" s="280">
        <v>66</v>
      </c>
      <c r="C135" s="162" t="str">
        <f t="shared" si="339"/>
        <v>2Z433</v>
      </c>
      <c r="D135" s="281">
        <f>HLOOKUP($H$1,$AH$6:$AL$258,B133+B133,0)</f>
        <v>0</v>
      </c>
      <c r="E135" s="281">
        <f t="shared" si="196"/>
        <v>66</v>
      </c>
      <c r="F135" s="282" t="str">
        <f>IF(OR(ISERROR(HLOOKUP($H$1,$AR$4:$AV$132,B135+1,0))=TRUE,HLOOKUP($H$1,$AR$4:$AV$132,B135+1,0)=0)," ",HLOOKUP($H$1,$AR$4:$AV$132,B135+1,0))</f>
        <v xml:space="preserve"> </v>
      </c>
      <c r="G135" s="219" t="str">
        <f>IF(ISERROR(VLOOKUP(E135,vylosovanie!$D$10:$Q$162,11,0))=TRUE,"",IF($K$1="n","",VLOOKUP(E135,vylosovanie!$D$10:$Q$162,11,0)))</f>
        <v/>
      </c>
      <c r="H135" s="220" t="str">
        <f>IF(ISERROR(VLOOKUP(E135,vylosovanie!$D$10:$Q$162,12,0))=TRUE,"",IF($K$1="n","",VLOOKUP(E135,vylosovanie!$D$10:$Q$162,12,0)))</f>
        <v/>
      </c>
      <c r="I135" s="221" t="str">
        <f>IF(ISERROR(VLOOKUP(H134,'zapisy k stolom'!$A$4:$AD$2403,30,0)),"",VLOOKUP(H134,'zapisy k stolom'!$A$4:$AD$2403,30,0))</f>
        <v/>
      </c>
      <c r="J135" s="214" t="str">
        <f>IF(ISERROR(VLOOKUP(I136,'zapisy k stolom'!$A$4:$AD$2544,28,0)),"",VLOOKUP(I136,'zapisy k stolom'!$A$4:$AD$2544,28,0))</f>
        <v/>
      </c>
      <c r="O135" s="225"/>
      <c r="Q135" s="180" t="str">
        <f t="shared" si="333"/>
        <v/>
      </c>
      <c r="R135" s="180" t="str">
        <f t="shared" si="331"/>
        <v/>
      </c>
      <c r="U135" s="180" t="str">
        <f t="shared" si="186"/>
        <v/>
      </c>
      <c r="V135" s="180" t="str">
        <f t="shared" si="180"/>
        <v/>
      </c>
      <c r="Y135" s="180" t="str">
        <f t="shared" si="233"/>
        <v/>
      </c>
      <c r="Z135" s="180" t="str">
        <f t="shared" si="227"/>
        <v/>
      </c>
      <c r="AC135" s="180" t="str">
        <f t="shared" si="319"/>
        <v/>
      </c>
      <c r="AD135" s="180" t="str">
        <f t="shared" si="313"/>
        <v/>
      </c>
      <c r="AF135" s="284" t="str">
        <f>IF(F135=$H$1,"B1",IF(F135&gt;$H$1,"--",IF($H$1=8,HLOOKUP($H$2,$HZ$2:$IC$10,F135+1,0),IF($H$1=16,HLOOKUP($H$2,$BL$2:$BS$18,F135+1,0),IF($H$1=32,HLOOKUP($H$2,$BY$2:$CN$34,F135+1,0),IF($H$1=64,HLOOKUP($H$2,$CT$2:$DY$66,F135+1,0),IF($H$1=128,HLOOKUP($H$2,$EE$2:$GP$130,F135+1,0),"")))))))</f>
        <v>--</v>
      </c>
      <c r="AH135" s="283">
        <v>6</v>
      </c>
      <c r="AM135" s="279">
        <v>66</v>
      </c>
      <c r="AN135" s="279"/>
      <c r="AO135" s="279"/>
      <c r="AP135" s="279"/>
      <c r="AY135" s="162" t="str">
        <f>CONCATENATE("2",BB134)</f>
        <v>2Z433</v>
      </c>
      <c r="AZ135" s="162" t="str">
        <f>G135</f>
        <v/>
      </c>
      <c r="BA135" s="162">
        <f>BA127+1</f>
        <v>81</v>
      </c>
      <c r="BB135" s="200"/>
      <c r="BC135" s="199"/>
      <c r="HH135" s="162">
        <f t="shared" si="169"/>
        <v>67</v>
      </c>
      <c r="HI135" s="162" t="str">
        <f t="shared" si="325"/>
        <v>Z467</v>
      </c>
      <c r="HJ135" s="162" t="str">
        <f t="shared" ref="HJ135" si="344">CONCATENATE(2,HI135)</f>
        <v>2Z467</v>
      </c>
      <c r="HK135" s="162" t="str">
        <f t="shared" si="327"/>
        <v/>
      </c>
      <c r="IG135" s="278"/>
      <c r="II135" s="278"/>
      <c r="IJ135" s="278"/>
      <c r="IK135" s="278"/>
      <c r="IL135" s="288"/>
      <c r="IM135" s="278"/>
      <c r="IN135" s="278"/>
      <c r="IO135" s="278"/>
      <c r="IP135" s="278"/>
      <c r="IQ135" s="278"/>
      <c r="IR135" s="278"/>
      <c r="IS135" s="278"/>
      <c r="IT135" s="278"/>
      <c r="IU135" s="278"/>
      <c r="IW135" s="278"/>
      <c r="IX135" s="278"/>
      <c r="IY135" s="278"/>
      <c r="IZ135" s="278"/>
      <c r="JA135" s="278"/>
    </row>
    <row r="136" spans="1:261" ht="39.9" customHeight="1" thickBot="1" x14ac:dyDescent="0.65">
      <c r="B136" s="280"/>
      <c r="C136" s="162" t="str">
        <f t="shared" si="339"/>
        <v>1Z4105</v>
      </c>
      <c r="D136" s="281"/>
      <c r="E136" s="281"/>
      <c r="F136" s="282"/>
      <c r="I136" s="222" t="str">
        <f>BC136</f>
        <v>Z481</v>
      </c>
      <c r="J136" s="214" t="str">
        <f>IF(ISERROR(VLOOKUP(I136,'zapisy k stolom'!$A$4:$AD$2403,27,0)),"",VLOOKUP(I136,'zapisy k stolom'!$A$4:$AD$2403,27,0))</f>
        <v/>
      </c>
      <c r="O136" s="225"/>
      <c r="Q136" s="180" t="str">
        <f t="shared" si="333"/>
        <v/>
      </c>
      <c r="R136" s="180" t="str">
        <f t="shared" si="331"/>
        <v/>
      </c>
      <c r="U136" s="180" t="str">
        <f t="shared" si="186"/>
        <v/>
      </c>
      <c r="V136" s="180" t="str">
        <f t="shared" si="180"/>
        <v/>
      </c>
      <c r="Y136" s="180" t="str">
        <f t="shared" si="233"/>
        <v/>
      </c>
      <c r="Z136" s="180" t="str">
        <f t="shared" si="227"/>
        <v/>
      </c>
      <c r="AC136" s="180" t="str">
        <f t="shared" si="319"/>
        <v/>
      </c>
      <c r="AD136" s="180" t="str">
        <f t="shared" si="313"/>
        <v/>
      </c>
      <c r="AF136" s="284"/>
      <c r="AH136" s="283"/>
      <c r="AM136" s="279"/>
      <c r="AN136" s="279"/>
      <c r="AO136" s="279"/>
      <c r="AP136" s="279"/>
      <c r="AY136" s="162" t="str">
        <f>CONCATENATE("1",BD140)</f>
        <v>1Z4105</v>
      </c>
      <c r="AZ136" s="162" t="str">
        <f>J136</f>
        <v/>
      </c>
      <c r="BC136" s="203" t="str">
        <f>CONCATENATE("Z4",BA135)</f>
        <v>Z481</v>
      </c>
      <c r="HH136" s="162">
        <f t="shared" ref="HH136:HH199" si="345">HH134+1</f>
        <v>68</v>
      </c>
      <c r="HI136" s="162" t="str">
        <f t="shared" si="325"/>
        <v>Z468</v>
      </c>
      <c r="HJ136" s="162" t="str">
        <f t="shared" ref="HJ136" si="346">CONCATENATE(1,HI136)</f>
        <v>1Z468</v>
      </c>
      <c r="HK136" s="162" t="str">
        <f t="shared" si="327"/>
        <v/>
      </c>
      <c r="IG136" s="277">
        <v>67</v>
      </c>
      <c r="II136" s="277" t="str">
        <f t="shared" ref="II136" si="347">IF($H$1=8,IW136,IF($H$1=16,IX136,IF($H$1=32,IY136,IF($H$1=64,IZ136,IF($H$1=128,JA136,"")))))</f>
        <v/>
      </c>
      <c r="IJ136" s="277">
        <f t="shared" ref="IJ136" si="348">IF($H$1=8,IL136,IF($H$1=16,IN136,IF($H$1=32,IP136,IF($H$1=64,IR136,IF($H$1=128,IT136,"")))))</f>
        <v>0</v>
      </c>
      <c r="IK136" s="277">
        <f t="shared" ref="IK136" si="349">IF($H$1=8,IM136,IF($H$1=16,IO136,IF($H$1=32,IQ136,IF($H$1=64,IS136,IF($H$1=128,IU136,"")))))</f>
        <v>0</v>
      </c>
      <c r="IL136" s="277"/>
      <c r="IM136" s="277"/>
      <c r="IN136" s="277"/>
      <c r="IO136" s="277"/>
      <c r="IP136" s="277"/>
      <c r="IQ136" s="277"/>
      <c r="IR136" s="277" t="s">
        <v>43</v>
      </c>
      <c r="IS136" s="277"/>
      <c r="IT136" s="277" t="s">
        <v>43</v>
      </c>
      <c r="IU136" s="277"/>
      <c r="IW136" s="277" t="str">
        <f>IF(IM136="","",MAX($IW$4:IW135)+1)</f>
        <v/>
      </c>
      <c r="IX136" s="277" t="str">
        <f>IF(IO136="","",MAX($IW$4:IX135)+1)</f>
        <v/>
      </c>
      <c r="IY136" s="277" t="str">
        <f>IF(IQ136="","",MAX($IW$4:IY135)+1)</f>
        <v/>
      </c>
      <c r="IZ136" s="277" t="str">
        <f>IF(IS136="","",MAX($IW$4:IZ135)+1)</f>
        <v/>
      </c>
      <c r="JA136" s="277" t="str">
        <f>IF(IU136="","",MAX($IW$4:JA135)+1)</f>
        <v/>
      </c>
    </row>
    <row r="137" spans="1:261" ht="39.9" customHeight="1" thickBot="1" x14ac:dyDescent="0.65">
      <c r="B137" s="280">
        <v>67</v>
      </c>
      <c r="C137" s="162" t="str">
        <f t="shared" si="339"/>
        <v>1Z434</v>
      </c>
      <c r="D137" s="281">
        <f>HLOOKUP($H$1,$AH$6:$AL$258,B135+B135,0)</f>
        <v>0</v>
      </c>
      <c r="E137" s="281">
        <f t="shared" si="196"/>
        <v>67</v>
      </c>
      <c r="F137" s="282" t="str">
        <f>IF(OR(ISERROR(HLOOKUP($H$1,$AR$4:$AV$132,B137+1,0))=TRUE,HLOOKUP($H$1,$AR$4:$AV$132,B137+1,0)=0)," ",HLOOKUP($H$1,$AR$4:$AV$132,B137+1,0))</f>
        <v xml:space="preserve"> </v>
      </c>
      <c r="G137" s="214" t="str">
        <f>IF(ISERROR(VLOOKUP(E137,vylosovanie!$D$10:$Q$162,11,0))=TRUE,"",IF($K$1="n","",VLOOKUP(E137,vylosovanie!$D$10:$Q$162,11,0)))</f>
        <v/>
      </c>
      <c r="H137" s="214" t="str">
        <f>IF(ISERROR(VLOOKUP(E137,vylosovanie!$D$10:$Q$162,12,0))=TRUE,"",IF($K$1="n","",VLOOKUP(E137,vylosovanie!$D$10:$Q$162,12,0)))</f>
        <v/>
      </c>
      <c r="I137" s="223" t="str">
        <f>IF(ISERROR(VLOOKUP(H138,'zapisy k stolom'!$A$4:$AD$2403,28,0)),"",VLOOKUP(H138,'zapisy k stolom'!$A$4:$AD$2403,28,0))</f>
        <v/>
      </c>
      <c r="J137" s="221" t="str">
        <f>IF(ISERROR(VLOOKUP(I136,'zapisy k stolom'!$A$4:$AD$2403,30,0)),"",VLOOKUP(I136,'zapisy k stolom'!$A$4:$AD$2403,30,0))</f>
        <v/>
      </c>
      <c r="O137" s="225"/>
      <c r="Q137" s="180" t="str">
        <f t="shared" si="333"/>
        <v/>
      </c>
      <c r="R137" s="180" t="str">
        <f t="shared" si="331"/>
        <v/>
      </c>
      <c r="U137" s="180" t="str">
        <f t="shared" si="186"/>
        <v/>
      </c>
      <c r="V137" s="180" t="str">
        <f t="shared" si="180"/>
        <v/>
      </c>
      <c r="Y137" s="180" t="str">
        <f t="shared" si="233"/>
        <v/>
      </c>
      <c r="Z137" s="180" t="str">
        <f t="shared" si="227"/>
        <v/>
      </c>
      <c r="AC137" s="180" t="str">
        <f t="shared" si="319"/>
        <v/>
      </c>
      <c r="AD137" s="180" t="str">
        <f t="shared" si="313"/>
        <v/>
      </c>
      <c r="AF137" s="284" t="str">
        <f>IF(F137=$H$1,"B1",IF(F137&gt;$H$1,"--",IF($H$1=8,HLOOKUP($H$2,$HZ$2:$IC$10,F137+1,0),IF($H$1=16,HLOOKUP($H$2,$BL$2:$BS$18,F137+1,0),IF($H$1=32,HLOOKUP($H$2,$BY$2:$CN$34,F137+1,0),IF($H$1=64,HLOOKUP($H$2,$CT$2:$DY$66,F137+1,0),IF($H$1=128,HLOOKUP($H$2,$EE$2:$GP$130,F137+1,0),"")))))))</f>
        <v>--</v>
      </c>
      <c r="AH137" s="283">
        <v>6</v>
      </c>
      <c r="AM137" s="279">
        <v>67</v>
      </c>
      <c r="AN137" s="279"/>
      <c r="AO137" s="279"/>
      <c r="AP137" s="279"/>
      <c r="AY137" s="162" t="str">
        <f>CONCATENATE("1",BB138)</f>
        <v>1Z434</v>
      </c>
      <c r="AZ137" s="162" t="str">
        <f>G137</f>
        <v/>
      </c>
      <c r="BA137" s="162">
        <f>BA121+1</f>
        <v>105</v>
      </c>
      <c r="BC137" s="203"/>
      <c r="BD137" s="199"/>
      <c r="HH137" s="162">
        <f t="shared" si="345"/>
        <v>68</v>
      </c>
      <c r="HI137" s="162" t="str">
        <f t="shared" si="325"/>
        <v>Z468</v>
      </c>
      <c r="HJ137" s="162" t="str">
        <f t="shared" ref="HJ137" si="350">CONCATENATE(2,HI137)</f>
        <v>2Z468</v>
      </c>
      <c r="HK137" s="162" t="str">
        <f t="shared" si="327"/>
        <v/>
      </c>
      <c r="IG137" s="278"/>
      <c r="II137" s="278"/>
      <c r="IJ137" s="278"/>
      <c r="IK137" s="278"/>
      <c r="IL137" s="288"/>
      <c r="IM137" s="278"/>
      <c r="IN137" s="278"/>
      <c r="IO137" s="278"/>
      <c r="IP137" s="278"/>
      <c r="IQ137" s="278"/>
      <c r="IR137" s="278"/>
      <c r="IS137" s="278"/>
      <c r="IT137" s="278"/>
      <c r="IU137" s="278"/>
      <c r="IW137" s="278"/>
      <c r="IX137" s="278"/>
      <c r="IY137" s="278"/>
      <c r="IZ137" s="278"/>
      <c r="JA137" s="278"/>
    </row>
    <row r="138" spans="1:261" ht="39.9" customHeight="1" thickBot="1" x14ac:dyDescent="0.65">
      <c r="B138" s="280"/>
      <c r="C138" s="162" t="str">
        <f t="shared" si="339"/>
        <v>2Z481</v>
      </c>
      <c r="D138" s="281"/>
      <c r="E138" s="281"/>
      <c r="F138" s="282"/>
      <c r="G138" s="217"/>
      <c r="H138" s="218" t="str">
        <f>BB138</f>
        <v>Z434</v>
      </c>
      <c r="I138" s="220" t="str">
        <f>IF(ISERROR(VLOOKUP(H138,'zapisy k stolom'!$A$4:$AD$2403,27,0)),"",VLOOKUP(H138,'zapisy k stolom'!$A$4:$AD$2403,27,0))</f>
        <v/>
      </c>
      <c r="J138" s="223"/>
      <c r="O138" s="225"/>
      <c r="Q138" s="180" t="str">
        <f t="shared" si="333"/>
        <v/>
      </c>
      <c r="R138" s="180" t="str">
        <f t="shared" si="331"/>
        <v/>
      </c>
      <c r="U138" s="180" t="str">
        <f t="shared" si="186"/>
        <v/>
      </c>
      <c r="V138" s="180" t="str">
        <f t="shared" si="180"/>
        <v/>
      </c>
      <c r="Y138" s="180" t="str">
        <f t="shared" si="233"/>
        <v/>
      </c>
      <c r="Z138" s="180" t="str">
        <f t="shared" si="227"/>
        <v/>
      </c>
      <c r="AC138" s="180" t="str">
        <f t="shared" si="319"/>
        <v/>
      </c>
      <c r="AD138" s="180" t="str">
        <f t="shared" si="313"/>
        <v/>
      </c>
      <c r="AF138" s="284"/>
      <c r="AH138" s="283"/>
      <c r="AM138" s="279"/>
      <c r="AN138" s="279"/>
      <c r="AO138" s="279"/>
      <c r="AP138" s="279"/>
      <c r="AY138" s="162" t="str">
        <f>CONCATENATE("2",BC136)</f>
        <v>2Z481</v>
      </c>
      <c r="AZ138" s="162" t="str">
        <f>I138</f>
        <v/>
      </c>
      <c r="BA138" s="162">
        <f>BA134+1</f>
        <v>34</v>
      </c>
      <c r="BB138" s="199" t="str">
        <f>CONCATENATE("Z4",BA138)</f>
        <v>Z434</v>
      </c>
      <c r="BC138" s="200"/>
      <c r="BD138" s="203"/>
      <c r="HH138" s="162">
        <f t="shared" si="345"/>
        <v>69</v>
      </c>
      <c r="HI138" s="162" t="str">
        <f t="shared" si="325"/>
        <v>Z469</v>
      </c>
      <c r="HJ138" s="162" t="str">
        <f t="shared" ref="HJ138" si="351">CONCATENATE(1,HI138)</f>
        <v>1Z469</v>
      </c>
      <c r="HK138" s="162" t="str">
        <f t="shared" si="327"/>
        <v/>
      </c>
      <c r="IG138" s="277">
        <v>68</v>
      </c>
      <c r="II138" s="277" t="str">
        <f t="shared" ref="II138" si="352">IF($H$1=8,IW138,IF($H$1=16,IX138,IF($H$1=32,IY138,IF($H$1=64,IZ138,IF($H$1=128,JA138,"")))))</f>
        <v/>
      </c>
      <c r="IJ138" s="277">
        <f t="shared" ref="IJ138" si="353">IF($H$1=8,IL138,IF($H$1=16,IN138,IF($H$1=32,IP138,IF($H$1=64,IR138,IF($H$1=128,IT138,"")))))</f>
        <v>0</v>
      </c>
      <c r="IK138" s="277">
        <f t="shared" ref="IK138" si="354">IF($H$1=8,IM138,IF($H$1=16,IO138,IF($H$1=32,IQ138,IF($H$1=64,IS138,IF($H$1=128,IU138,"")))))</f>
        <v>0</v>
      </c>
      <c r="IL138" s="277"/>
      <c r="IM138" s="277"/>
      <c r="IN138" s="277"/>
      <c r="IO138" s="277"/>
      <c r="IP138" s="277"/>
      <c r="IQ138" s="277"/>
      <c r="IR138" s="277" t="s">
        <v>43</v>
      </c>
      <c r="IS138" s="277"/>
      <c r="IT138" s="277" t="s">
        <v>43</v>
      </c>
      <c r="IU138" s="277"/>
      <c r="IW138" s="277" t="str">
        <f>IF(IM138="","",MAX($IW$4:IW137)+1)</f>
        <v/>
      </c>
      <c r="IX138" s="277" t="str">
        <f>IF(IO138="","",MAX($IW$4:IX137)+1)</f>
        <v/>
      </c>
      <c r="IY138" s="277" t="str">
        <f>IF(IQ138="","",MAX($IW$4:IY137)+1)</f>
        <v/>
      </c>
      <c r="IZ138" s="277" t="str">
        <f>IF(IS138="","",MAX($IW$4:IZ137)+1)</f>
        <v/>
      </c>
      <c r="JA138" s="277" t="str">
        <f>IF(IU138="","",MAX($IW$4:JA137)+1)</f>
        <v/>
      </c>
    </row>
    <row r="139" spans="1:261" ht="39.9" customHeight="1" thickBot="1" x14ac:dyDescent="0.65">
      <c r="A139" s="232" t="str">
        <f>IF(I139="","",MAX($A$5:A138)+1)</f>
        <v/>
      </c>
      <c r="B139" s="280">
        <v>68</v>
      </c>
      <c r="C139" s="162" t="str">
        <f t="shared" si="339"/>
        <v>2Z434</v>
      </c>
      <c r="D139" s="281">
        <f>HLOOKUP($H$1,$AH$6:$AL$258,B137+B137,0)</f>
        <v>0</v>
      </c>
      <c r="E139" s="281">
        <f t="shared" si="196"/>
        <v>68</v>
      </c>
      <c r="F139" s="282" t="str">
        <f>IF(OR(ISERROR(HLOOKUP($H$1,$AR$4:$AV$132,B139+1,0))=TRUE,HLOOKUP($H$1,$AR$4:$AV$132,B139+1,0)=0)," ",HLOOKUP($H$1,$AR$4:$AV$132,B139+1,0))</f>
        <v xml:space="preserve"> </v>
      </c>
      <c r="G139" s="219" t="str">
        <f>IF(ISERROR(VLOOKUP(E139,vylosovanie!$D$10:$Q$162,11,0))=TRUE,"",IF($K$1="n","",VLOOKUP(E139,vylosovanie!$D$10:$Q$162,11,0)))</f>
        <v/>
      </c>
      <c r="H139" s="220" t="str">
        <f>IF(ISERROR(VLOOKUP(E139,vylosovanie!$D$10:$Q$162,12,0))=TRUE,"",IF($K$1="n","",VLOOKUP(E139,vylosovanie!$D$10:$Q$162,12,0)))</f>
        <v/>
      </c>
      <c r="I139" s="224" t="str">
        <f>IF(ISERROR(VLOOKUP(H138,'zapisy k stolom'!$A$4:$AD$2403,30,0)),"",VLOOKUP(H138,'zapisy k stolom'!$A$4:$AD$2403,30,0))</f>
        <v/>
      </c>
      <c r="J139" s="223"/>
      <c r="K139" s="214" t="str">
        <f>IF(ISERROR(VLOOKUP(J140,'zapisy k stolom'!$A$4:$AD$2544,28,0)),"",VLOOKUP(J140,'zapisy k stolom'!$A$4:$AD$2544,28,0))</f>
        <v/>
      </c>
      <c r="O139" s="225"/>
      <c r="Q139" s="180" t="str">
        <f t="shared" si="333"/>
        <v/>
      </c>
      <c r="R139" s="180" t="str">
        <f t="shared" si="331"/>
        <v/>
      </c>
      <c r="U139" s="180" t="str">
        <f t="shared" si="186"/>
        <v/>
      </c>
      <c r="V139" s="180" t="str">
        <f t="shared" si="180"/>
        <v/>
      </c>
      <c r="Y139" s="180" t="str">
        <f t="shared" si="233"/>
        <v/>
      </c>
      <c r="Z139" s="180" t="str">
        <f t="shared" si="227"/>
        <v/>
      </c>
      <c r="AC139" s="180" t="str">
        <f t="shared" si="319"/>
        <v/>
      </c>
      <c r="AD139" s="180" t="str">
        <f t="shared" si="313"/>
        <v/>
      </c>
      <c r="AF139" s="284" t="str">
        <f>IF(F139=$H$1,"B1",IF(F139&gt;$H$1,"--",IF($H$1=8,HLOOKUP($H$2,$HZ$2:$IC$10,F139+1,0),IF($H$1=16,HLOOKUP($H$2,$BL$2:$BS$18,F139+1,0),IF($H$1=32,HLOOKUP($H$2,$BY$2:$CN$34,F139+1,0),IF($H$1=64,HLOOKUP($H$2,$CT$2:$DY$66,F139+1,0),IF($H$1=128,HLOOKUP($H$2,$EE$2:$GP$130,F139+1,0),"")))))))</f>
        <v>--</v>
      </c>
      <c r="AH139" s="283">
        <v>5</v>
      </c>
      <c r="AM139" s="279">
        <v>68</v>
      </c>
      <c r="AN139" s="279"/>
      <c r="AO139" s="279"/>
      <c r="AP139" s="279"/>
      <c r="AY139" s="162" t="str">
        <f>CONCATENATE("2",BB138)</f>
        <v>2Z434</v>
      </c>
      <c r="AZ139" s="162" t="str">
        <f>G139</f>
        <v/>
      </c>
      <c r="BB139" s="200"/>
      <c r="BD139" s="203"/>
      <c r="HH139" s="162">
        <f t="shared" si="345"/>
        <v>69</v>
      </c>
      <c r="HI139" s="162" t="str">
        <f t="shared" si="325"/>
        <v>Z469</v>
      </c>
      <c r="HJ139" s="162" t="str">
        <f t="shared" ref="HJ139" si="355">CONCATENATE(2,HI139)</f>
        <v>2Z469</v>
      </c>
      <c r="HK139" s="162" t="str">
        <f t="shared" si="327"/>
        <v/>
      </c>
      <c r="IG139" s="278"/>
      <c r="II139" s="278"/>
      <c r="IJ139" s="278"/>
      <c r="IK139" s="278"/>
      <c r="IL139" s="288"/>
      <c r="IM139" s="278"/>
      <c r="IN139" s="278"/>
      <c r="IO139" s="278"/>
      <c r="IP139" s="278"/>
      <c r="IQ139" s="278"/>
      <c r="IR139" s="278"/>
      <c r="IS139" s="278"/>
      <c r="IT139" s="278"/>
      <c r="IU139" s="278"/>
      <c r="IW139" s="278"/>
      <c r="IX139" s="278"/>
      <c r="IY139" s="278"/>
      <c r="IZ139" s="278"/>
      <c r="JA139" s="278"/>
    </row>
    <row r="140" spans="1:261" ht="39.9" customHeight="1" thickBot="1" x14ac:dyDescent="0.65">
      <c r="B140" s="280"/>
      <c r="C140" s="162" t="str">
        <f t="shared" si="339"/>
        <v>1Z4117</v>
      </c>
      <c r="D140" s="281"/>
      <c r="E140" s="281"/>
      <c r="F140" s="282"/>
      <c r="J140" s="222" t="str">
        <f>BD140</f>
        <v>Z4105</v>
      </c>
      <c r="K140" s="214" t="str">
        <f>IF(ISERROR(VLOOKUP(J140,'zapisy k stolom'!$A$4:$AD$2403,27,0)),"",VLOOKUP(J140,'zapisy k stolom'!$A$4:$AD$2403,27,0))</f>
        <v/>
      </c>
      <c r="O140" s="225"/>
      <c r="Q140" s="180" t="str">
        <f t="shared" si="333"/>
        <v/>
      </c>
      <c r="R140" s="180" t="str">
        <f t="shared" si="331"/>
        <v/>
      </c>
      <c r="U140" s="180" t="str">
        <f t="shared" si="186"/>
        <v/>
      </c>
      <c r="V140" s="180" t="str">
        <f t="shared" ref="V140:V203" si="356">IF(ISERROR(VLOOKUP(Q131,$A$5:$I$260,9,0))=TRUE,"",VLOOKUP(Q131,$A$5:$I$260,9,0))</f>
        <v/>
      </c>
      <c r="Y140" s="180" t="str">
        <f t="shared" si="233"/>
        <v/>
      </c>
      <c r="Z140" s="180" t="str">
        <f t="shared" si="227"/>
        <v/>
      </c>
      <c r="AC140" s="180" t="str">
        <f t="shared" si="319"/>
        <v/>
      </c>
      <c r="AD140" s="180" t="str">
        <f t="shared" si="313"/>
        <v/>
      </c>
      <c r="AF140" s="284"/>
      <c r="AH140" s="283"/>
      <c r="AM140" s="279"/>
      <c r="AN140" s="279"/>
      <c r="AO140" s="279"/>
      <c r="AP140" s="279"/>
      <c r="AY140" s="162" t="str">
        <f>CONCATENATE("1",BE148)</f>
        <v>1Z4117</v>
      </c>
      <c r="AZ140" s="162" t="str">
        <f>K140</f>
        <v/>
      </c>
      <c r="BD140" s="203" t="str">
        <f>CONCATENATE("Z4",BA137)</f>
        <v>Z4105</v>
      </c>
      <c r="HH140" s="162">
        <f t="shared" si="345"/>
        <v>70</v>
      </c>
      <c r="HI140" s="162" t="str">
        <f t="shared" si="325"/>
        <v>Z470</v>
      </c>
      <c r="HJ140" s="162" t="str">
        <f t="shared" ref="HJ140" si="357">CONCATENATE(1,HI140)</f>
        <v>1Z470</v>
      </c>
      <c r="HK140" s="162" t="str">
        <f t="shared" si="327"/>
        <v/>
      </c>
      <c r="IG140" s="277">
        <v>69</v>
      </c>
      <c r="II140" s="277" t="str">
        <f t="shared" ref="II140" si="358">IF($H$1=8,IW140,IF($H$1=16,IX140,IF($H$1=32,IY140,IF($H$1=64,IZ140,IF($H$1=128,JA140,"")))))</f>
        <v/>
      </c>
      <c r="IJ140" s="277">
        <f t="shared" ref="IJ140" si="359">IF($H$1=8,IL140,IF($H$1=16,IN140,IF($H$1=32,IP140,IF($H$1=64,IR140,IF($H$1=128,IT140,"")))))</f>
        <v>0</v>
      </c>
      <c r="IK140" s="277">
        <f t="shared" ref="IK140" si="360">IF($H$1=8,IM140,IF($H$1=16,IO140,IF($H$1=32,IQ140,IF($H$1=64,IS140,IF($H$1=128,IU140,"")))))</f>
        <v>0</v>
      </c>
      <c r="IL140" s="277"/>
      <c r="IM140" s="277"/>
      <c r="IN140" s="277"/>
      <c r="IO140" s="277"/>
      <c r="IP140" s="277"/>
      <c r="IQ140" s="277"/>
      <c r="IR140" s="277" t="s">
        <v>43</v>
      </c>
      <c r="IS140" s="277"/>
      <c r="IT140" s="277" t="s">
        <v>43</v>
      </c>
      <c r="IU140" s="277"/>
      <c r="IW140" s="277" t="str">
        <f>IF(IM140="","",MAX($IW$4:IW139)+1)</f>
        <v/>
      </c>
      <c r="IX140" s="277" t="str">
        <f>IF(IO140="","",MAX($IW$4:IX139)+1)</f>
        <v/>
      </c>
      <c r="IY140" s="277" t="str">
        <f>IF(IQ140="","",MAX($IW$4:IY139)+1)</f>
        <v/>
      </c>
      <c r="IZ140" s="277" t="str">
        <f>IF(IS140="","",MAX($IW$4:IZ139)+1)</f>
        <v/>
      </c>
      <c r="JA140" s="277" t="str">
        <f>IF(IU140="","",MAX($IW$4:JA139)+1)</f>
        <v/>
      </c>
    </row>
    <row r="141" spans="1:261" ht="39.9" customHeight="1" thickBot="1" x14ac:dyDescent="0.65">
      <c r="B141" s="280">
        <v>69</v>
      </c>
      <c r="C141" s="162" t="str">
        <f t="shared" si="339"/>
        <v>1Z435</v>
      </c>
      <c r="D141" s="281">
        <f>HLOOKUP($H$1,$AH$6:$AL$258,B139+B139,0)</f>
        <v>0</v>
      </c>
      <c r="E141" s="281">
        <f t="shared" si="196"/>
        <v>69</v>
      </c>
      <c r="F141" s="282" t="str">
        <f>IF(OR(ISERROR(HLOOKUP($H$1,$AR$4:$AV$132,B141+1,0))=TRUE,HLOOKUP($H$1,$AR$4:$AV$132,B141+1,0)=0)," ",HLOOKUP($H$1,$AR$4:$AV$132,B141+1,0))</f>
        <v xml:space="preserve"> </v>
      </c>
      <c r="G141" s="214" t="str">
        <f>IF(ISERROR(VLOOKUP(E141,vylosovanie!$D$10:$Q$162,11,0))=TRUE,"",IF($K$1="n","",VLOOKUP(E141,vylosovanie!$D$10:$Q$162,11,0)))</f>
        <v/>
      </c>
      <c r="H141" s="214" t="str">
        <f>IF(ISERROR(VLOOKUP(E141,vylosovanie!$D$10:$Q$162,12,0))=TRUE,"",IF($K$1="n","",VLOOKUP(E141,vylosovanie!$D$10:$Q$162,12,0)))</f>
        <v/>
      </c>
      <c r="I141" s="214" t="str">
        <f>IF(ISERROR(VLOOKUP(H142,'zapisy k stolom'!$A$4:$AD$2544,28,0)),"",VLOOKUP(H142,'zapisy k stolom'!$A$4:$AD$2544,28,0))</f>
        <v/>
      </c>
      <c r="J141" s="223"/>
      <c r="K141" s="221" t="str">
        <f>IF(ISERROR(VLOOKUP(J140,'zapisy k stolom'!$A$4:$AD$2403,30,0)),"",VLOOKUP(J140,'zapisy k stolom'!$A$4:$AD$2403,30,0))</f>
        <v/>
      </c>
      <c r="O141" s="225"/>
      <c r="Q141" s="180" t="str">
        <f t="shared" si="333"/>
        <v/>
      </c>
      <c r="R141" s="180" t="str">
        <f t="shared" si="331"/>
        <v/>
      </c>
      <c r="U141" s="180" t="str">
        <f t="shared" si="186"/>
        <v/>
      </c>
      <c r="V141" s="180" t="str">
        <f t="shared" si="356"/>
        <v/>
      </c>
      <c r="Y141" s="180" t="str">
        <f t="shared" si="233"/>
        <v/>
      </c>
      <c r="Z141" s="180" t="str">
        <f t="shared" si="227"/>
        <v/>
      </c>
      <c r="AC141" s="180" t="str">
        <f t="shared" si="319"/>
        <v/>
      </c>
      <c r="AD141" s="180" t="str">
        <f t="shared" si="313"/>
        <v/>
      </c>
      <c r="AF141" s="284" t="str">
        <f>IF(F141=$H$1,"B1",IF(F141&gt;$H$1,"--",IF($H$1=8,HLOOKUP($H$2,$HZ$2:$IC$10,F141+1,0),IF($H$1=16,HLOOKUP($H$2,$BL$2:$BS$18,F141+1,0),IF($H$1=32,HLOOKUP($H$2,$BY$2:$CN$34,F141+1,0),IF($H$1=64,HLOOKUP($H$2,$CT$2:$DY$66,F141+1,0),IF($H$1=128,HLOOKUP($H$2,$EE$2:$GP$130,F141+1,0),"")))))))</f>
        <v>--</v>
      </c>
      <c r="AH141" s="283">
        <v>5</v>
      </c>
      <c r="AM141" s="279">
        <v>69</v>
      </c>
      <c r="AN141" s="279"/>
      <c r="AO141" s="279"/>
      <c r="AP141" s="279"/>
      <c r="AY141" s="162" t="str">
        <f>CONCATENATE("1",BB142)</f>
        <v>1Z435</v>
      </c>
      <c r="AZ141" s="162" t="str">
        <f>G141</f>
        <v/>
      </c>
      <c r="BA141" s="162">
        <f>BA109+1</f>
        <v>117</v>
      </c>
      <c r="BD141" s="203"/>
      <c r="BE141" s="199"/>
      <c r="HH141" s="162">
        <f t="shared" si="345"/>
        <v>70</v>
      </c>
      <c r="HI141" s="162" t="str">
        <f t="shared" si="325"/>
        <v>Z470</v>
      </c>
      <c r="HJ141" s="162" t="str">
        <f t="shared" ref="HJ141" si="361">CONCATENATE(2,HI141)</f>
        <v>2Z470</v>
      </c>
      <c r="HK141" s="162" t="str">
        <f t="shared" si="327"/>
        <v/>
      </c>
      <c r="IG141" s="278"/>
      <c r="II141" s="278"/>
      <c r="IJ141" s="278"/>
      <c r="IK141" s="278"/>
      <c r="IL141" s="288"/>
      <c r="IM141" s="278"/>
      <c r="IN141" s="278"/>
      <c r="IO141" s="278"/>
      <c r="IP141" s="278"/>
      <c r="IQ141" s="278"/>
      <c r="IR141" s="278"/>
      <c r="IS141" s="278"/>
      <c r="IT141" s="278"/>
      <c r="IU141" s="278"/>
      <c r="IW141" s="278"/>
      <c r="IX141" s="278"/>
      <c r="IY141" s="278"/>
      <c r="IZ141" s="278"/>
      <c r="JA141" s="278"/>
    </row>
    <row r="142" spans="1:261" ht="39.9" customHeight="1" thickBot="1" x14ac:dyDescent="0.65">
      <c r="B142" s="280"/>
      <c r="C142" s="162" t="str">
        <f t="shared" si="339"/>
        <v>1Z482</v>
      </c>
      <c r="D142" s="281"/>
      <c r="E142" s="281"/>
      <c r="F142" s="282"/>
      <c r="G142" s="217"/>
      <c r="H142" s="218" t="str">
        <f>BB142</f>
        <v>Z435</v>
      </c>
      <c r="I142" s="214" t="str">
        <f>IF(ISERROR(VLOOKUP(H142,'zapisy k stolom'!$A$4:$AD$2403,27,0)),"",VLOOKUP(H142,'zapisy k stolom'!$A$4:$AD$2403,27,0))</f>
        <v/>
      </c>
      <c r="J142" s="223"/>
      <c r="K142" s="223"/>
      <c r="O142" s="225"/>
      <c r="Q142" s="180" t="str">
        <f t="shared" si="333"/>
        <v/>
      </c>
      <c r="R142" s="180" t="str">
        <f t="shared" si="331"/>
        <v/>
      </c>
      <c r="U142" s="180" t="str">
        <f t="shared" ref="U142:U205" si="362">IF(ISERROR(IF(U141+1&gt;MAX($Q$3:$Q$259),"",U141+1))=TRUE,"",IF(U141+1&gt;MAX($Q$3:$Q$259),"",U141+1))</f>
        <v/>
      </c>
      <c r="V142" s="180" t="str">
        <f t="shared" si="356"/>
        <v/>
      </c>
      <c r="Y142" s="180" t="str">
        <f t="shared" si="233"/>
        <v/>
      </c>
      <c r="Z142" s="180" t="str">
        <f t="shared" si="227"/>
        <v/>
      </c>
      <c r="AC142" s="180" t="str">
        <f t="shared" si="319"/>
        <v/>
      </c>
      <c r="AD142" s="180" t="str">
        <f t="shared" si="313"/>
        <v/>
      </c>
      <c r="AF142" s="284"/>
      <c r="AH142" s="283"/>
      <c r="AM142" s="279"/>
      <c r="AN142" s="279"/>
      <c r="AO142" s="279"/>
      <c r="AP142" s="279"/>
      <c r="AY142" s="162" t="str">
        <f>CONCATENATE("1",BC144)</f>
        <v>1Z482</v>
      </c>
      <c r="AZ142" s="162" t="str">
        <f>I142</f>
        <v/>
      </c>
      <c r="BA142" s="162">
        <f>BA138+1</f>
        <v>35</v>
      </c>
      <c r="BB142" s="199" t="str">
        <f>CONCATENATE("Z4",BA142)</f>
        <v>Z435</v>
      </c>
      <c r="BD142" s="203"/>
      <c r="BE142" s="203"/>
      <c r="HH142" s="162">
        <f t="shared" si="345"/>
        <v>71</v>
      </c>
      <c r="HI142" s="162" t="str">
        <f t="shared" si="325"/>
        <v>Z471</v>
      </c>
      <c r="HJ142" s="162" t="str">
        <f t="shared" ref="HJ142" si="363">CONCATENATE(1,HI142)</f>
        <v>1Z471</v>
      </c>
      <c r="HK142" s="162" t="str">
        <f t="shared" si="327"/>
        <v/>
      </c>
      <c r="IG142" s="277">
        <v>70</v>
      </c>
      <c r="II142" s="277" t="str">
        <f t="shared" ref="II142" si="364">IF($H$1=8,IW142,IF($H$1=16,IX142,IF($H$1=32,IY142,IF($H$1=64,IZ142,IF($H$1=128,JA142,"")))))</f>
        <v/>
      </c>
      <c r="IJ142" s="277">
        <f t="shared" ref="IJ142" si="365">IF($H$1=8,IL142,IF($H$1=16,IN142,IF($H$1=32,IP142,IF($H$1=64,IR142,IF($H$1=128,IT142,"")))))</f>
        <v>0</v>
      </c>
      <c r="IK142" s="277">
        <f t="shared" ref="IK142" si="366">IF($H$1=8,IM142,IF($H$1=16,IO142,IF($H$1=32,IQ142,IF($H$1=64,IS142,IF($H$1=128,IU142,"")))))</f>
        <v>0</v>
      </c>
      <c r="IL142" s="277"/>
      <c r="IM142" s="277"/>
      <c r="IN142" s="277"/>
      <c r="IO142" s="277"/>
      <c r="IP142" s="277"/>
      <c r="IQ142" s="277"/>
      <c r="IR142" s="277" t="s">
        <v>43</v>
      </c>
      <c r="IS142" s="277"/>
      <c r="IT142" s="277" t="s">
        <v>43</v>
      </c>
      <c r="IU142" s="277"/>
      <c r="IW142" s="277" t="str">
        <f>IF(IM142="","",MAX($IW$4:IW141)+1)</f>
        <v/>
      </c>
      <c r="IX142" s="277" t="str">
        <f>IF(IO142="","",MAX($IW$4:IX141)+1)</f>
        <v/>
      </c>
      <c r="IY142" s="277" t="str">
        <f>IF(IQ142="","",MAX($IW$4:IY141)+1)</f>
        <v/>
      </c>
      <c r="IZ142" s="277" t="str">
        <f>IF(IS142="","",MAX($IW$4:IZ141)+1)</f>
        <v/>
      </c>
      <c r="JA142" s="277" t="str">
        <f>IF(IU142="","",MAX($IW$4:JA141)+1)</f>
        <v/>
      </c>
    </row>
    <row r="143" spans="1:261" ht="39.9" customHeight="1" thickBot="1" x14ac:dyDescent="0.65">
      <c r="A143" s="232" t="str">
        <f>IF(I143="","",MAX($A$5:A142)+1)</f>
        <v/>
      </c>
      <c r="B143" s="280">
        <v>70</v>
      </c>
      <c r="C143" s="162" t="str">
        <f t="shared" si="339"/>
        <v>2Z435</v>
      </c>
      <c r="D143" s="281">
        <f>HLOOKUP($H$1,$AH$6:$AL$258,B141+B141,0)</f>
        <v>0</v>
      </c>
      <c r="E143" s="281">
        <f t="shared" si="196"/>
        <v>70</v>
      </c>
      <c r="F143" s="282" t="str">
        <f>IF(OR(ISERROR(HLOOKUP($H$1,$AR$4:$AV$132,B143+1,0))=TRUE,HLOOKUP($H$1,$AR$4:$AV$132,B143+1,0)=0)," ",HLOOKUP($H$1,$AR$4:$AV$132,B143+1,0))</f>
        <v xml:space="preserve"> </v>
      </c>
      <c r="G143" s="219" t="str">
        <f>IF(ISERROR(VLOOKUP(E143,vylosovanie!$D$10:$Q$162,11,0))=TRUE,"",IF($K$1="n","",VLOOKUP(E143,vylosovanie!$D$10:$Q$162,11,0)))</f>
        <v/>
      </c>
      <c r="H143" s="220" t="str">
        <f>IF(ISERROR(VLOOKUP(E143,vylosovanie!$D$10:$Q$162,12,0))=TRUE,"",IF($K$1="n","",VLOOKUP(E143,vylosovanie!$D$10:$Q$162,12,0)))</f>
        <v/>
      </c>
      <c r="I143" s="221" t="str">
        <f>IF(ISERROR(VLOOKUP(H142,'zapisy k stolom'!$A$4:$AD$2403,30,0)),"",VLOOKUP(H142,'zapisy k stolom'!$A$4:$AD$2403,30,0))</f>
        <v/>
      </c>
      <c r="J143" s="223" t="str">
        <f>IF(ISERROR(VLOOKUP(I144,'zapisy k stolom'!$A$4:$AD$2544,28,0)),"",VLOOKUP(I144,'zapisy k stolom'!$A$4:$AD$2544,28,0))</f>
        <v/>
      </c>
      <c r="K143" s="223"/>
      <c r="O143" s="225"/>
      <c r="Q143" s="180" t="str">
        <f t="shared" si="333"/>
        <v/>
      </c>
      <c r="R143" s="180" t="str">
        <f t="shared" si="331"/>
        <v/>
      </c>
      <c r="U143" s="180" t="str">
        <f t="shared" si="362"/>
        <v/>
      </c>
      <c r="V143" s="180" t="str">
        <f t="shared" si="356"/>
        <v/>
      </c>
      <c r="Y143" s="180" t="str">
        <f t="shared" si="233"/>
        <v/>
      </c>
      <c r="Z143" s="180" t="str">
        <f t="shared" si="227"/>
        <v/>
      </c>
      <c r="AC143" s="180" t="str">
        <f t="shared" si="319"/>
        <v/>
      </c>
      <c r="AD143" s="180" t="str">
        <f t="shared" si="313"/>
        <v/>
      </c>
      <c r="AF143" s="284" t="str">
        <f>IF(F143=$H$1,"B1",IF(F143&gt;$H$1,"--",IF($H$1=8,HLOOKUP($H$2,$HZ$2:$IC$10,F143+1,0),IF($H$1=16,HLOOKUP($H$2,$BL$2:$BS$18,F143+1,0),IF($H$1=32,HLOOKUP($H$2,$BY$2:$CN$34,F143+1,0),IF($H$1=64,HLOOKUP($H$2,$CT$2:$DY$66,F143+1,0),IF($H$1=128,HLOOKUP($H$2,$EE$2:$GP$130,F143+1,0),"")))))))</f>
        <v>--</v>
      </c>
      <c r="AH143" s="283">
        <v>6</v>
      </c>
      <c r="AM143" s="279">
        <v>70</v>
      </c>
      <c r="AN143" s="279"/>
      <c r="AO143" s="279"/>
      <c r="AP143" s="279"/>
      <c r="AY143" s="162" t="str">
        <f>CONCATENATE("2",BB142)</f>
        <v>2Z435</v>
      </c>
      <c r="AZ143" s="162" t="str">
        <f>G143</f>
        <v/>
      </c>
      <c r="BA143" s="162">
        <f>BA135+1</f>
        <v>82</v>
      </c>
      <c r="BB143" s="200"/>
      <c r="BC143" s="199"/>
      <c r="BD143" s="203"/>
      <c r="BE143" s="203"/>
      <c r="HH143" s="162">
        <f t="shared" si="345"/>
        <v>71</v>
      </c>
      <c r="HI143" s="162" t="str">
        <f t="shared" si="325"/>
        <v>Z471</v>
      </c>
      <c r="HJ143" s="162" t="str">
        <f t="shared" ref="HJ143" si="367">CONCATENATE(2,HI143)</f>
        <v>2Z471</v>
      </c>
      <c r="HK143" s="162" t="str">
        <f t="shared" si="327"/>
        <v/>
      </c>
      <c r="IG143" s="278"/>
      <c r="II143" s="278"/>
      <c r="IJ143" s="278"/>
      <c r="IK143" s="278"/>
      <c r="IL143" s="288"/>
      <c r="IM143" s="278"/>
      <c r="IN143" s="278"/>
      <c r="IO143" s="278"/>
      <c r="IP143" s="278"/>
      <c r="IQ143" s="278"/>
      <c r="IR143" s="278"/>
      <c r="IS143" s="278"/>
      <c r="IT143" s="278"/>
      <c r="IU143" s="278"/>
      <c r="IW143" s="278"/>
      <c r="IX143" s="278"/>
      <c r="IY143" s="278"/>
      <c r="IZ143" s="278"/>
      <c r="JA143" s="278"/>
    </row>
    <row r="144" spans="1:261" ht="39.9" customHeight="1" thickBot="1" x14ac:dyDescent="0.65">
      <c r="B144" s="280"/>
      <c r="C144" s="162" t="str">
        <f t="shared" si="339"/>
        <v>2Z4105</v>
      </c>
      <c r="D144" s="281"/>
      <c r="E144" s="281"/>
      <c r="F144" s="282"/>
      <c r="I144" s="222" t="str">
        <f>BC144</f>
        <v>Z482</v>
      </c>
      <c r="J144" s="220" t="str">
        <f>IF(ISERROR(VLOOKUP(I144,'zapisy k stolom'!$A$4:$AD$2403,27,0)),"",VLOOKUP(I144,'zapisy k stolom'!$A$4:$AD$2403,27,0))</f>
        <v/>
      </c>
      <c r="K144" s="223"/>
      <c r="O144" s="225"/>
      <c r="Q144" s="180" t="str">
        <f t="shared" si="333"/>
        <v/>
      </c>
      <c r="R144" s="180" t="str">
        <f t="shared" si="331"/>
        <v/>
      </c>
      <c r="U144" s="180" t="str">
        <f t="shared" si="362"/>
        <v/>
      </c>
      <c r="V144" s="180" t="str">
        <f t="shared" si="356"/>
        <v/>
      </c>
      <c r="Y144" s="180" t="str">
        <f t="shared" si="233"/>
        <v/>
      </c>
      <c r="Z144" s="180" t="str">
        <f t="shared" si="227"/>
        <v/>
      </c>
      <c r="AC144" s="180" t="str">
        <f t="shared" si="319"/>
        <v/>
      </c>
      <c r="AD144" s="180" t="str">
        <f t="shared" si="313"/>
        <v/>
      </c>
      <c r="AF144" s="284"/>
      <c r="AH144" s="283"/>
      <c r="AM144" s="279"/>
      <c r="AN144" s="279"/>
      <c r="AO144" s="279"/>
      <c r="AP144" s="279"/>
      <c r="AY144" s="162" t="str">
        <f>CONCATENATE("2",BD140)</f>
        <v>2Z4105</v>
      </c>
      <c r="AZ144" s="162" t="str">
        <f>J144</f>
        <v/>
      </c>
      <c r="BC144" s="203" t="str">
        <f>CONCATENATE("Z4",BA143)</f>
        <v>Z482</v>
      </c>
      <c r="BD144" s="200"/>
      <c r="BE144" s="203"/>
      <c r="HH144" s="162">
        <f t="shared" si="345"/>
        <v>72</v>
      </c>
      <c r="HI144" s="162" t="str">
        <f t="shared" si="325"/>
        <v>Z472</v>
      </c>
      <c r="HJ144" s="162" t="str">
        <f t="shared" ref="HJ144" si="368">CONCATENATE(1,HI144)</f>
        <v>1Z472</v>
      </c>
      <c r="HK144" s="162" t="str">
        <f t="shared" si="327"/>
        <v/>
      </c>
      <c r="IG144" s="277">
        <v>71</v>
      </c>
      <c r="II144" s="277" t="str">
        <f t="shared" ref="II144" si="369">IF($H$1=8,IW144,IF($H$1=16,IX144,IF($H$1=32,IY144,IF($H$1=64,IZ144,IF($H$1=128,JA144,"")))))</f>
        <v/>
      </c>
      <c r="IJ144" s="277">
        <f t="shared" ref="IJ144" si="370">IF($H$1=8,IL144,IF($H$1=16,IN144,IF($H$1=32,IP144,IF($H$1=64,IR144,IF($H$1=128,IT144,"")))))</f>
        <v>0</v>
      </c>
      <c r="IK144" s="277">
        <f t="shared" ref="IK144" si="371">IF($H$1=8,IM144,IF($H$1=16,IO144,IF($H$1=32,IQ144,IF($H$1=64,IS144,IF($H$1=128,IU144,"")))))</f>
        <v>0</v>
      </c>
      <c r="IL144" s="277"/>
      <c r="IM144" s="277"/>
      <c r="IN144" s="277"/>
      <c r="IO144" s="277"/>
      <c r="IP144" s="277"/>
      <c r="IQ144" s="277"/>
      <c r="IR144" s="277" t="s">
        <v>43</v>
      </c>
      <c r="IS144" s="277"/>
      <c r="IT144" s="277" t="s">
        <v>43</v>
      </c>
      <c r="IU144" s="277"/>
      <c r="IW144" s="277" t="str">
        <f>IF(IM144="","",MAX($IW$4:IW143)+1)</f>
        <v/>
      </c>
      <c r="IX144" s="277" t="str">
        <f>IF(IO144="","",MAX($IW$4:IX143)+1)</f>
        <v/>
      </c>
      <c r="IY144" s="277" t="str">
        <f>IF(IQ144="","",MAX($IW$4:IY143)+1)</f>
        <v/>
      </c>
      <c r="IZ144" s="277" t="str">
        <f>IF(IS144="","",MAX($IW$4:IZ143)+1)</f>
        <v/>
      </c>
      <c r="JA144" s="277" t="str">
        <f>IF(IU144="","",MAX($IW$4:JA143)+1)</f>
        <v/>
      </c>
    </row>
    <row r="145" spans="1:261" ht="39.9" customHeight="1" thickBot="1" x14ac:dyDescent="0.65">
      <c r="B145" s="280">
        <v>71</v>
      </c>
      <c r="C145" s="162" t="str">
        <f t="shared" si="339"/>
        <v>1Z436</v>
      </c>
      <c r="D145" s="281">
        <f>HLOOKUP($H$1,$AH$6:$AL$258,B143+B143,0)</f>
        <v>0</v>
      </c>
      <c r="E145" s="281">
        <f t="shared" ref="E145:E207" si="372">IF(AF145="X","X",B145)</f>
        <v>71</v>
      </c>
      <c r="F145" s="282" t="str">
        <f>IF(OR(ISERROR(HLOOKUP($H$1,$AR$4:$AV$132,B145+1,0))=TRUE,HLOOKUP($H$1,$AR$4:$AV$132,B145+1,0)=0)," ",HLOOKUP($H$1,$AR$4:$AV$132,B145+1,0))</f>
        <v xml:space="preserve"> </v>
      </c>
      <c r="G145" s="214" t="str">
        <f>IF(ISERROR(VLOOKUP(E145,vylosovanie!$D$10:$Q$162,11,0))=TRUE,"",IF($K$1="n","",VLOOKUP(E145,vylosovanie!$D$10:$Q$162,11,0)))</f>
        <v/>
      </c>
      <c r="H145" s="214" t="str">
        <f>IF(ISERROR(VLOOKUP(E145,vylosovanie!$D$10:$Q$162,12,0))=TRUE,"",IF($K$1="n","",VLOOKUP(E145,vylosovanie!$D$10:$Q$162,12,0)))</f>
        <v/>
      </c>
      <c r="I145" s="223" t="str">
        <f>IF(ISERROR(VLOOKUP(H146,'zapisy k stolom'!$A$4:$AD$2403,28,0)),"",VLOOKUP(H146,'zapisy k stolom'!$A$4:$AD$2403,28,0))</f>
        <v/>
      </c>
      <c r="J145" s="224" t="str">
        <f>IF(ISERROR(VLOOKUP(I144,'zapisy k stolom'!$A$4:$AD$2403,30,0)),"",VLOOKUP(I144,'zapisy k stolom'!$A$4:$AD$2403,30,0))</f>
        <v/>
      </c>
      <c r="K145" s="223"/>
      <c r="O145" s="225"/>
      <c r="Q145" s="180" t="str">
        <f t="shared" si="333"/>
        <v/>
      </c>
      <c r="R145" s="180" t="str">
        <f t="shared" si="331"/>
        <v/>
      </c>
      <c r="U145" s="180" t="str">
        <f t="shared" si="362"/>
        <v/>
      </c>
      <c r="V145" s="180" t="str">
        <f t="shared" si="356"/>
        <v/>
      </c>
      <c r="Y145" s="180" t="str">
        <f t="shared" si="233"/>
        <v/>
      </c>
      <c r="Z145" s="180" t="str">
        <f t="shared" si="227"/>
        <v/>
      </c>
      <c r="AC145" s="180" t="str">
        <f t="shared" si="319"/>
        <v/>
      </c>
      <c r="AD145" s="180" t="str">
        <f t="shared" si="313"/>
        <v/>
      </c>
      <c r="AF145" s="284" t="str">
        <f>IF(F145=$H$1,"B1",IF(F145&gt;$H$1,"--",IF($H$1=8,HLOOKUP($H$2,$HZ$2:$IC$10,F145+1,0),IF($H$1=16,HLOOKUP($H$2,$BL$2:$BS$18,F145+1,0),IF($H$1=32,HLOOKUP($H$2,$BY$2:$CN$34,F145+1,0),IF($H$1=64,HLOOKUP($H$2,$CT$2:$DY$66,F145+1,0),IF($H$1=128,HLOOKUP($H$2,$EE$2:$GP$130,F145+1,0),"")))))))</f>
        <v>--</v>
      </c>
      <c r="AH145" s="283">
        <v>6</v>
      </c>
      <c r="AM145" s="279">
        <v>71</v>
      </c>
      <c r="AN145" s="279"/>
      <c r="AO145" s="279"/>
      <c r="AP145" s="279"/>
      <c r="AY145" s="162" t="str">
        <f>CONCATENATE("1",BB146)</f>
        <v>1Z436</v>
      </c>
      <c r="AZ145" s="162" t="str">
        <f>G145</f>
        <v/>
      </c>
      <c r="BA145" s="162">
        <f>BA137+1</f>
        <v>106</v>
      </c>
      <c r="BC145" s="203"/>
      <c r="BE145" s="203"/>
      <c r="HH145" s="162">
        <f t="shared" si="345"/>
        <v>72</v>
      </c>
      <c r="HI145" s="162" t="str">
        <f t="shared" si="325"/>
        <v>Z472</v>
      </c>
      <c r="HJ145" s="162" t="str">
        <f t="shared" ref="HJ145" si="373">CONCATENATE(2,HI145)</f>
        <v>2Z472</v>
      </c>
      <c r="HK145" s="162" t="str">
        <f t="shared" si="327"/>
        <v/>
      </c>
      <c r="IG145" s="278"/>
      <c r="II145" s="278"/>
      <c r="IJ145" s="278"/>
      <c r="IK145" s="278"/>
      <c r="IL145" s="288"/>
      <c r="IM145" s="278"/>
      <c r="IN145" s="278"/>
      <c r="IO145" s="278"/>
      <c r="IP145" s="278"/>
      <c r="IQ145" s="278"/>
      <c r="IR145" s="278"/>
      <c r="IS145" s="278"/>
      <c r="IT145" s="278"/>
      <c r="IU145" s="278"/>
      <c r="IW145" s="278"/>
      <c r="IX145" s="278"/>
      <c r="IY145" s="278"/>
      <c r="IZ145" s="278"/>
      <c r="JA145" s="278"/>
    </row>
    <row r="146" spans="1:261" ht="39.9" customHeight="1" thickBot="1" x14ac:dyDescent="0.65">
      <c r="B146" s="280"/>
      <c r="C146" s="162" t="str">
        <f t="shared" si="339"/>
        <v>2Z482</v>
      </c>
      <c r="D146" s="281"/>
      <c r="E146" s="281"/>
      <c r="F146" s="282"/>
      <c r="G146" s="217"/>
      <c r="H146" s="218" t="str">
        <f>BB146</f>
        <v>Z436</v>
      </c>
      <c r="I146" s="220" t="str">
        <f>IF(ISERROR(VLOOKUP(H146,'zapisy k stolom'!$A$4:$AD$2403,27,0)),"",VLOOKUP(H146,'zapisy k stolom'!$A$4:$AD$2403,27,0))</f>
        <v/>
      </c>
      <c r="K146" s="223"/>
      <c r="O146" s="225"/>
      <c r="Q146" s="180" t="str">
        <f t="shared" si="333"/>
        <v/>
      </c>
      <c r="R146" s="180" t="str">
        <f t="shared" si="331"/>
        <v/>
      </c>
      <c r="U146" s="180" t="str">
        <f t="shared" si="362"/>
        <v/>
      </c>
      <c r="V146" s="180" t="str">
        <f t="shared" si="356"/>
        <v/>
      </c>
      <c r="Y146" s="180" t="str">
        <f t="shared" si="233"/>
        <v/>
      </c>
      <c r="Z146" s="180" t="str">
        <f t="shared" si="227"/>
        <v/>
      </c>
      <c r="AC146" s="180" t="str">
        <f t="shared" si="319"/>
        <v/>
      </c>
      <c r="AD146" s="180" t="str">
        <f t="shared" si="313"/>
        <v/>
      </c>
      <c r="AF146" s="284"/>
      <c r="AH146" s="283"/>
      <c r="AM146" s="279"/>
      <c r="AN146" s="279"/>
      <c r="AO146" s="279"/>
      <c r="AP146" s="279"/>
      <c r="AY146" s="162" t="str">
        <f>CONCATENATE("2",BC144)</f>
        <v>2Z482</v>
      </c>
      <c r="AZ146" s="162" t="str">
        <f>I146</f>
        <v/>
      </c>
      <c r="BA146" s="162">
        <f>BA142+1</f>
        <v>36</v>
      </c>
      <c r="BB146" s="199" t="str">
        <f>CONCATENATE("Z4",BA146)</f>
        <v>Z436</v>
      </c>
      <c r="BC146" s="200"/>
      <c r="BE146" s="203"/>
      <c r="HH146" s="162">
        <f t="shared" si="345"/>
        <v>73</v>
      </c>
      <c r="HI146" s="162" t="str">
        <f t="shared" si="325"/>
        <v>Z473</v>
      </c>
      <c r="HJ146" s="162" t="str">
        <f t="shared" ref="HJ146" si="374">CONCATENATE(1,HI146)</f>
        <v>1Z473</v>
      </c>
      <c r="HK146" s="162" t="str">
        <f t="shared" si="327"/>
        <v/>
      </c>
      <c r="IG146" s="277">
        <v>72</v>
      </c>
      <c r="II146" s="277" t="str">
        <f t="shared" ref="II146" si="375">IF($H$1=8,IW146,IF($H$1=16,IX146,IF($H$1=32,IY146,IF($H$1=64,IZ146,IF($H$1=128,JA146,"")))))</f>
        <v/>
      </c>
      <c r="IJ146" s="277">
        <f t="shared" ref="IJ146" si="376">IF($H$1=8,IL146,IF($H$1=16,IN146,IF($H$1=32,IP146,IF($H$1=64,IR146,IF($H$1=128,IT146,"")))))</f>
        <v>0</v>
      </c>
      <c r="IK146" s="277">
        <f t="shared" ref="IK146" si="377">IF($H$1=8,IM146,IF($H$1=16,IO146,IF($H$1=32,IQ146,IF($H$1=64,IS146,IF($H$1=128,IU146,"")))))</f>
        <v>0</v>
      </c>
      <c r="IL146" s="277"/>
      <c r="IM146" s="277"/>
      <c r="IN146" s="277"/>
      <c r="IO146" s="277"/>
      <c r="IP146" s="277"/>
      <c r="IQ146" s="277"/>
      <c r="IR146" s="277" t="s">
        <v>43</v>
      </c>
      <c r="IS146" s="277"/>
      <c r="IT146" s="277" t="s">
        <v>43</v>
      </c>
      <c r="IU146" s="277"/>
      <c r="IW146" s="277" t="str">
        <f>IF(IM146="","",MAX($IW$4:IW145)+1)</f>
        <v/>
      </c>
      <c r="IX146" s="277" t="str">
        <f>IF(IO146="","",MAX($IW$4:IX145)+1)</f>
        <v/>
      </c>
      <c r="IY146" s="277" t="str">
        <f>IF(IQ146="","",MAX($IW$4:IY145)+1)</f>
        <v/>
      </c>
      <c r="IZ146" s="277" t="str">
        <f>IF(IS146="","",MAX($IW$4:IZ145)+1)</f>
        <v/>
      </c>
      <c r="JA146" s="277" t="str">
        <f>IF(IU146="","",MAX($IW$4:JA145)+1)</f>
        <v/>
      </c>
    </row>
    <row r="147" spans="1:261" ht="39.9" customHeight="1" thickBot="1" x14ac:dyDescent="0.65">
      <c r="A147" s="232" t="str">
        <f>IF(I147="","",MAX($A$5:A146)+1)</f>
        <v/>
      </c>
      <c r="B147" s="280">
        <v>72</v>
      </c>
      <c r="C147" s="162" t="str">
        <f t="shared" si="339"/>
        <v>2Z436</v>
      </c>
      <c r="D147" s="281">
        <f>HLOOKUP($H$1,$AH$6:$AL$258,B145+B145,0)</f>
        <v>0</v>
      </c>
      <c r="E147" s="281">
        <f t="shared" si="372"/>
        <v>72</v>
      </c>
      <c r="F147" s="282" t="str">
        <f>IF(OR(ISERROR(HLOOKUP($H$1,$AR$4:$AV$132,B147+1,0))=TRUE,HLOOKUP($H$1,$AR$4:$AV$132,B147+1,0)=0)," ",HLOOKUP($H$1,$AR$4:$AV$132,B147+1,0))</f>
        <v xml:space="preserve"> </v>
      </c>
      <c r="G147" s="219" t="str">
        <f>IF(ISERROR(VLOOKUP(E147,vylosovanie!$D$10:$Q$162,11,0))=TRUE,"",IF($K$1="n","",VLOOKUP(E147,vylosovanie!$D$10:$Q$162,11,0)))</f>
        <v/>
      </c>
      <c r="H147" s="220" t="str">
        <f>IF(ISERROR(VLOOKUP(E147,vylosovanie!$D$10:$Q$162,12,0))=TRUE,"",IF($K$1="n","",VLOOKUP(E147,vylosovanie!$D$10:$Q$162,12,0)))</f>
        <v/>
      </c>
      <c r="I147" s="224" t="str">
        <f>IF(ISERROR(VLOOKUP(H146,'zapisy k stolom'!$A$4:$AD$2403,30,0)),"",VLOOKUP(H146,'zapisy k stolom'!$A$4:$AD$2403,30,0))</f>
        <v/>
      </c>
      <c r="L147" s="225" t="str">
        <f>IF(ISERROR(VLOOKUP(K148,'zapisy k stolom'!$A$4:$AD$2544,28,0)),"",VLOOKUP(K148,'zapisy k stolom'!$A$4:$AD$2544,28,0))</f>
        <v/>
      </c>
      <c r="M147" s="226"/>
      <c r="N147" s="226"/>
      <c r="O147" s="225"/>
      <c r="Q147" s="180" t="str">
        <f t="shared" si="333"/>
        <v/>
      </c>
      <c r="R147" s="180" t="str">
        <f t="shared" si="331"/>
        <v/>
      </c>
      <c r="U147" s="180" t="str">
        <f t="shared" si="362"/>
        <v/>
      </c>
      <c r="V147" s="180" t="str">
        <f t="shared" si="356"/>
        <v/>
      </c>
      <c r="Y147" s="180" t="str">
        <f t="shared" si="233"/>
        <v/>
      </c>
      <c r="Z147" s="180" t="str">
        <f t="shared" si="227"/>
        <v/>
      </c>
      <c r="AC147" s="180" t="str">
        <f t="shared" si="319"/>
        <v/>
      </c>
      <c r="AD147" s="180" t="str">
        <f t="shared" si="313"/>
        <v/>
      </c>
      <c r="AF147" s="284" t="str">
        <f>IF(F147=$H$1,"B1",IF(F147&gt;$H$1,"--",IF($H$1=8,HLOOKUP($H$2,$HZ$2:$IC$10,F147+1,0),IF($H$1=16,HLOOKUP($H$2,$BL$2:$BS$18,F147+1,0),IF($H$1=32,HLOOKUP($H$2,$BY$2:$CN$34,F147+1,0),IF($H$1=64,HLOOKUP($H$2,$CT$2:$DY$66,F147+1,0),IF($H$1=128,HLOOKUP($H$2,$EE$2:$GP$130,F147+1,0),"")))))))</f>
        <v>--</v>
      </c>
      <c r="AH147" s="283">
        <v>4</v>
      </c>
      <c r="AM147" s="279">
        <v>72</v>
      </c>
      <c r="AN147" s="279"/>
      <c r="AO147" s="279"/>
      <c r="AP147" s="279"/>
      <c r="AY147" s="162" t="str">
        <f>CONCATENATE("2",BB146)</f>
        <v>2Z436</v>
      </c>
      <c r="AZ147" s="162" t="str">
        <f>G147</f>
        <v/>
      </c>
      <c r="BB147" s="200"/>
      <c r="BE147" s="203"/>
      <c r="HH147" s="162">
        <f t="shared" si="345"/>
        <v>73</v>
      </c>
      <c r="HI147" s="162" t="str">
        <f t="shared" si="325"/>
        <v>Z473</v>
      </c>
      <c r="HJ147" s="162" t="str">
        <f t="shared" ref="HJ147" si="378">CONCATENATE(2,HI147)</f>
        <v>2Z473</v>
      </c>
      <c r="HK147" s="162" t="str">
        <f t="shared" si="327"/>
        <v/>
      </c>
      <c r="IG147" s="278"/>
      <c r="II147" s="278"/>
      <c r="IJ147" s="278"/>
      <c r="IK147" s="278"/>
      <c r="IL147" s="288"/>
      <c r="IM147" s="278"/>
      <c r="IN147" s="278"/>
      <c r="IO147" s="278"/>
      <c r="IP147" s="278"/>
      <c r="IQ147" s="278"/>
      <c r="IR147" s="278"/>
      <c r="IS147" s="278"/>
      <c r="IT147" s="278"/>
      <c r="IU147" s="278"/>
      <c r="IW147" s="278"/>
      <c r="IX147" s="278"/>
      <c r="IY147" s="278"/>
      <c r="IZ147" s="278"/>
      <c r="JA147" s="278"/>
    </row>
    <row r="148" spans="1:261" ht="39.9" customHeight="1" thickBot="1" x14ac:dyDescent="0.65">
      <c r="B148" s="280"/>
      <c r="C148" s="162" t="s">
        <v>340</v>
      </c>
      <c r="D148" s="281"/>
      <c r="E148" s="281"/>
      <c r="F148" s="282"/>
      <c r="K148" s="222" t="str">
        <f>BE148</f>
        <v>Z4117</v>
      </c>
      <c r="L148" s="227" t="str">
        <f>IF(ISERROR(VLOOKUP(K148,'zapisy k stolom'!$A$5:$AD$2544,27,0)),"",VLOOKUP(K148,'zapisy k stolom'!$A$5:$AD$2544,27,0))</f>
        <v/>
      </c>
      <c r="O148" s="225"/>
      <c r="Q148" s="180" t="str">
        <f t="shared" si="333"/>
        <v/>
      </c>
      <c r="R148" s="180" t="str">
        <f t="shared" si="331"/>
        <v/>
      </c>
      <c r="U148" s="180" t="str">
        <f t="shared" si="362"/>
        <v/>
      </c>
      <c r="V148" s="180" t="str">
        <f t="shared" si="356"/>
        <v/>
      </c>
      <c r="Y148" s="180" t="str">
        <f t="shared" si="233"/>
        <v/>
      </c>
      <c r="Z148" s="180" t="str">
        <f t="shared" si="227"/>
        <v/>
      </c>
      <c r="AC148" s="180" t="str">
        <f t="shared" si="319"/>
        <v/>
      </c>
      <c r="AD148" s="180" t="str">
        <f t="shared" si="313"/>
        <v/>
      </c>
      <c r="AF148" s="284"/>
      <c r="AH148" s="283"/>
      <c r="AM148" s="279"/>
      <c r="AN148" s="279"/>
      <c r="AO148" s="279"/>
      <c r="AP148" s="279"/>
      <c r="AY148" s="162" t="s">
        <v>340</v>
      </c>
      <c r="AZ148" s="162" t="str">
        <f>L148</f>
        <v/>
      </c>
      <c r="BE148" s="203" t="str">
        <f>CONCATENATE("Z4",BA141)</f>
        <v>Z4117</v>
      </c>
      <c r="BF148" s="208"/>
      <c r="HH148" s="162">
        <f t="shared" si="345"/>
        <v>74</v>
      </c>
      <c r="HI148" s="162" t="str">
        <f t="shared" si="325"/>
        <v>Z474</v>
      </c>
      <c r="HJ148" s="162" t="str">
        <f t="shared" ref="HJ148" si="379">CONCATENATE(1,HI148)</f>
        <v>1Z474</v>
      </c>
      <c r="HK148" s="162" t="str">
        <f t="shared" si="327"/>
        <v/>
      </c>
      <c r="IG148" s="277">
        <v>73</v>
      </c>
      <c r="II148" s="277" t="str">
        <f t="shared" ref="II148" si="380">IF($H$1=8,IW148,IF($H$1=16,IX148,IF($H$1=32,IY148,IF($H$1=64,IZ148,IF($H$1=128,JA148,"")))))</f>
        <v/>
      </c>
      <c r="IJ148" s="277">
        <f t="shared" ref="IJ148" si="381">IF($H$1=8,IL148,IF($H$1=16,IN148,IF($H$1=32,IP148,IF($H$1=64,IR148,IF($H$1=128,IT148,"")))))</f>
        <v>0</v>
      </c>
      <c r="IK148" s="277">
        <f t="shared" ref="IK148" si="382">IF($H$1=8,IM148,IF($H$1=16,IO148,IF($H$1=32,IQ148,IF($H$1=64,IS148,IF($H$1=128,IU148,"")))))</f>
        <v>0</v>
      </c>
      <c r="IL148" s="277"/>
      <c r="IM148" s="277"/>
      <c r="IN148" s="277"/>
      <c r="IO148" s="277"/>
      <c r="IP148" s="277"/>
      <c r="IQ148" s="277"/>
      <c r="IR148" s="277" t="s">
        <v>43</v>
      </c>
      <c r="IS148" s="277"/>
      <c r="IT148" s="277" t="s">
        <v>43</v>
      </c>
      <c r="IU148" s="277"/>
      <c r="IW148" s="277" t="str">
        <f>IF(IM148="","",MAX($IW$4:IW147)+1)</f>
        <v/>
      </c>
      <c r="IX148" s="277" t="str">
        <f>IF(IO148="","",MAX($IW$4:IX147)+1)</f>
        <v/>
      </c>
      <c r="IY148" s="277" t="str">
        <f>IF(IQ148="","",MAX($IW$4:IY147)+1)</f>
        <v/>
      </c>
      <c r="IZ148" s="277" t="str">
        <f>IF(IS148="","",MAX($IW$4:IZ147)+1)</f>
        <v/>
      </c>
      <c r="JA148" s="277" t="str">
        <f>IF(IU148="","",MAX($IW$4:JA147)+1)</f>
        <v/>
      </c>
    </row>
    <row r="149" spans="1:261" ht="39.9" customHeight="1" thickBot="1" x14ac:dyDescent="0.65">
      <c r="B149" s="280">
        <v>73</v>
      </c>
      <c r="C149" s="162" t="str">
        <f t="shared" si="339"/>
        <v>1Z437</v>
      </c>
      <c r="D149" s="281">
        <f>HLOOKUP($H$1,$AH$6:$AL$258,B147+B147,0)</f>
        <v>0</v>
      </c>
      <c r="E149" s="281">
        <f t="shared" si="372"/>
        <v>73</v>
      </c>
      <c r="F149" s="282" t="str">
        <f>IF(OR(ISERROR(HLOOKUP($H$1,$AR$4:$AV$132,B149+1,0))=TRUE,HLOOKUP($H$1,$AR$4:$AV$132,B149+1,0)=0)," ",HLOOKUP($H$1,$AR$4:$AV$132,B149+1,0))</f>
        <v xml:space="preserve"> </v>
      </c>
      <c r="G149" s="214" t="str">
        <f>IF(ISERROR(VLOOKUP(E149,vylosovanie!$D$10:$Q$162,11,0))=TRUE,"",IF($K$1="n","",VLOOKUP(E149,vylosovanie!$D$10:$Q$162,11,0)))</f>
        <v/>
      </c>
      <c r="H149" s="214" t="str">
        <f>IF(ISERROR(VLOOKUP(E149,vylosovanie!$D$10:$Q$162,12,0))=TRUE,"",IF($K$1="n","",VLOOKUP(E149,vylosovanie!$D$10:$Q$162,12,0)))</f>
        <v/>
      </c>
      <c r="I149" s="214" t="str">
        <f>IF(ISERROR(VLOOKUP(H150,'zapisy k stolom'!$A$4:$AD$2544,28,0)),"",VLOOKUP(H150,'zapisy k stolom'!$A$4:$AD$2544,28,0))</f>
        <v/>
      </c>
      <c r="K149" s="223"/>
      <c r="L149" s="224" t="str">
        <f>IF(ISERROR(VLOOKUP(K148,'zapisy k stolom'!$A$5:$AD$2544,30,0)),"",VLOOKUP(K148,'zapisy k stolom'!$A$5:$AD$2544,30,0))</f>
        <v/>
      </c>
      <c r="M149" s="225"/>
      <c r="O149" s="225"/>
      <c r="Q149" s="180" t="str">
        <f t="shared" si="333"/>
        <v/>
      </c>
      <c r="R149" s="180" t="str">
        <f t="shared" si="331"/>
        <v/>
      </c>
      <c r="U149" s="180" t="str">
        <f t="shared" si="362"/>
        <v/>
      </c>
      <c r="V149" s="180" t="str">
        <f t="shared" si="356"/>
        <v/>
      </c>
      <c r="Y149" s="180" t="str">
        <f t="shared" si="233"/>
        <v/>
      </c>
      <c r="Z149" s="180" t="str">
        <f t="shared" si="227"/>
        <v/>
      </c>
      <c r="AC149" s="180" t="str">
        <f t="shared" si="319"/>
        <v/>
      </c>
      <c r="AD149" s="180" t="str">
        <f t="shared" si="313"/>
        <v/>
      </c>
      <c r="AF149" s="284" t="str">
        <f>IF(F149=$H$1,"B1",IF(F149&gt;$H$1,"--",IF($H$1=8,HLOOKUP($H$2,$HZ$2:$IC$10,F149+1,0),IF($H$1=16,HLOOKUP($H$2,$BL$2:$BS$18,F149+1,0),IF($H$1=32,HLOOKUP($H$2,$BY$2:$CN$34,F149+1,0),IF($H$1=64,HLOOKUP($H$2,$CT$2:$DY$66,F149+1,0),IF($H$1=128,HLOOKUP($H$2,$EE$2:$GP$130,F149+1,0),"")))))))</f>
        <v>--</v>
      </c>
      <c r="AH149" s="283">
        <v>4</v>
      </c>
      <c r="AM149" s="279">
        <v>73</v>
      </c>
      <c r="AN149" s="279"/>
      <c r="AO149" s="279"/>
      <c r="AP149" s="279"/>
      <c r="AY149" s="162" t="str">
        <f>CONCATENATE("1",BB150)</f>
        <v>1Z437</v>
      </c>
      <c r="AZ149" s="162" t="str">
        <f>G149</f>
        <v/>
      </c>
      <c r="BE149" s="203"/>
      <c r="HH149" s="162">
        <f t="shared" si="345"/>
        <v>74</v>
      </c>
      <c r="HI149" s="162" t="str">
        <f t="shared" si="325"/>
        <v>Z474</v>
      </c>
      <c r="HJ149" s="162" t="str">
        <f t="shared" ref="HJ149" si="383">CONCATENATE(2,HI149)</f>
        <v>2Z474</v>
      </c>
      <c r="HK149" s="162" t="str">
        <f t="shared" si="327"/>
        <v/>
      </c>
      <c r="IG149" s="278"/>
      <c r="II149" s="278"/>
      <c r="IJ149" s="278"/>
      <c r="IK149" s="278"/>
      <c r="IL149" s="288"/>
      <c r="IM149" s="278"/>
      <c r="IN149" s="278"/>
      <c r="IO149" s="278"/>
      <c r="IP149" s="278"/>
      <c r="IQ149" s="278"/>
      <c r="IR149" s="278"/>
      <c r="IS149" s="278"/>
      <c r="IT149" s="278"/>
      <c r="IU149" s="278"/>
      <c r="IW149" s="278"/>
      <c r="IX149" s="278"/>
      <c r="IY149" s="278"/>
      <c r="IZ149" s="278"/>
      <c r="JA149" s="278"/>
    </row>
    <row r="150" spans="1:261" ht="39.9" customHeight="1" thickBot="1" x14ac:dyDescent="0.65">
      <c r="B150" s="280"/>
      <c r="C150" s="162" t="str">
        <f t="shared" si="339"/>
        <v>1Z483</v>
      </c>
      <c r="D150" s="281"/>
      <c r="E150" s="281"/>
      <c r="F150" s="282"/>
      <c r="G150" s="217"/>
      <c r="H150" s="218" t="str">
        <f>BB150</f>
        <v>Z437</v>
      </c>
      <c r="I150" s="214" t="str">
        <f>IF(ISERROR(VLOOKUP(H150,'zapisy k stolom'!$A$4:$AD$2403,27,0)),"",VLOOKUP(H150,'zapisy k stolom'!$A$4:$AD$2403,27,0))</f>
        <v/>
      </c>
      <c r="K150" s="223"/>
      <c r="M150" s="225"/>
      <c r="O150" s="225"/>
      <c r="Q150" s="180" t="str">
        <f t="shared" si="333"/>
        <v/>
      </c>
      <c r="R150" s="180" t="str">
        <f t="shared" si="331"/>
        <v/>
      </c>
      <c r="U150" s="180" t="str">
        <f t="shared" si="362"/>
        <v/>
      </c>
      <c r="V150" s="180" t="str">
        <f t="shared" si="356"/>
        <v/>
      </c>
      <c r="Y150" s="180" t="str">
        <f t="shared" si="233"/>
        <v/>
      </c>
      <c r="Z150" s="180" t="str">
        <f t="shared" si="227"/>
        <v/>
      </c>
      <c r="AC150" s="180" t="str">
        <f t="shared" si="319"/>
        <v/>
      </c>
      <c r="AD150" s="180" t="str">
        <f t="shared" si="313"/>
        <v/>
      </c>
      <c r="AF150" s="284"/>
      <c r="AH150" s="283"/>
      <c r="AM150" s="279"/>
      <c r="AN150" s="279"/>
      <c r="AO150" s="279"/>
      <c r="AP150" s="279"/>
      <c r="AY150" s="162" t="str">
        <f>CONCATENATE("1",BC152)</f>
        <v>1Z483</v>
      </c>
      <c r="AZ150" s="162" t="str">
        <f>I150</f>
        <v/>
      </c>
      <c r="BA150" s="162">
        <f>BA146+1</f>
        <v>37</v>
      </c>
      <c r="BB150" s="199" t="str">
        <f>CONCATENATE("Z4",BA150)</f>
        <v>Z437</v>
      </c>
      <c r="BE150" s="203"/>
      <c r="HH150" s="162">
        <f t="shared" si="345"/>
        <v>75</v>
      </c>
      <c r="HI150" s="162" t="str">
        <f t="shared" si="325"/>
        <v>Z475</v>
      </c>
      <c r="HJ150" s="162" t="str">
        <f t="shared" ref="HJ150" si="384">CONCATENATE(1,HI150)</f>
        <v>1Z475</v>
      </c>
      <c r="HK150" s="162" t="str">
        <f t="shared" si="327"/>
        <v/>
      </c>
      <c r="IG150" s="277">
        <v>74</v>
      </c>
      <c r="II150" s="277" t="str">
        <f t="shared" ref="II150" si="385">IF($H$1=8,IW150,IF($H$1=16,IX150,IF($H$1=32,IY150,IF($H$1=64,IZ150,IF($H$1=128,JA150,"")))))</f>
        <v/>
      </c>
      <c r="IJ150" s="277">
        <f t="shared" ref="IJ150" si="386">IF($H$1=8,IL150,IF($H$1=16,IN150,IF($H$1=32,IP150,IF($H$1=64,IR150,IF($H$1=128,IT150,"")))))</f>
        <v>0</v>
      </c>
      <c r="IK150" s="277">
        <f t="shared" ref="IK150" si="387">IF($H$1=8,IM150,IF($H$1=16,IO150,IF($H$1=32,IQ150,IF($H$1=64,IS150,IF($H$1=128,IU150,"")))))</f>
        <v>0</v>
      </c>
      <c r="IL150" s="277"/>
      <c r="IM150" s="277"/>
      <c r="IN150" s="277"/>
      <c r="IO150" s="277"/>
      <c r="IP150" s="277"/>
      <c r="IQ150" s="277"/>
      <c r="IR150" s="277" t="s">
        <v>43</v>
      </c>
      <c r="IS150" s="277"/>
      <c r="IT150" s="277" t="s">
        <v>43</v>
      </c>
      <c r="IU150" s="277"/>
      <c r="IW150" s="277" t="str">
        <f>IF(IM150="","",MAX($IW$4:IW149)+1)</f>
        <v/>
      </c>
      <c r="IX150" s="277" t="str">
        <f>IF(IO150="","",MAX($IW$4:IX149)+1)</f>
        <v/>
      </c>
      <c r="IY150" s="277" t="str">
        <f>IF(IQ150="","",MAX($IW$4:IY149)+1)</f>
        <v/>
      </c>
      <c r="IZ150" s="277" t="str">
        <f>IF(IS150="","",MAX($IW$4:IZ149)+1)</f>
        <v/>
      </c>
      <c r="JA150" s="277" t="str">
        <f>IF(IU150="","",MAX($IW$4:JA149)+1)</f>
        <v/>
      </c>
    </row>
    <row r="151" spans="1:261" ht="39.9" customHeight="1" thickBot="1" x14ac:dyDescent="0.65">
      <c r="A151" s="232" t="str">
        <f>IF(I151="","",MAX($A$5:A150)+1)</f>
        <v/>
      </c>
      <c r="B151" s="280">
        <v>74</v>
      </c>
      <c r="C151" s="162" t="str">
        <f t="shared" si="339"/>
        <v>2Z437</v>
      </c>
      <c r="D151" s="281">
        <f>HLOOKUP($H$1,$AH$6:$AL$258,B149+B149,0)</f>
        <v>0</v>
      </c>
      <c r="E151" s="281">
        <f t="shared" si="372"/>
        <v>74</v>
      </c>
      <c r="F151" s="282" t="str">
        <f>IF(OR(ISERROR(HLOOKUP($H$1,$AR$4:$AV$132,B151+1,0))=TRUE,HLOOKUP($H$1,$AR$4:$AV$132,B151+1,0)=0)," ",HLOOKUP($H$1,$AR$4:$AV$132,B151+1,0))</f>
        <v xml:space="preserve"> </v>
      </c>
      <c r="G151" s="219" t="str">
        <f>IF(ISERROR(VLOOKUP(E151,vylosovanie!$D$10:$Q$162,11,0))=TRUE,"",IF($K$1="n","",VLOOKUP(E151,vylosovanie!$D$10:$Q$162,11,0)))</f>
        <v/>
      </c>
      <c r="H151" s="220" t="str">
        <f>IF(ISERROR(VLOOKUP(E151,vylosovanie!$D$10:$Q$162,12,0))=TRUE,"",IF($K$1="n","",VLOOKUP(E151,vylosovanie!$D$10:$Q$162,12,0)))</f>
        <v/>
      </c>
      <c r="I151" s="221" t="str">
        <f>IF(ISERROR(VLOOKUP(H150,'zapisy k stolom'!$A$4:$AD$2403,30,0)),"",VLOOKUP(H150,'zapisy k stolom'!$A$4:$AD$2403,30,0))</f>
        <v/>
      </c>
      <c r="J151" s="214" t="str">
        <f>IF(ISERROR(VLOOKUP(I152,'zapisy k stolom'!$A$4:$AD$2544,28,0)),"",VLOOKUP(I152,'zapisy k stolom'!$A$4:$AD$2544,28,0))</f>
        <v/>
      </c>
      <c r="K151" s="223"/>
      <c r="M151" s="225"/>
      <c r="O151" s="225"/>
      <c r="Q151" s="180" t="str">
        <f t="shared" si="333"/>
        <v/>
      </c>
      <c r="R151" s="180" t="str">
        <f t="shared" si="331"/>
        <v/>
      </c>
      <c r="U151" s="180" t="str">
        <f t="shared" si="362"/>
        <v/>
      </c>
      <c r="V151" s="180" t="str">
        <f t="shared" si="356"/>
        <v/>
      </c>
      <c r="Y151" s="180" t="str">
        <f t="shared" si="233"/>
        <v/>
      </c>
      <c r="Z151" s="180" t="str">
        <f t="shared" si="227"/>
        <v/>
      </c>
      <c r="AC151" s="180" t="str">
        <f t="shared" si="319"/>
        <v/>
      </c>
      <c r="AD151" s="180" t="str">
        <f t="shared" si="313"/>
        <v/>
      </c>
      <c r="AF151" s="284" t="str">
        <f>IF(F151=$H$1,"B1",IF(F151&gt;$H$1,"--",IF($H$1=8,HLOOKUP($H$2,$HZ$2:$IC$10,F151+1,0),IF($H$1=16,HLOOKUP($H$2,$BL$2:$BS$18,F151+1,0),IF($H$1=32,HLOOKUP($H$2,$BY$2:$CN$34,F151+1,0),IF($H$1=64,HLOOKUP($H$2,$CT$2:$DY$66,F151+1,0),IF($H$1=128,HLOOKUP($H$2,$EE$2:$GP$130,F151+1,0),"")))))))</f>
        <v>--</v>
      </c>
      <c r="AH151" s="283">
        <v>6</v>
      </c>
      <c r="AM151" s="279">
        <v>74</v>
      </c>
      <c r="AN151" s="279"/>
      <c r="AO151" s="279"/>
      <c r="AP151" s="279"/>
      <c r="AY151" s="162" t="str">
        <f>CONCATENATE("2",BB150)</f>
        <v>2Z437</v>
      </c>
      <c r="AZ151" s="162" t="str">
        <f>G151</f>
        <v/>
      </c>
      <c r="BA151" s="162">
        <f>BA143+1</f>
        <v>83</v>
      </c>
      <c r="BB151" s="200"/>
      <c r="BC151" s="199"/>
      <c r="BE151" s="203"/>
      <c r="HH151" s="162">
        <f t="shared" si="345"/>
        <v>75</v>
      </c>
      <c r="HI151" s="162" t="str">
        <f t="shared" si="325"/>
        <v>Z475</v>
      </c>
      <c r="HJ151" s="162" t="str">
        <f t="shared" ref="HJ151" si="388">CONCATENATE(2,HI151)</f>
        <v>2Z475</v>
      </c>
      <c r="HK151" s="162" t="str">
        <f t="shared" si="327"/>
        <v/>
      </c>
      <c r="IG151" s="278"/>
      <c r="II151" s="278"/>
      <c r="IJ151" s="278"/>
      <c r="IK151" s="278"/>
      <c r="IL151" s="288"/>
      <c r="IM151" s="278"/>
      <c r="IN151" s="278"/>
      <c r="IO151" s="278"/>
      <c r="IP151" s="278"/>
      <c r="IQ151" s="278"/>
      <c r="IR151" s="278"/>
      <c r="IS151" s="278"/>
      <c r="IT151" s="278"/>
      <c r="IU151" s="278"/>
      <c r="IW151" s="278"/>
      <c r="IX151" s="278"/>
      <c r="IY151" s="278"/>
      <c r="IZ151" s="278"/>
      <c r="JA151" s="278"/>
    </row>
    <row r="152" spans="1:261" ht="39.9" customHeight="1" thickBot="1" x14ac:dyDescent="0.65">
      <c r="B152" s="280"/>
      <c r="C152" s="162" t="str">
        <f t="shared" si="339"/>
        <v>1Z4106</v>
      </c>
      <c r="D152" s="281"/>
      <c r="E152" s="281"/>
      <c r="F152" s="282"/>
      <c r="I152" s="222" t="str">
        <f>BC152</f>
        <v>Z483</v>
      </c>
      <c r="J152" s="214" t="str">
        <f>IF(ISERROR(VLOOKUP(I152,'zapisy k stolom'!$A$4:$AD$2403,27,0)),"",VLOOKUP(I152,'zapisy k stolom'!$A$4:$AD$2403,27,0))</f>
        <v/>
      </c>
      <c r="K152" s="223"/>
      <c r="M152" s="225"/>
      <c r="O152" s="225"/>
      <c r="Q152" s="180" t="str">
        <f t="shared" si="333"/>
        <v/>
      </c>
      <c r="R152" s="180" t="str">
        <f t="shared" si="331"/>
        <v/>
      </c>
      <c r="U152" s="180" t="str">
        <f t="shared" si="362"/>
        <v/>
      </c>
      <c r="V152" s="180" t="str">
        <f t="shared" si="356"/>
        <v/>
      </c>
      <c r="Y152" s="180" t="str">
        <f t="shared" si="233"/>
        <v/>
      </c>
      <c r="Z152" s="180" t="str">
        <f t="shared" si="227"/>
        <v/>
      </c>
      <c r="AC152" s="180" t="str">
        <f t="shared" si="319"/>
        <v/>
      </c>
      <c r="AD152" s="180" t="str">
        <f t="shared" si="313"/>
        <v/>
      </c>
      <c r="AF152" s="284"/>
      <c r="AH152" s="283"/>
      <c r="AM152" s="279"/>
      <c r="AN152" s="279"/>
      <c r="AO152" s="279"/>
      <c r="AP152" s="279"/>
      <c r="AY152" s="162" t="str">
        <f>CONCATENATE("1",BD156)</f>
        <v>1Z4106</v>
      </c>
      <c r="AZ152" s="162" t="str">
        <f>J152</f>
        <v/>
      </c>
      <c r="BC152" s="203" t="str">
        <f>CONCATENATE("Z4",BA151)</f>
        <v>Z483</v>
      </c>
      <c r="BE152" s="203"/>
      <c r="HH152" s="162">
        <f t="shared" si="345"/>
        <v>76</v>
      </c>
      <c r="HI152" s="162" t="str">
        <f t="shared" si="325"/>
        <v>Z476</v>
      </c>
      <c r="HJ152" s="162" t="str">
        <f t="shared" ref="HJ152" si="389">CONCATENATE(1,HI152)</f>
        <v>1Z476</v>
      </c>
      <c r="HK152" s="162" t="str">
        <f t="shared" si="327"/>
        <v/>
      </c>
      <c r="IG152" s="277">
        <v>75</v>
      </c>
      <c r="II152" s="277" t="str">
        <f t="shared" ref="II152" si="390">IF($H$1=8,IW152,IF($H$1=16,IX152,IF($H$1=32,IY152,IF($H$1=64,IZ152,IF($H$1=128,JA152,"")))))</f>
        <v/>
      </c>
      <c r="IJ152" s="277">
        <f t="shared" ref="IJ152" si="391">IF($H$1=8,IL152,IF($H$1=16,IN152,IF($H$1=32,IP152,IF($H$1=64,IR152,IF($H$1=128,IT152,"")))))</f>
        <v>0</v>
      </c>
      <c r="IK152" s="277">
        <f t="shared" ref="IK152" si="392">IF($H$1=8,IM152,IF($H$1=16,IO152,IF($H$1=32,IQ152,IF($H$1=64,IS152,IF($H$1=128,IU152,"")))))</f>
        <v>0</v>
      </c>
      <c r="IL152" s="277"/>
      <c r="IM152" s="277"/>
      <c r="IN152" s="277"/>
      <c r="IO152" s="277"/>
      <c r="IP152" s="277"/>
      <c r="IQ152" s="277"/>
      <c r="IR152" s="277" t="s">
        <v>43</v>
      </c>
      <c r="IS152" s="277"/>
      <c r="IT152" s="277" t="s">
        <v>43</v>
      </c>
      <c r="IU152" s="277"/>
      <c r="IW152" s="277" t="str">
        <f>IF(IM152="","",MAX($IW$4:IW151)+1)</f>
        <v/>
      </c>
      <c r="IX152" s="277" t="str">
        <f>IF(IO152="","",MAX($IW$4:IX151)+1)</f>
        <v/>
      </c>
      <c r="IY152" s="277" t="str">
        <f>IF(IQ152="","",MAX($IW$4:IY151)+1)</f>
        <v/>
      </c>
      <c r="IZ152" s="277" t="str">
        <f>IF(IS152="","",MAX($IW$4:IZ151)+1)</f>
        <v/>
      </c>
      <c r="JA152" s="277" t="str">
        <f>IF(IU152="","",MAX($IW$4:JA151)+1)</f>
        <v/>
      </c>
    </row>
    <row r="153" spans="1:261" ht="39.9" customHeight="1" thickBot="1" x14ac:dyDescent="0.65">
      <c r="B153" s="280">
        <v>75</v>
      </c>
      <c r="C153" s="162" t="str">
        <f t="shared" si="339"/>
        <v>1Z438</v>
      </c>
      <c r="D153" s="281">
        <f>HLOOKUP($H$1,$AH$6:$AL$258,B151+B151,0)</f>
        <v>0</v>
      </c>
      <c r="E153" s="281">
        <f t="shared" si="372"/>
        <v>75</v>
      </c>
      <c r="F153" s="282" t="str">
        <f>IF(OR(ISERROR(HLOOKUP($H$1,$AR$4:$AV$132,B153+1,0))=TRUE,HLOOKUP($H$1,$AR$4:$AV$132,B153+1,0)=0)," ",HLOOKUP($H$1,$AR$4:$AV$132,B153+1,0))</f>
        <v xml:space="preserve"> </v>
      </c>
      <c r="G153" s="214" t="str">
        <f>IF(ISERROR(VLOOKUP(E153,vylosovanie!$D$10:$Q$162,11,0))=TRUE,"",IF($K$1="n","",VLOOKUP(E153,vylosovanie!$D$10:$Q$162,11,0)))</f>
        <v/>
      </c>
      <c r="H153" s="214" t="str">
        <f>IF(ISERROR(VLOOKUP(E153,vylosovanie!$D$10:$Q$162,12,0))=TRUE,"",IF($K$1="n","",VLOOKUP(E153,vylosovanie!$D$10:$Q$162,12,0)))</f>
        <v/>
      </c>
      <c r="I153" s="223" t="str">
        <f>IF(ISERROR(VLOOKUP(H154,'zapisy k stolom'!$A$4:$AD$2403,28,0)),"",VLOOKUP(H154,'zapisy k stolom'!$A$4:$AD$2403,28,0))</f>
        <v/>
      </c>
      <c r="J153" s="221" t="str">
        <f>IF(ISERROR(VLOOKUP(I152,'zapisy k stolom'!$A$4:$AD$2403,30,0)),"",VLOOKUP(I152,'zapisy k stolom'!$A$4:$AD$2403,30,0))</f>
        <v/>
      </c>
      <c r="K153" s="223"/>
      <c r="M153" s="225"/>
      <c r="O153" s="225"/>
      <c r="Q153" s="180" t="str">
        <f t="shared" si="333"/>
        <v/>
      </c>
      <c r="R153" s="180" t="str">
        <f t="shared" si="331"/>
        <v/>
      </c>
      <c r="U153" s="180" t="str">
        <f t="shared" si="362"/>
        <v/>
      </c>
      <c r="V153" s="180" t="str">
        <f t="shared" si="356"/>
        <v/>
      </c>
      <c r="Y153" s="180" t="str">
        <f t="shared" si="233"/>
        <v/>
      </c>
      <c r="Z153" s="180" t="str">
        <f t="shared" si="227"/>
        <v/>
      </c>
      <c r="AC153" s="180" t="str">
        <f t="shared" si="319"/>
        <v/>
      </c>
      <c r="AD153" s="180" t="str">
        <f t="shared" si="313"/>
        <v/>
      </c>
      <c r="AF153" s="284" t="str">
        <f>IF(F153=$H$1,"B1",IF(F153&gt;$H$1,"--",IF($H$1=8,HLOOKUP($H$2,$HZ$2:$IC$10,F153+1,0),IF($H$1=16,HLOOKUP($H$2,$BL$2:$BS$18,F153+1,0),IF($H$1=32,HLOOKUP($H$2,$BY$2:$CN$34,F153+1,0),IF($H$1=64,HLOOKUP($H$2,$CT$2:$DY$66,F153+1,0),IF($H$1=128,HLOOKUP($H$2,$EE$2:$GP$130,F153+1,0),"")))))))</f>
        <v>--</v>
      </c>
      <c r="AH153" s="283">
        <v>6</v>
      </c>
      <c r="AM153" s="279">
        <v>75</v>
      </c>
      <c r="AN153" s="279"/>
      <c r="AO153" s="279"/>
      <c r="AP153" s="279"/>
      <c r="AY153" s="162" t="str">
        <f>CONCATENATE("1",BB154)</f>
        <v>1Z438</v>
      </c>
      <c r="AZ153" s="162" t="str">
        <f>G153</f>
        <v/>
      </c>
      <c r="BA153" s="162">
        <f>BA137+1</f>
        <v>106</v>
      </c>
      <c r="BC153" s="203"/>
      <c r="BD153" s="199"/>
      <c r="BE153" s="203"/>
      <c r="HH153" s="162">
        <f t="shared" si="345"/>
        <v>76</v>
      </c>
      <c r="HI153" s="162" t="str">
        <f t="shared" si="325"/>
        <v>Z476</v>
      </c>
      <c r="HJ153" s="162" t="str">
        <f t="shared" ref="HJ153" si="393">CONCATENATE(2,HI153)</f>
        <v>2Z476</v>
      </c>
      <c r="HK153" s="162" t="str">
        <f t="shared" si="327"/>
        <v/>
      </c>
      <c r="IG153" s="278"/>
      <c r="II153" s="278"/>
      <c r="IJ153" s="278"/>
      <c r="IK153" s="278"/>
      <c r="IL153" s="288"/>
      <c r="IM153" s="278"/>
      <c r="IN153" s="278"/>
      <c r="IO153" s="278"/>
      <c r="IP153" s="278"/>
      <c r="IQ153" s="278"/>
      <c r="IR153" s="278"/>
      <c r="IS153" s="278"/>
      <c r="IT153" s="278"/>
      <c r="IU153" s="278"/>
      <c r="IW153" s="278"/>
      <c r="IX153" s="278"/>
      <c r="IY153" s="278"/>
      <c r="IZ153" s="278"/>
      <c r="JA153" s="278"/>
    </row>
    <row r="154" spans="1:261" ht="39.9" customHeight="1" thickBot="1" x14ac:dyDescent="0.65">
      <c r="B154" s="280"/>
      <c r="C154" s="162" t="str">
        <f t="shared" si="339"/>
        <v>2Z483</v>
      </c>
      <c r="D154" s="281"/>
      <c r="E154" s="281"/>
      <c r="F154" s="282"/>
      <c r="G154" s="217"/>
      <c r="H154" s="218" t="str">
        <f>BB154</f>
        <v>Z438</v>
      </c>
      <c r="I154" s="220" t="str">
        <f>IF(ISERROR(VLOOKUP(H154,'zapisy k stolom'!$A$4:$AD$2403,27,0)),"",VLOOKUP(H154,'zapisy k stolom'!$A$4:$AD$2403,27,0))</f>
        <v/>
      </c>
      <c r="J154" s="223"/>
      <c r="K154" s="223"/>
      <c r="M154" s="225"/>
      <c r="O154" s="225"/>
      <c r="Q154" s="180" t="str">
        <f t="shared" si="333"/>
        <v/>
      </c>
      <c r="R154" s="180" t="str">
        <f t="shared" si="331"/>
        <v/>
      </c>
      <c r="U154" s="180" t="str">
        <f t="shared" si="362"/>
        <v/>
      </c>
      <c r="V154" s="180" t="str">
        <f t="shared" si="356"/>
        <v/>
      </c>
      <c r="Y154" s="180" t="str">
        <f t="shared" si="233"/>
        <v/>
      </c>
      <c r="Z154" s="180" t="str">
        <f t="shared" si="227"/>
        <v/>
      </c>
      <c r="AC154" s="180" t="str">
        <f t="shared" si="319"/>
        <v/>
      </c>
      <c r="AD154" s="180" t="str">
        <f t="shared" si="313"/>
        <v/>
      </c>
      <c r="AF154" s="284"/>
      <c r="AH154" s="283"/>
      <c r="AM154" s="279"/>
      <c r="AN154" s="279"/>
      <c r="AO154" s="279"/>
      <c r="AP154" s="279"/>
      <c r="AY154" s="162" t="str">
        <f>CONCATENATE("2",BC152)</f>
        <v>2Z483</v>
      </c>
      <c r="AZ154" s="162" t="str">
        <f>I154</f>
        <v/>
      </c>
      <c r="BA154" s="162">
        <f>BA150+1</f>
        <v>38</v>
      </c>
      <c r="BB154" s="199" t="str">
        <f>CONCATENATE("Z4",BA154)</f>
        <v>Z438</v>
      </c>
      <c r="BC154" s="200"/>
      <c r="BD154" s="203"/>
      <c r="BE154" s="203"/>
      <c r="HH154" s="162">
        <f t="shared" si="345"/>
        <v>77</v>
      </c>
      <c r="HI154" s="162" t="str">
        <f t="shared" si="325"/>
        <v>Z477</v>
      </c>
      <c r="HJ154" s="162" t="str">
        <f t="shared" ref="HJ154" si="394">CONCATENATE(1,HI154)</f>
        <v>1Z477</v>
      </c>
      <c r="HK154" s="162" t="str">
        <f t="shared" si="327"/>
        <v/>
      </c>
      <c r="IG154" s="277">
        <v>76</v>
      </c>
      <c r="II154" s="277" t="str">
        <f t="shared" ref="II154" si="395">IF($H$1=8,IW154,IF($H$1=16,IX154,IF($H$1=32,IY154,IF($H$1=64,IZ154,IF($H$1=128,JA154,"")))))</f>
        <v/>
      </c>
      <c r="IJ154" s="277">
        <f t="shared" ref="IJ154" si="396">IF($H$1=8,IL154,IF($H$1=16,IN154,IF($H$1=32,IP154,IF($H$1=64,IR154,IF($H$1=128,IT154,"")))))</f>
        <v>0</v>
      </c>
      <c r="IK154" s="277">
        <f t="shared" ref="IK154" si="397">IF($H$1=8,IM154,IF($H$1=16,IO154,IF($H$1=32,IQ154,IF($H$1=64,IS154,IF($H$1=128,IU154,"")))))</f>
        <v>0</v>
      </c>
      <c r="IL154" s="277"/>
      <c r="IM154" s="277"/>
      <c r="IN154" s="277"/>
      <c r="IO154" s="277"/>
      <c r="IP154" s="277"/>
      <c r="IQ154" s="277"/>
      <c r="IR154" s="277" t="s">
        <v>43</v>
      </c>
      <c r="IS154" s="277"/>
      <c r="IT154" s="277" t="s">
        <v>43</v>
      </c>
      <c r="IU154" s="277"/>
      <c r="IW154" s="277" t="str">
        <f>IF(IM154="","",MAX($IW$4:IW153)+1)</f>
        <v/>
      </c>
      <c r="IX154" s="277" t="str">
        <f>IF(IO154="","",MAX($IW$4:IX153)+1)</f>
        <v/>
      </c>
      <c r="IY154" s="277" t="str">
        <f>IF(IQ154="","",MAX($IW$4:IY153)+1)</f>
        <v/>
      </c>
      <c r="IZ154" s="277" t="str">
        <f>IF(IS154="","",MAX($IW$4:IZ153)+1)</f>
        <v/>
      </c>
      <c r="JA154" s="277" t="str">
        <f>IF(IU154="","",MAX($IW$4:JA153)+1)</f>
        <v/>
      </c>
    </row>
    <row r="155" spans="1:261" ht="39.9" customHeight="1" thickBot="1" x14ac:dyDescent="0.65">
      <c r="A155" s="232" t="str">
        <f>IF(I155="","",MAX($A$5:A154)+1)</f>
        <v/>
      </c>
      <c r="B155" s="280">
        <v>76</v>
      </c>
      <c r="C155" s="162" t="str">
        <f t="shared" si="339"/>
        <v>2Z438</v>
      </c>
      <c r="D155" s="281">
        <f>HLOOKUP($H$1,$AH$6:$AL$258,B153+B153,0)</f>
        <v>0</v>
      </c>
      <c r="E155" s="281">
        <f t="shared" si="372"/>
        <v>76</v>
      </c>
      <c r="F155" s="282" t="str">
        <f>IF(OR(ISERROR(HLOOKUP($H$1,$AR$4:$AV$132,B155+1,0))=TRUE,HLOOKUP($H$1,$AR$4:$AV$132,B155+1,0)=0)," ",HLOOKUP($H$1,$AR$4:$AV$132,B155+1,0))</f>
        <v xml:space="preserve"> </v>
      </c>
      <c r="G155" s="219" t="str">
        <f>IF(ISERROR(VLOOKUP(E155,vylosovanie!$D$10:$Q$162,11,0))=TRUE,"",IF($K$1="n","",VLOOKUP(E155,vylosovanie!$D$10:$Q$162,11,0)))</f>
        <v/>
      </c>
      <c r="H155" s="220" t="str">
        <f>IF(ISERROR(VLOOKUP(E155,vylosovanie!$D$10:$Q$162,12,0))=TRUE,"",IF($K$1="n","",VLOOKUP(E155,vylosovanie!$D$10:$Q$162,12,0)))</f>
        <v/>
      </c>
      <c r="I155" s="224" t="str">
        <f>IF(ISERROR(VLOOKUP(H154,'zapisy k stolom'!$A$4:$AD$2403,30,0)),"",VLOOKUP(H154,'zapisy k stolom'!$A$4:$AD$2403,30,0))</f>
        <v/>
      </c>
      <c r="J155" s="223"/>
      <c r="K155" s="223" t="str">
        <f>IF(ISERROR(VLOOKUP(J156,'zapisy k stolom'!$A$4:$AD$2544,28,0)),"",VLOOKUP(J156,'zapisy k stolom'!$A$4:$AD$2544,28,0))</f>
        <v/>
      </c>
      <c r="M155" s="225"/>
      <c r="O155" s="225"/>
      <c r="Q155" s="180" t="str">
        <f t="shared" si="333"/>
        <v/>
      </c>
      <c r="R155" s="180" t="str">
        <f t="shared" si="331"/>
        <v/>
      </c>
      <c r="U155" s="180" t="str">
        <f t="shared" si="362"/>
        <v/>
      </c>
      <c r="V155" s="180" t="str">
        <f t="shared" si="356"/>
        <v/>
      </c>
      <c r="Y155" s="180" t="str">
        <f t="shared" si="233"/>
        <v/>
      </c>
      <c r="Z155" s="180" t="str">
        <f t="shared" si="227"/>
        <v/>
      </c>
      <c r="AC155" s="180" t="str">
        <f t="shared" si="319"/>
        <v/>
      </c>
      <c r="AD155" s="180" t="str">
        <f t="shared" si="313"/>
        <v/>
      </c>
      <c r="AF155" s="284" t="str">
        <f>IF(F155=$H$1,"B1",IF(F155&gt;$H$1,"--",IF($H$1=8,HLOOKUP($H$2,$HZ$2:$IC$10,F155+1,0),IF($H$1=16,HLOOKUP($H$2,$BL$2:$BS$18,F155+1,0),IF($H$1=32,HLOOKUP($H$2,$BY$2:$CN$34,F155+1,0),IF($H$1=64,HLOOKUP($H$2,$CT$2:$DY$66,F155+1,0),IF($H$1=128,HLOOKUP($H$2,$EE$2:$GP$130,F155+1,0),"")))))))</f>
        <v>--</v>
      </c>
      <c r="AH155" s="283">
        <v>5</v>
      </c>
      <c r="AM155" s="279">
        <v>76</v>
      </c>
      <c r="AN155" s="279"/>
      <c r="AO155" s="279"/>
      <c r="AP155" s="279"/>
      <c r="AY155" s="162" t="str">
        <f>CONCATENATE("2",BB154)</f>
        <v>2Z438</v>
      </c>
      <c r="AZ155" s="162" t="str">
        <f>G155</f>
        <v/>
      </c>
      <c r="BB155" s="200"/>
      <c r="BD155" s="203"/>
      <c r="BE155" s="203"/>
      <c r="HH155" s="162">
        <f t="shared" si="345"/>
        <v>77</v>
      </c>
      <c r="HI155" s="162" t="str">
        <f t="shared" si="325"/>
        <v>Z477</v>
      </c>
      <c r="HJ155" s="162" t="str">
        <f t="shared" ref="HJ155" si="398">CONCATENATE(2,HI155)</f>
        <v>2Z477</v>
      </c>
      <c r="HK155" s="162" t="str">
        <f t="shared" si="327"/>
        <v/>
      </c>
      <c r="IG155" s="278"/>
      <c r="II155" s="278"/>
      <c r="IJ155" s="278"/>
      <c r="IK155" s="278"/>
      <c r="IL155" s="288"/>
      <c r="IM155" s="278"/>
      <c r="IN155" s="278"/>
      <c r="IO155" s="278"/>
      <c r="IP155" s="278"/>
      <c r="IQ155" s="278"/>
      <c r="IR155" s="278"/>
      <c r="IS155" s="278"/>
      <c r="IT155" s="278"/>
      <c r="IU155" s="278"/>
      <c r="IW155" s="278"/>
      <c r="IX155" s="278"/>
      <c r="IY155" s="278"/>
      <c r="IZ155" s="278"/>
      <c r="JA155" s="278"/>
    </row>
    <row r="156" spans="1:261" ht="39.9" customHeight="1" thickBot="1" x14ac:dyDescent="0.65">
      <c r="B156" s="280"/>
      <c r="C156" s="162" t="str">
        <f t="shared" si="339"/>
        <v>2Z4117</v>
      </c>
      <c r="D156" s="281"/>
      <c r="E156" s="281"/>
      <c r="F156" s="282"/>
      <c r="J156" s="222" t="str">
        <f>BD156</f>
        <v>Z4106</v>
      </c>
      <c r="K156" s="220" t="str">
        <f>IF(ISERROR(VLOOKUP(J156,'zapisy k stolom'!$A$4:$AD$2403,27,0)),"",VLOOKUP(J156,'zapisy k stolom'!$A$4:$AD$2403,27,0))</f>
        <v/>
      </c>
      <c r="M156" s="225"/>
      <c r="O156" s="225"/>
      <c r="Q156" s="180" t="str">
        <f t="shared" si="333"/>
        <v/>
      </c>
      <c r="R156" s="180" t="str">
        <f t="shared" si="331"/>
        <v/>
      </c>
      <c r="U156" s="180" t="str">
        <f t="shared" si="362"/>
        <v/>
      </c>
      <c r="V156" s="180" t="str">
        <f t="shared" si="356"/>
        <v/>
      </c>
      <c r="Y156" s="180" t="str">
        <f t="shared" si="233"/>
        <v/>
      </c>
      <c r="Z156" s="180" t="str">
        <f t="shared" si="227"/>
        <v/>
      </c>
      <c r="AC156" s="180" t="str">
        <f t="shared" si="319"/>
        <v/>
      </c>
      <c r="AD156" s="180" t="str">
        <f t="shared" si="313"/>
        <v/>
      </c>
      <c r="AF156" s="284"/>
      <c r="AH156" s="283"/>
      <c r="AM156" s="279"/>
      <c r="AN156" s="279"/>
      <c r="AO156" s="279"/>
      <c r="AP156" s="279"/>
      <c r="AY156" s="162" t="str">
        <f>CONCATENATE("2",BE148)</f>
        <v>2Z4117</v>
      </c>
      <c r="AZ156" s="162" t="str">
        <f>K156</f>
        <v/>
      </c>
      <c r="BD156" s="203" t="str">
        <f>CONCATENATE("Z4",BA153)</f>
        <v>Z4106</v>
      </c>
      <c r="BE156" s="200"/>
      <c r="HH156" s="162">
        <f t="shared" si="345"/>
        <v>78</v>
      </c>
      <c r="HI156" s="162" t="str">
        <f t="shared" si="325"/>
        <v>Z478</v>
      </c>
      <c r="HJ156" s="162" t="str">
        <f t="shared" ref="HJ156" si="399">CONCATENATE(1,HI156)</f>
        <v>1Z478</v>
      </c>
      <c r="HK156" s="162" t="str">
        <f t="shared" si="327"/>
        <v/>
      </c>
      <c r="IG156" s="277">
        <v>77</v>
      </c>
      <c r="II156" s="277" t="str">
        <f t="shared" ref="II156" si="400">IF($H$1=8,IW156,IF($H$1=16,IX156,IF($H$1=32,IY156,IF($H$1=64,IZ156,IF($H$1=128,JA156,"")))))</f>
        <v/>
      </c>
      <c r="IJ156" s="277">
        <f t="shared" ref="IJ156" si="401">IF($H$1=8,IL156,IF($H$1=16,IN156,IF($H$1=32,IP156,IF($H$1=64,IR156,IF($H$1=128,IT156,"")))))</f>
        <v>0</v>
      </c>
      <c r="IK156" s="277">
        <f t="shared" ref="IK156" si="402">IF($H$1=8,IM156,IF($H$1=16,IO156,IF($H$1=32,IQ156,IF($H$1=64,IS156,IF($H$1=128,IU156,"")))))</f>
        <v>0</v>
      </c>
      <c r="IL156" s="277"/>
      <c r="IM156" s="277"/>
      <c r="IN156" s="277"/>
      <c r="IO156" s="277"/>
      <c r="IP156" s="277"/>
      <c r="IQ156" s="277"/>
      <c r="IR156" s="277" t="s">
        <v>43</v>
      </c>
      <c r="IS156" s="277"/>
      <c r="IT156" s="277" t="s">
        <v>43</v>
      </c>
      <c r="IU156" s="277"/>
      <c r="IW156" s="277" t="str">
        <f>IF(IM156="","",MAX($IW$4:IW155)+1)</f>
        <v/>
      </c>
      <c r="IX156" s="277" t="str">
        <f>IF(IO156="","",MAX($IW$4:IX155)+1)</f>
        <v/>
      </c>
      <c r="IY156" s="277" t="str">
        <f>IF(IQ156="","",MAX($IW$4:IY155)+1)</f>
        <v/>
      </c>
      <c r="IZ156" s="277" t="str">
        <f>IF(IS156="","",MAX($IW$4:IZ155)+1)</f>
        <v/>
      </c>
      <c r="JA156" s="277" t="str">
        <f>IF(IU156="","",MAX($IW$4:JA155)+1)</f>
        <v/>
      </c>
    </row>
    <row r="157" spans="1:261" ht="39.9" customHeight="1" thickBot="1" x14ac:dyDescent="0.65">
      <c r="B157" s="280">
        <v>77</v>
      </c>
      <c r="C157" s="162" t="str">
        <f t="shared" si="339"/>
        <v>1Z439</v>
      </c>
      <c r="D157" s="281">
        <f>HLOOKUP($H$1,$AH$6:$AL$258,B155+B155,0)</f>
        <v>0</v>
      </c>
      <c r="E157" s="281">
        <f t="shared" si="372"/>
        <v>77</v>
      </c>
      <c r="F157" s="282" t="str">
        <f>IF(OR(ISERROR(HLOOKUP($H$1,$AR$4:$AV$132,B157+1,0))=TRUE,HLOOKUP($H$1,$AR$4:$AV$132,B157+1,0)=0)," ",HLOOKUP($H$1,$AR$4:$AV$132,B157+1,0))</f>
        <v xml:space="preserve"> </v>
      </c>
      <c r="G157" s="214" t="str">
        <f>IF(ISERROR(VLOOKUP(E157,vylosovanie!$D$10:$Q$162,11,0))=TRUE,"",IF($K$1="n","",VLOOKUP(E157,vylosovanie!$D$10:$Q$162,11,0)))</f>
        <v/>
      </c>
      <c r="H157" s="214" t="str">
        <f>IF(ISERROR(VLOOKUP(E157,vylosovanie!$D$10:$Q$162,12,0))=TRUE,"",IF($K$1="n","",VLOOKUP(E157,vylosovanie!$D$10:$Q$162,12,0)))</f>
        <v/>
      </c>
      <c r="I157" s="214" t="str">
        <f>IF(ISERROR(VLOOKUP(H158,'zapisy k stolom'!$A$4:$AD$2544,28,0)),"",VLOOKUP(H158,'zapisy k stolom'!$A$4:$AD$2544,28,0))</f>
        <v/>
      </c>
      <c r="J157" s="223"/>
      <c r="K157" s="224" t="str">
        <f>IF(ISERROR(VLOOKUP(J156,'zapisy k stolom'!$A$4:$AD$2403,30,0)),"",VLOOKUP(J156,'zapisy k stolom'!$A$4:$AD$2403,30,0))</f>
        <v/>
      </c>
      <c r="M157" s="225"/>
      <c r="O157" s="225"/>
      <c r="Q157" s="180" t="str">
        <f t="shared" si="333"/>
        <v/>
      </c>
      <c r="R157" s="180" t="str">
        <f t="shared" si="331"/>
        <v/>
      </c>
      <c r="U157" s="180" t="str">
        <f t="shared" si="362"/>
        <v/>
      </c>
      <c r="V157" s="180" t="str">
        <f t="shared" si="356"/>
        <v/>
      </c>
      <c r="Y157" s="180" t="str">
        <f t="shared" si="233"/>
        <v/>
      </c>
      <c r="Z157" s="180" t="str">
        <f t="shared" ref="Z157:Z220" si="403">IF(ISERROR(VLOOKUP(Q131,$A$5:$I$260,9,0))=TRUE,"",VLOOKUP(Q131,$A$5:$I$260,9,0))</f>
        <v/>
      </c>
      <c r="AC157" s="180" t="str">
        <f t="shared" si="319"/>
        <v/>
      </c>
      <c r="AD157" s="180" t="str">
        <f t="shared" si="313"/>
        <v/>
      </c>
      <c r="AF157" s="284" t="str">
        <f>IF(F157=$H$1,"B1",IF(F157&gt;$H$1,"--",IF($H$1=8,HLOOKUP($H$2,$HZ$2:$IC$10,F157+1,0),IF($H$1=16,HLOOKUP($H$2,$BL$2:$BS$18,F157+1,0),IF($H$1=32,HLOOKUP($H$2,$BY$2:$CN$34,F157+1,0),IF($H$1=64,HLOOKUP($H$2,$CT$2:$DY$66,F157+1,0),IF($H$1=128,HLOOKUP($H$2,$EE$2:$GP$130,F157+1,0),"")))))))</f>
        <v>--</v>
      </c>
      <c r="AH157" s="283">
        <v>5</v>
      </c>
      <c r="AM157" s="279">
        <v>77</v>
      </c>
      <c r="AN157" s="279"/>
      <c r="AO157" s="279"/>
      <c r="AP157" s="279"/>
      <c r="AY157" s="162" t="str">
        <f>CONCATENATE("1",BB158)</f>
        <v>1Z439</v>
      </c>
      <c r="AZ157" s="162" t="str">
        <f>G157</f>
        <v/>
      </c>
      <c r="BD157" s="203"/>
      <c r="HH157" s="162">
        <f t="shared" si="345"/>
        <v>78</v>
      </c>
      <c r="HI157" s="162" t="str">
        <f t="shared" si="325"/>
        <v>Z478</v>
      </c>
      <c r="HJ157" s="162" t="str">
        <f t="shared" ref="HJ157" si="404">CONCATENATE(2,HI157)</f>
        <v>2Z478</v>
      </c>
      <c r="HK157" s="162" t="str">
        <f t="shared" si="327"/>
        <v/>
      </c>
      <c r="IG157" s="278"/>
      <c r="II157" s="278"/>
      <c r="IJ157" s="278"/>
      <c r="IK157" s="278"/>
      <c r="IL157" s="288"/>
      <c r="IM157" s="278"/>
      <c r="IN157" s="278"/>
      <c r="IO157" s="278"/>
      <c r="IP157" s="278"/>
      <c r="IQ157" s="278"/>
      <c r="IR157" s="278"/>
      <c r="IS157" s="278"/>
      <c r="IT157" s="278"/>
      <c r="IU157" s="278"/>
      <c r="IW157" s="278"/>
      <c r="IX157" s="278"/>
      <c r="IY157" s="278"/>
      <c r="IZ157" s="278"/>
      <c r="JA157" s="278"/>
    </row>
    <row r="158" spans="1:261" ht="39.9" customHeight="1" thickBot="1" x14ac:dyDescent="0.65">
      <c r="B158" s="280"/>
      <c r="C158" s="162" t="str">
        <f t="shared" si="339"/>
        <v>1Z484</v>
      </c>
      <c r="D158" s="281"/>
      <c r="E158" s="281"/>
      <c r="F158" s="282"/>
      <c r="G158" s="217"/>
      <c r="H158" s="218" t="str">
        <f>BB158</f>
        <v>Z439</v>
      </c>
      <c r="I158" s="214" t="str">
        <f>IF(ISERROR(VLOOKUP(H158,'zapisy k stolom'!$A$4:$AD$2403,27,0)),"",VLOOKUP(H158,'zapisy k stolom'!$A$4:$AD$2403,27,0))</f>
        <v/>
      </c>
      <c r="J158" s="223"/>
      <c r="M158" s="225"/>
      <c r="O158" s="225"/>
      <c r="Q158" s="180" t="str">
        <f t="shared" si="333"/>
        <v/>
      </c>
      <c r="R158" s="180" t="str">
        <f t="shared" si="331"/>
        <v/>
      </c>
      <c r="U158" s="180" t="str">
        <f t="shared" si="362"/>
        <v/>
      </c>
      <c r="V158" s="180" t="str">
        <f t="shared" si="356"/>
        <v/>
      </c>
      <c r="Y158" s="180" t="str">
        <f t="shared" si="233"/>
        <v/>
      </c>
      <c r="Z158" s="180" t="str">
        <f t="shared" si="403"/>
        <v/>
      </c>
      <c r="AC158" s="180" t="str">
        <f t="shared" si="319"/>
        <v/>
      </c>
      <c r="AD158" s="180" t="str">
        <f t="shared" si="313"/>
        <v/>
      </c>
      <c r="AF158" s="284"/>
      <c r="AH158" s="283"/>
      <c r="AM158" s="279"/>
      <c r="AN158" s="279"/>
      <c r="AO158" s="279"/>
      <c r="AP158" s="279"/>
      <c r="AY158" s="162" t="str">
        <f>CONCATENATE("1",BC160)</f>
        <v>1Z484</v>
      </c>
      <c r="AZ158" s="162" t="str">
        <f>I158</f>
        <v/>
      </c>
      <c r="BA158" s="162">
        <f>BA154+1</f>
        <v>39</v>
      </c>
      <c r="BB158" s="199" t="str">
        <f>CONCATENATE("Z4",BA158)</f>
        <v>Z439</v>
      </c>
      <c r="BD158" s="203"/>
      <c r="HH158" s="162">
        <f t="shared" si="345"/>
        <v>79</v>
      </c>
      <c r="HI158" s="162" t="str">
        <f t="shared" si="325"/>
        <v>Z479</v>
      </c>
      <c r="HJ158" s="162" t="str">
        <f t="shared" ref="HJ158" si="405">CONCATENATE(1,HI158)</f>
        <v>1Z479</v>
      </c>
      <c r="HK158" s="162" t="str">
        <f t="shared" si="327"/>
        <v/>
      </c>
      <c r="IG158" s="277">
        <v>78</v>
      </c>
      <c r="II158" s="277" t="str">
        <f t="shared" ref="II158" si="406">IF($H$1=8,IW158,IF($H$1=16,IX158,IF($H$1=32,IY158,IF($H$1=64,IZ158,IF($H$1=128,JA158,"")))))</f>
        <v/>
      </c>
      <c r="IJ158" s="277">
        <f t="shared" ref="IJ158" si="407">IF($H$1=8,IL158,IF($H$1=16,IN158,IF($H$1=32,IP158,IF($H$1=64,IR158,IF($H$1=128,IT158,"")))))</f>
        <v>0</v>
      </c>
      <c r="IK158" s="277">
        <f t="shared" ref="IK158" si="408">IF($H$1=8,IM158,IF($H$1=16,IO158,IF($H$1=32,IQ158,IF($H$1=64,IS158,IF($H$1=128,IU158,"")))))</f>
        <v>0</v>
      </c>
      <c r="IL158" s="277"/>
      <c r="IM158" s="277"/>
      <c r="IN158" s="277"/>
      <c r="IO158" s="277"/>
      <c r="IP158" s="277"/>
      <c r="IQ158" s="277"/>
      <c r="IR158" s="277" t="s">
        <v>43</v>
      </c>
      <c r="IS158" s="277"/>
      <c r="IT158" s="277" t="s">
        <v>43</v>
      </c>
      <c r="IU158" s="277"/>
      <c r="IW158" s="277" t="str">
        <f>IF(IM158="","",MAX($IW$4:IW157)+1)</f>
        <v/>
      </c>
      <c r="IX158" s="277" t="str">
        <f>IF(IO158="","",MAX($IW$4:IX157)+1)</f>
        <v/>
      </c>
      <c r="IY158" s="277" t="str">
        <f>IF(IQ158="","",MAX($IW$4:IY157)+1)</f>
        <v/>
      </c>
      <c r="IZ158" s="277" t="str">
        <f>IF(IS158="","",MAX($IW$4:IZ157)+1)</f>
        <v/>
      </c>
      <c r="JA158" s="277" t="str">
        <f>IF(IU158="","",MAX($IW$4:JA157)+1)</f>
        <v/>
      </c>
    </row>
    <row r="159" spans="1:261" ht="39.9" customHeight="1" thickBot="1" x14ac:dyDescent="0.65">
      <c r="A159" s="232" t="str">
        <f>IF(I159="","",MAX($A$5:A158)+1)</f>
        <v/>
      </c>
      <c r="B159" s="280">
        <v>78</v>
      </c>
      <c r="C159" s="162" t="str">
        <f t="shared" si="339"/>
        <v>2Z439</v>
      </c>
      <c r="D159" s="281">
        <f>HLOOKUP($H$1,$AH$6:$AL$258,B157+B157,0)</f>
        <v>0</v>
      </c>
      <c r="E159" s="281">
        <f t="shared" si="372"/>
        <v>78</v>
      </c>
      <c r="F159" s="282" t="str">
        <f>IF(OR(ISERROR(HLOOKUP($H$1,$AR$4:$AV$132,B159+1,0))=TRUE,HLOOKUP($H$1,$AR$4:$AV$132,B159+1,0)=0)," ",HLOOKUP($H$1,$AR$4:$AV$132,B159+1,0))</f>
        <v xml:space="preserve"> </v>
      </c>
      <c r="G159" s="219" t="str">
        <f>IF(ISERROR(VLOOKUP(E159,vylosovanie!$D$10:$Q$162,11,0))=TRUE,"",IF($K$1="n","",VLOOKUP(E159,vylosovanie!$D$10:$Q$162,11,0)))</f>
        <v/>
      </c>
      <c r="H159" s="220" t="str">
        <f>IF(ISERROR(VLOOKUP(E159,vylosovanie!$D$10:$Q$162,12,0))=TRUE,"",IF($K$1="n","",VLOOKUP(E159,vylosovanie!$D$10:$Q$162,12,0)))</f>
        <v/>
      </c>
      <c r="I159" s="221" t="str">
        <f>IF(ISERROR(VLOOKUP(H158,'zapisy k stolom'!$A$4:$AD$2403,30,0)),"",VLOOKUP(H158,'zapisy k stolom'!$A$4:$AD$2403,30,0))</f>
        <v/>
      </c>
      <c r="J159" s="223" t="str">
        <f>IF(ISERROR(VLOOKUP(I160,'zapisy k stolom'!$A$4:$AD$2544,28,0)),"",VLOOKUP(I160,'zapisy k stolom'!$A$4:$AD$2544,28,0))</f>
        <v/>
      </c>
      <c r="M159" s="225"/>
      <c r="O159" s="225"/>
      <c r="Q159" s="180" t="str">
        <f t="shared" si="333"/>
        <v/>
      </c>
      <c r="R159" s="180" t="str">
        <f t="shared" si="331"/>
        <v/>
      </c>
      <c r="U159" s="180" t="str">
        <f t="shared" si="362"/>
        <v/>
      </c>
      <c r="V159" s="180" t="str">
        <f t="shared" si="356"/>
        <v/>
      </c>
      <c r="Y159" s="180" t="str">
        <f t="shared" ref="Y159:Y222" si="409">IF(ISERROR(IF(Y158+1&gt;MAX($Q$3:$Q$259),"",Y158+1))=TRUE,"",IF(Y158+1&gt;MAX($Q$3:$Q$259),"",Y158+1))</f>
        <v/>
      </c>
      <c r="Z159" s="180" t="str">
        <f t="shared" si="403"/>
        <v/>
      </c>
      <c r="AC159" s="180" t="str">
        <f t="shared" si="319"/>
        <v/>
      </c>
      <c r="AD159" s="180" t="str">
        <f t="shared" si="313"/>
        <v/>
      </c>
      <c r="AF159" s="284" t="str">
        <f>IF(F159=$H$1,"B1",IF(F159&gt;$H$1,"--",IF($H$1=8,HLOOKUP($H$2,$HZ$2:$IC$10,F159+1,0),IF($H$1=16,HLOOKUP($H$2,$BL$2:$BS$18,F159+1,0),IF($H$1=32,HLOOKUP($H$2,$BY$2:$CN$34,F159+1,0),IF($H$1=64,HLOOKUP($H$2,$CT$2:$DY$66,F159+1,0),IF($H$1=128,HLOOKUP($H$2,$EE$2:$GP$130,F159+1,0),"")))))))</f>
        <v>--</v>
      </c>
      <c r="AH159" s="283">
        <v>6</v>
      </c>
      <c r="AM159" s="279">
        <v>78</v>
      </c>
      <c r="AN159" s="279"/>
      <c r="AO159" s="279"/>
      <c r="AP159" s="279"/>
      <c r="AY159" s="162" t="str">
        <f>CONCATENATE("2",BB158)</f>
        <v>2Z439</v>
      </c>
      <c r="AZ159" s="162" t="str">
        <f>G159</f>
        <v/>
      </c>
      <c r="BA159" s="162">
        <f>BA151+1</f>
        <v>84</v>
      </c>
      <c r="BB159" s="200"/>
      <c r="BC159" s="199"/>
      <c r="BD159" s="203"/>
      <c r="HH159" s="162">
        <f t="shared" si="345"/>
        <v>79</v>
      </c>
      <c r="HI159" s="162" t="str">
        <f t="shared" si="325"/>
        <v>Z479</v>
      </c>
      <c r="HJ159" s="162" t="str">
        <f t="shared" ref="HJ159" si="410">CONCATENATE(2,HI159)</f>
        <v>2Z479</v>
      </c>
      <c r="HK159" s="162" t="str">
        <f t="shared" si="327"/>
        <v/>
      </c>
      <c r="IG159" s="278"/>
      <c r="II159" s="278"/>
      <c r="IJ159" s="278"/>
      <c r="IK159" s="278"/>
      <c r="IL159" s="288"/>
      <c r="IM159" s="278"/>
      <c r="IN159" s="278"/>
      <c r="IO159" s="278"/>
      <c r="IP159" s="278"/>
      <c r="IQ159" s="278"/>
      <c r="IR159" s="278"/>
      <c r="IS159" s="278"/>
      <c r="IT159" s="278"/>
      <c r="IU159" s="278"/>
      <c r="IW159" s="278"/>
      <c r="IX159" s="278"/>
      <c r="IY159" s="278"/>
      <c r="IZ159" s="278"/>
      <c r="JA159" s="278"/>
    </row>
    <row r="160" spans="1:261" ht="39.9" customHeight="1" thickBot="1" x14ac:dyDescent="0.65">
      <c r="B160" s="280"/>
      <c r="C160" s="162" t="str">
        <f t="shared" si="339"/>
        <v>2Z4106</v>
      </c>
      <c r="D160" s="281"/>
      <c r="E160" s="281"/>
      <c r="F160" s="282"/>
      <c r="I160" s="222" t="str">
        <f>BC160</f>
        <v>Z484</v>
      </c>
      <c r="J160" s="220" t="str">
        <f>IF(ISERROR(VLOOKUP(I160,'zapisy k stolom'!$A$4:$AD$2403,27,0)),"",VLOOKUP(I160,'zapisy k stolom'!$A$4:$AD$2403,27,0))</f>
        <v/>
      </c>
      <c r="M160" s="225"/>
      <c r="O160" s="225"/>
      <c r="Q160" s="180" t="str">
        <f t="shared" si="333"/>
        <v/>
      </c>
      <c r="R160" s="180" t="str">
        <f t="shared" si="331"/>
        <v/>
      </c>
      <c r="U160" s="180" t="str">
        <f t="shared" si="362"/>
        <v/>
      </c>
      <c r="V160" s="180" t="str">
        <f t="shared" si="356"/>
        <v/>
      </c>
      <c r="Y160" s="180" t="str">
        <f t="shared" si="409"/>
        <v/>
      </c>
      <c r="Z160" s="180" t="str">
        <f t="shared" si="403"/>
        <v/>
      </c>
      <c r="AC160" s="180" t="str">
        <f t="shared" si="319"/>
        <v/>
      </c>
      <c r="AD160" s="180" t="str">
        <f t="shared" si="313"/>
        <v/>
      </c>
      <c r="AF160" s="284"/>
      <c r="AH160" s="283"/>
      <c r="AM160" s="279"/>
      <c r="AN160" s="279"/>
      <c r="AO160" s="279"/>
      <c r="AP160" s="279"/>
      <c r="AY160" s="162" t="str">
        <f>CONCATENATE("2",BD156)</f>
        <v>2Z4106</v>
      </c>
      <c r="AZ160" s="162" t="str">
        <f>J160</f>
        <v/>
      </c>
      <c r="BC160" s="203" t="str">
        <f>CONCATENATE("Z4",BA159)</f>
        <v>Z484</v>
      </c>
      <c r="BD160" s="200"/>
      <c r="HH160" s="162">
        <f t="shared" si="345"/>
        <v>80</v>
      </c>
      <c r="HI160" s="162" t="str">
        <f t="shared" si="325"/>
        <v>Z480</v>
      </c>
      <c r="HJ160" s="162" t="str">
        <f t="shared" ref="HJ160" si="411">CONCATENATE(1,HI160)</f>
        <v>1Z480</v>
      </c>
      <c r="HK160" s="162" t="str">
        <f t="shared" si="327"/>
        <v/>
      </c>
      <c r="IG160" s="277">
        <v>79</v>
      </c>
      <c r="II160" s="277" t="str">
        <f t="shared" ref="II160" si="412">IF($H$1=8,IW160,IF($H$1=16,IX160,IF($H$1=32,IY160,IF($H$1=64,IZ160,IF($H$1=128,JA160,"")))))</f>
        <v/>
      </c>
      <c r="IJ160" s="277">
        <f t="shared" ref="IJ160" si="413">IF($H$1=8,IL160,IF($H$1=16,IN160,IF($H$1=32,IP160,IF($H$1=64,IR160,IF($H$1=128,IT160,"")))))</f>
        <v>0</v>
      </c>
      <c r="IK160" s="277">
        <f t="shared" ref="IK160" si="414">IF($H$1=8,IM160,IF($H$1=16,IO160,IF($H$1=32,IQ160,IF($H$1=64,IS160,IF($H$1=128,IU160,"")))))</f>
        <v>0</v>
      </c>
      <c r="IL160" s="277"/>
      <c r="IM160" s="277"/>
      <c r="IN160" s="277"/>
      <c r="IO160" s="277"/>
      <c r="IP160" s="277"/>
      <c r="IQ160" s="277"/>
      <c r="IR160" s="277" t="s">
        <v>43</v>
      </c>
      <c r="IS160" s="277"/>
      <c r="IT160" s="277" t="s">
        <v>43</v>
      </c>
      <c r="IU160" s="277"/>
      <c r="IW160" s="277" t="str">
        <f>IF(IM160="","",MAX($IW$4:IW159)+1)</f>
        <v/>
      </c>
      <c r="IX160" s="277" t="str">
        <f>IF(IO160="","",MAX($IW$4:IX159)+1)</f>
        <v/>
      </c>
      <c r="IY160" s="277" t="str">
        <f>IF(IQ160="","",MAX($IW$4:IY159)+1)</f>
        <v/>
      </c>
      <c r="IZ160" s="277" t="str">
        <f>IF(IS160="","",MAX($IW$4:IZ159)+1)</f>
        <v/>
      </c>
      <c r="JA160" s="277" t="str">
        <f>IF(IU160="","",MAX($IW$4:JA159)+1)</f>
        <v/>
      </c>
    </row>
    <row r="161" spans="1:261" ht="39.9" customHeight="1" thickBot="1" x14ac:dyDescent="0.65">
      <c r="B161" s="280">
        <v>79</v>
      </c>
      <c r="C161" s="162" t="str">
        <f t="shared" si="339"/>
        <v>1Z440</v>
      </c>
      <c r="D161" s="281">
        <f>HLOOKUP($H$1,$AH$6:$AL$258,B159+B159,0)</f>
        <v>0</v>
      </c>
      <c r="E161" s="281">
        <f t="shared" si="372"/>
        <v>79</v>
      </c>
      <c r="F161" s="282" t="str">
        <f>IF(OR(ISERROR(HLOOKUP($H$1,$AR$4:$AV$132,B161+1,0))=TRUE,HLOOKUP($H$1,$AR$4:$AV$132,B161+1,0)=0)," ",HLOOKUP($H$1,$AR$4:$AV$132,B161+1,0))</f>
        <v xml:space="preserve"> </v>
      </c>
      <c r="G161" s="214" t="str">
        <f>IF(ISERROR(VLOOKUP(E161,vylosovanie!$D$10:$Q$162,11,0))=TRUE,"",IF($K$1="n","",VLOOKUP(E161,vylosovanie!$D$10:$Q$162,11,0)))</f>
        <v/>
      </c>
      <c r="H161" s="214" t="str">
        <f>IF(ISERROR(VLOOKUP(E161,vylosovanie!$D$10:$Q$162,12,0))=TRUE,"",IF($K$1="n","",VLOOKUP(E161,vylosovanie!$D$10:$Q$162,12,0)))</f>
        <v/>
      </c>
      <c r="I161" s="223" t="str">
        <f>IF(ISERROR(VLOOKUP(H162,'zapisy k stolom'!$A$4:$AD$2403,28,0)),"",VLOOKUP(H162,'zapisy k stolom'!$A$4:$AD$2403,28,0))</f>
        <v/>
      </c>
      <c r="J161" s="224" t="str">
        <f>IF(ISERROR(VLOOKUP(I160,'zapisy k stolom'!$A$4:$AD$2403,30,0)),"",VLOOKUP(I160,'zapisy k stolom'!$A$4:$AD$2403,30,0))</f>
        <v/>
      </c>
      <c r="M161" s="225"/>
      <c r="O161" s="225"/>
      <c r="Q161" s="180" t="str">
        <f t="shared" si="333"/>
        <v/>
      </c>
      <c r="R161" s="180" t="str">
        <f t="shared" si="331"/>
        <v/>
      </c>
      <c r="U161" s="180" t="str">
        <f t="shared" si="362"/>
        <v/>
      </c>
      <c r="V161" s="180" t="str">
        <f t="shared" si="356"/>
        <v/>
      </c>
      <c r="Y161" s="180" t="str">
        <f t="shared" si="409"/>
        <v/>
      </c>
      <c r="Z161" s="180" t="str">
        <f t="shared" si="403"/>
        <v/>
      </c>
      <c r="AC161" s="180" t="str">
        <f t="shared" si="319"/>
        <v/>
      </c>
      <c r="AD161" s="180" t="str">
        <f t="shared" si="313"/>
        <v/>
      </c>
      <c r="AF161" s="284" t="str">
        <f>IF(F161=$H$1,"B1",IF(F161&gt;$H$1,"--",IF($H$1=8,HLOOKUP($H$2,$HZ$2:$IC$10,F161+1,0),IF($H$1=16,HLOOKUP($H$2,$BL$2:$BS$18,F161+1,0),IF($H$1=32,HLOOKUP($H$2,$BY$2:$CN$34,F161+1,0),IF($H$1=64,HLOOKUP($H$2,$CT$2:$DY$66,F161+1,0),IF($H$1=128,HLOOKUP($H$2,$EE$2:$GP$130,F161+1,0),"")))))))</f>
        <v>--</v>
      </c>
      <c r="AH161" s="283">
        <v>6</v>
      </c>
      <c r="AM161" s="279">
        <v>79</v>
      </c>
      <c r="AN161" s="279"/>
      <c r="AO161" s="279"/>
      <c r="AP161" s="279"/>
      <c r="AY161" s="162" t="str">
        <f>CONCATENATE("1",BB162)</f>
        <v>1Z440</v>
      </c>
      <c r="AZ161" s="162" t="str">
        <f>G161</f>
        <v/>
      </c>
      <c r="BA161" s="162">
        <f>BA158+96</f>
        <v>135</v>
      </c>
      <c r="BC161" s="203"/>
      <c r="HH161" s="162">
        <f t="shared" si="345"/>
        <v>80</v>
      </c>
      <c r="HI161" s="162" t="str">
        <f t="shared" si="325"/>
        <v>Z480</v>
      </c>
      <c r="HJ161" s="162" t="str">
        <f t="shared" ref="HJ161" si="415">CONCATENATE(2,HI161)</f>
        <v>2Z480</v>
      </c>
      <c r="HK161" s="162" t="str">
        <f t="shared" si="327"/>
        <v/>
      </c>
      <c r="IG161" s="278"/>
      <c r="II161" s="278"/>
      <c r="IJ161" s="278"/>
      <c r="IK161" s="278"/>
      <c r="IL161" s="288"/>
      <c r="IM161" s="278"/>
      <c r="IN161" s="278"/>
      <c r="IO161" s="278"/>
      <c r="IP161" s="278"/>
      <c r="IQ161" s="278"/>
      <c r="IR161" s="278"/>
      <c r="IS161" s="278"/>
      <c r="IT161" s="278"/>
      <c r="IU161" s="278"/>
      <c r="IW161" s="278"/>
      <c r="IX161" s="278"/>
      <c r="IY161" s="278"/>
      <c r="IZ161" s="278"/>
      <c r="JA161" s="278"/>
    </row>
    <row r="162" spans="1:261" ht="39.9" customHeight="1" thickBot="1" x14ac:dyDescent="0.65">
      <c r="B162" s="280"/>
      <c r="C162" s="162" t="str">
        <f t="shared" si="339"/>
        <v>2Z484</v>
      </c>
      <c r="D162" s="281"/>
      <c r="E162" s="281"/>
      <c r="F162" s="282"/>
      <c r="G162" s="217"/>
      <c r="H162" s="218" t="str">
        <f>BB162</f>
        <v>Z440</v>
      </c>
      <c r="I162" s="220" t="str">
        <f>IF(ISERROR(VLOOKUP(H162,'zapisy k stolom'!$A$4:$AD$2403,27,0)),"",VLOOKUP(H162,'zapisy k stolom'!$A$4:$AD$2403,27,0))</f>
        <v/>
      </c>
      <c r="M162" s="225"/>
      <c r="O162" s="225"/>
      <c r="Q162" s="180" t="str">
        <f t="shared" si="333"/>
        <v/>
      </c>
      <c r="R162" s="180" t="str">
        <f t="shared" si="331"/>
        <v/>
      </c>
      <c r="U162" s="180" t="str">
        <f t="shared" si="362"/>
        <v/>
      </c>
      <c r="V162" s="180" t="str">
        <f t="shared" si="356"/>
        <v/>
      </c>
      <c r="Y162" s="180" t="str">
        <f t="shared" si="409"/>
        <v/>
      </c>
      <c r="Z162" s="180" t="str">
        <f t="shared" si="403"/>
        <v/>
      </c>
      <c r="AC162" s="180" t="str">
        <f t="shared" si="319"/>
        <v/>
      </c>
      <c r="AD162" s="180" t="str">
        <f t="shared" si="313"/>
        <v/>
      </c>
      <c r="AF162" s="284"/>
      <c r="AH162" s="283"/>
      <c r="AM162" s="279"/>
      <c r="AN162" s="279"/>
      <c r="AO162" s="279"/>
      <c r="AP162" s="279"/>
      <c r="AY162" s="162" t="str">
        <f>CONCATENATE("2",BC160)</f>
        <v>2Z484</v>
      </c>
      <c r="AZ162" s="162" t="str">
        <f>I162</f>
        <v/>
      </c>
      <c r="BA162" s="162">
        <f>BA158+1</f>
        <v>40</v>
      </c>
      <c r="BB162" s="199" t="str">
        <f>CONCATENATE("Z4",BA162)</f>
        <v>Z440</v>
      </c>
      <c r="BC162" s="200"/>
      <c r="HH162" s="162">
        <f t="shared" si="345"/>
        <v>81</v>
      </c>
      <c r="HI162" s="162" t="str">
        <f t="shared" si="325"/>
        <v>Z481</v>
      </c>
      <c r="HJ162" s="162" t="str">
        <f t="shared" ref="HJ162" si="416">CONCATENATE(1,HI162)</f>
        <v>1Z481</v>
      </c>
      <c r="HK162" s="162" t="str">
        <f t="shared" ref="HK162:HK193" si="417">VLOOKUP(HJ162,$C$5:$K$260,7,0)</f>
        <v/>
      </c>
      <c r="IG162" s="277">
        <v>80</v>
      </c>
      <c r="II162" s="277" t="str">
        <f t="shared" ref="II162" si="418">IF($H$1=8,IW162,IF($H$1=16,IX162,IF($H$1=32,IY162,IF($H$1=64,IZ162,IF($H$1=128,JA162,"")))))</f>
        <v/>
      </c>
      <c r="IJ162" s="277">
        <f t="shared" ref="IJ162" si="419">IF($H$1=8,IL162,IF($H$1=16,IN162,IF($H$1=32,IP162,IF($H$1=64,IR162,IF($H$1=128,IT162,"")))))</f>
        <v>0</v>
      </c>
      <c r="IK162" s="277">
        <f t="shared" ref="IK162" si="420">IF($H$1=8,IM162,IF($H$1=16,IO162,IF($H$1=32,IQ162,IF($H$1=64,IS162,IF($H$1=128,IU162,"")))))</f>
        <v>0</v>
      </c>
      <c r="IL162" s="277"/>
      <c r="IM162" s="277"/>
      <c r="IN162" s="277"/>
      <c r="IO162" s="277"/>
      <c r="IP162" s="277"/>
      <c r="IQ162" s="277"/>
      <c r="IR162" s="277" t="s">
        <v>43</v>
      </c>
      <c r="IS162" s="277"/>
      <c r="IT162" s="277" t="s">
        <v>43</v>
      </c>
      <c r="IU162" s="277"/>
      <c r="IW162" s="277" t="str">
        <f>IF(IM162="","",MAX($IW$4:IW161)+1)</f>
        <v/>
      </c>
      <c r="IX162" s="277" t="str">
        <f>IF(IO162="","",MAX($IW$4:IX161)+1)</f>
        <v/>
      </c>
      <c r="IY162" s="277" t="str">
        <f>IF(IQ162="","",MAX($IW$4:IY161)+1)</f>
        <v/>
      </c>
      <c r="IZ162" s="277" t="str">
        <f>IF(IS162="","",MAX($IW$4:IZ161)+1)</f>
        <v/>
      </c>
      <c r="JA162" s="277" t="str">
        <f>IF(IU162="","",MAX($IW$4:JA161)+1)</f>
        <v/>
      </c>
    </row>
    <row r="163" spans="1:261" ht="39.9" customHeight="1" thickBot="1" x14ac:dyDescent="0.65">
      <c r="A163" s="232" t="str">
        <f>IF(I163="","",MAX($A$5:A162)+1)</f>
        <v/>
      </c>
      <c r="B163" s="280">
        <v>80</v>
      </c>
      <c r="C163" s="162" t="str">
        <f t="shared" si="339"/>
        <v>2Z440</v>
      </c>
      <c r="D163" s="281">
        <f>HLOOKUP($H$1,$AH$6:$AL$258,B161+B161,0)</f>
        <v>0</v>
      </c>
      <c r="E163" s="281">
        <f t="shared" si="372"/>
        <v>80</v>
      </c>
      <c r="F163" s="282" t="str">
        <f>IF(OR(ISERROR(HLOOKUP($H$1,$AR$4:$AV$132,B163+1,0))=TRUE,HLOOKUP($H$1,$AR$4:$AV$132,B163+1,0)=0)," ",HLOOKUP($H$1,$AR$4:$AV$132,B163+1,0))</f>
        <v xml:space="preserve"> </v>
      </c>
      <c r="G163" s="219" t="str">
        <f>IF(ISERROR(VLOOKUP(E163,vylosovanie!$D$10:$Q$162,11,0))=TRUE,"",IF($K$1="n","",VLOOKUP(E163,vylosovanie!$D$10:$Q$162,11,0)))</f>
        <v/>
      </c>
      <c r="H163" s="220" t="str">
        <f>IF(ISERROR(VLOOKUP(E163,vylosovanie!$D$10:$Q$162,12,0))=TRUE,"",IF($K$1="n","",VLOOKUP(E163,vylosovanie!$D$10:$Q$162,12,0)))</f>
        <v/>
      </c>
      <c r="I163" s="224" t="str">
        <f>IF(ISERROR(VLOOKUP(H162,'zapisy k stolom'!$A$4:$AD$2403,30,0)),"",VLOOKUP(H162,'zapisy k stolom'!$A$4:$AD$2403,30,0))</f>
        <v/>
      </c>
      <c r="M163" s="225" t="str">
        <f>IF(ISERROR(VLOOKUP(L164,'zapisy k stolom'!$A$4:$AD$2544,28,0)),"",VLOOKUP(L164,'zapisy k stolom'!$A$4:$AD$2544,28,0))</f>
        <v/>
      </c>
      <c r="O163" s="225"/>
      <c r="Q163" s="180" t="str">
        <f t="shared" si="333"/>
        <v/>
      </c>
      <c r="R163" s="180" t="str">
        <f t="shared" si="331"/>
        <v/>
      </c>
      <c r="U163" s="180" t="str">
        <f t="shared" si="362"/>
        <v/>
      </c>
      <c r="V163" s="180" t="str">
        <f t="shared" si="356"/>
        <v/>
      </c>
      <c r="Y163" s="180" t="str">
        <f t="shared" si="409"/>
        <v/>
      </c>
      <c r="Z163" s="180" t="str">
        <f t="shared" si="403"/>
        <v/>
      </c>
      <c r="AC163" s="180" t="str">
        <f t="shared" si="319"/>
        <v/>
      </c>
      <c r="AD163" s="180" t="str">
        <f t="shared" si="313"/>
        <v/>
      </c>
      <c r="AF163" s="284" t="str">
        <f>IF(F163=$H$1,"B1",IF(F163&gt;$H$1,"--",IF($H$1=8,HLOOKUP($H$2,$HZ$2:$IC$10,F163+1,0),IF($H$1=16,HLOOKUP($H$2,$BL$2:$BS$18,F163+1,0),IF($H$1=32,HLOOKUP($H$2,$BY$2:$CN$34,F163+1,0),IF($H$1=64,HLOOKUP($H$2,$CT$2:$DY$66,F163+1,0),IF($H$1=128,HLOOKUP($H$2,$EE$2:$GP$130,F163+1,0),"")))))))</f>
        <v>--</v>
      </c>
      <c r="AH163" s="283">
        <v>3</v>
      </c>
      <c r="AM163" s="279">
        <v>80</v>
      </c>
      <c r="AN163" s="279"/>
      <c r="AO163" s="279"/>
      <c r="AP163" s="279"/>
      <c r="AY163" s="162" t="str">
        <f>CONCATENATE("2",BB162)</f>
        <v>2Z440</v>
      </c>
      <c r="AZ163" s="162" t="str">
        <f>G163</f>
        <v/>
      </c>
      <c r="BB163" s="200"/>
      <c r="HH163" s="162">
        <f t="shared" si="345"/>
        <v>81</v>
      </c>
      <c r="HI163" s="162" t="str">
        <f t="shared" si="325"/>
        <v>Z481</v>
      </c>
      <c r="HJ163" s="162" t="str">
        <f t="shared" ref="HJ163" si="421">CONCATENATE(2,HI163)</f>
        <v>2Z481</v>
      </c>
      <c r="HK163" s="162" t="str">
        <f t="shared" si="417"/>
        <v/>
      </c>
      <c r="IG163" s="278"/>
      <c r="II163" s="278"/>
      <c r="IJ163" s="278"/>
      <c r="IK163" s="278"/>
      <c r="IL163" s="288"/>
      <c r="IM163" s="278"/>
      <c r="IN163" s="278"/>
      <c r="IO163" s="278"/>
      <c r="IP163" s="278"/>
      <c r="IQ163" s="278"/>
      <c r="IR163" s="278"/>
      <c r="IS163" s="278"/>
      <c r="IT163" s="278"/>
      <c r="IU163" s="278"/>
      <c r="IW163" s="278"/>
      <c r="IX163" s="278"/>
      <c r="IY163" s="278"/>
      <c r="IZ163" s="278"/>
      <c r="JA163" s="278"/>
    </row>
    <row r="164" spans="1:261" ht="39.9" customHeight="1" thickBot="1" x14ac:dyDescent="0.65">
      <c r="B164" s="280"/>
      <c r="C164" s="162" t="s">
        <v>341</v>
      </c>
      <c r="D164" s="281"/>
      <c r="E164" s="281"/>
      <c r="F164" s="282"/>
      <c r="L164" s="228" t="s">
        <v>348</v>
      </c>
      <c r="M164" s="227" t="str">
        <f>IF(ISERROR(VLOOKUP(L164,'zapisy k stolom'!$A$5:$AD$2544,27,0)),"",VLOOKUP(L164,'zapisy k stolom'!$A$5:$AD$2544,27,0))</f>
        <v/>
      </c>
      <c r="O164" s="225"/>
      <c r="Q164" s="180" t="str">
        <f t="shared" si="333"/>
        <v/>
      </c>
      <c r="R164" s="180" t="str">
        <f t="shared" si="331"/>
        <v/>
      </c>
      <c r="U164" s="180" t="str">
        <f t="shared" si="362"/>
        <v/>
      </c>
      <c r="V164" s="180" t="str">
        <f t="shared" si="356"/>
        <v/>
      </c>
      <c r="Y164" s="180" t="str">
        <f t="shared" si="409"/>
        <v/>
      </c>
      <c r="Z164" s="180" t="str">
        <f t="shared" si="403"/>
        <v/>
      </c>
      <c r="AC164" s="180" t="str">
        <f t="shared" si="319"/>
        <v/>
      </c>
      <c r="AD164" s="180" t="str">
        <f t="shared" si="313"/>
        <v/>
      </c>
      <c r="AF164" s="284"/>
      <c r="AH164" s="283"/>
      <c r="AM164" s="279"/>
      <c r="AN164" s="279"/>
      <c r="AO164" s="279"/>
      <c r="AP164" s="279"/>
      <c r="AY164" s="162" t="s">
        <v>341</v>
      </c>
      <c r="AZ164" s="162" t="str">
        <f>M164</f>
        <v/>
      </c>
      <c r="HH164" s="162">
        <f t="shared" si="345"/>
        <v>82</v>
      </c>
      <c r="HI164" s="162" t="str">
        <f t="shared" si="325"/>
        <v>Z482</v>
      </c>
      <c r="HJ164" s="162" t="str">
        <f t="shared" ref="HJ164" si="422">CONCATENATE(1,HI164)</f>
        <v>1Z482</v>
      </c>
      <c r="HK164" s="162" t="str">
        <f t="shared" si="417"/>
        <v/>
      </c>
      <c r="IG164" s="277">
        <v>81</v>
      </c>
      <c r="II164" s="277" t="str">
        <f t="shared" ref="II164" si="423">IF($H$1=8,IW164,IF($H$1=16,IX164,IF($H$1=32,IY164,IF($H$1=64,IZ164,IF($H$1=128,JA164,"")))))</f>
        <v/>
      </c>
      <c r="IJ164" s="277">
        <f t="shared" ref="IJ164" si="424">IF($H$1=8,IL164,IF($H$1=16,IN164,IF($H$1=32,IP164,IF($H$1=64,IR164,IF($H$1=128,IT164,"")))))</f>
        <v>0</v>
      </c>
      <c r="IK164" s="277">
        <f t="shared" ref="IK164" si="425">IF($H$1=8,IM164,IF($H$1=16,IO164,IF($H$1=32,IQ164,IF($H$1=64,IS164,IF($H$1=128,IU164,"")))))</f>
        <v>0</v>
      </c>
      <c r="IL164" s="277"/>
      <c r="IM164" s="277"/>
      <c r="IN164" s="277"/>
      <c r="IO164" s="277"/>
      <c r="IP164" s="277"/>
      <c r="IQ164" s="277"/>
      <c r="IR164" s="277" t="s">
        <v>43</v>
      </c>
      <c r="IS164" s="277"/>
      <c r="IT164" s="277" t="s">
        <v>43</v>
      </c>
      <c r="IU164" s="277"/>
      <c r="IW164" s="277" t="str">
        <f>IF(IM164="","",MAX($IW$4:IW163)+1)</f>
        <v/>
      </c>
      <c r="IX164" s="277" t="str">
        <f>IF(IO164="","",MAX($IW$4:IX163)+1)</f>
        <v/>
      </c>
      <c r="IY164" s="277" t="str">
        <f>IF(IQ164="","",MAX($IW$4:IY163)+1)</f>
        <v/>
      </c>
      <c r="IZ164" s="277" t="str">
        <f>IF(IS164="","",MAX($IW$4:IZ163)+1)</f>
        <v/>
      </c>
      <c r="JA164" s="277" t="str">
        <f>IF(IU164="","",MAX($IW$4:JA163)+1)</f>
        <v/>
      </c>
    </row>
    <row r="165" spans="1:261" ht="39.9" customHeight="1" thickBot="1" x14ac:dyDescent="0.65">
      <c r="B165" s="280">
        <v>81</v>
      </c>
      <c r="C165" s="162" t="str">
        <f t="shared" si="339"/>
        <v>1Z441</v>
      </c>
      <c r="D165" s="281">
        <f>HLOOKUP($H$1,$AH$6:$AL$258,B163+B163,0)</f>
        <v>0</v>
      </c>
      <c r="E165" s="281">
        <f t="shared" si="372"/>
        <v>81</v>
      </c>
      <c r="F165" s="282" t="str">
        <f>IF(OR(ISERROR(HLOOKUP($H$1,$AR$4:$AV$132,B165+1,0))=TRUE,HLOOKUP($H$1,$AR$4:$AV$132,B165+1,0)=0)," ",HLOOKUP($H$1,$AR$4:$AV$132,B165+1,0))</f>
        <v xml:space="preserve"> </v>
      </c>
      <c r="G165" s="214" t="str">
        <f>IF(ISERROR(VLOOKUP(E165,vylosovanie!$D$10:$Q$162,11,0))=TRUE,"",IF($K$1="n","",VLOOKUP(E165,vylosovanie!$D$10:$Q$162,11,0)))</f>
        <v/>
      </c>
      <c r="H165" s="214" t="str">
        <f>IF(ISERROR(VLOOKUP(E165,vylosovanie!$D$10:$Q$162,12,0))=TRUE,"",IF($K$1="n","",VLOOKUP(E165,vylosovanie!$D$10:$Q$162,12,0)))</f>
        <v/>
      </c>
      <c r="I165" s="214" t="str">
        <f>IF(ISERROR(VLOOKUP(H166,'zapisy k stolom'!$A$4:$AD$2544,28,0)),"",VLOOKUP(H166,'zapisy k stolom'!$A$4:$AD$2544,28,0))</f>
        <v/>
      </c>
      <c r="M165" s="229" t="str">
        <f>IF(ISERROR(VLOOKUP(L164,'zapisy k stolom'!$A$5:$AD$2544,30,0)),"",VLOOKUP(L164,'zapisy k stolom'!$A$5:$AD$2544,30,0))</f>
        <v/>
      </c>
      <c r="N165" s="225"/>
      <c r="O165" s="225"/>
      <c r="Q165" s="180" t="str">
        <f t="shared" si="333"/>
        <v/>
      </c>
      <c r="R165" s="180" t="str">
        <f t="shared" si="331"/>
        <v/>
      </c>
      <c r="U165" s="180" t="str">
        <f t="shared" si="362"/>
        <v/>
      </c>
      <c r="V165" s="180" t="str">
        <f t="shared" si="356"/>
        <v/>
      </c>
      <c r="Y165" s="180" t="str">
        <f t="shared" si="409"/>
        <v/>
      </c>
      <c r="Z165" s="180" t="str">
        <f t="shared" si="403"/>
        <v/>
      </c>
      <c r="AC165" s="180" t="str">
        <f t="shared" si="319"/>
        <v/>
      </c>
      <c r="AD165" s="180" t="str">
        <f t="shared" si="313"/>
        <v/>
      </c>
      <c r="AF165" s="284" t="str">
        <f>IF(F165=$H$1,"B1",IF(F165&gt;$H$1,"--",IF($H$1=8,HLOOKUP($H$2,$HZ$2:$IC$10,F165+1,0),IF($H$1=16,HLOOKUP($H$2,$BL$2:$BS$18,F165+1,0),IF($H$1=32,HLOOKUP($H$2,$BY$2:$CN$34,F165+1,0),IF($H$1=64,HLOOKUP($H$2,$CT$2:$DY$66,F165+1,0),IF($H$1=128,HLOOKUP($H$2,$EE$2:$GP$130,F165+1,0),"")))))))</f>
        <v>--</v>
      </c>
      <c r="AH165" s="283">
        <v>3</v>
      </c>
      <c r="AM165" s="279">
        <v>81</v>
      </c>
      <c r="AN165" s="279"/>
      <c r="AO165" s="279"/>
      <c r="AP165" s="279"/>
      <c r="AY165" s="162" t="str">
        <f>CONCATENATE("1",BB166)</f>
        <v>1Z441</v>
      </c>
      <c r="AZ165" s="162" t="str">
        <f>G165</f>
        <v/>
      </c>
      <c r="HH165" s="162">
        <f t="shared" si="345"/>
        <v>82</v>
      </c>
      <c r="HI165" s="162" t="str">
        <f t="shared" si="325"/>
        <v>Z482</v>
      </c>
      <c r="HJ165" s="162" t="str">
        <f t="shared" ref="HJ165" si="426">CONCATENATE(2,HI165)</f>
        <v>2Z482</v>
      </c>
      <c r="HK165" s="162" t="str">
        <f t="shared" si="417"/>
        <v/>
      </c>
      <c r="IG165" s="278"/>
      <c r="II165" s="278"/>
      <c r="IJ165" s="278"/>
      <c r="IK165" s="278"/>
      <c r="IL165" s="288"/>
      <c r="IM165" s="278"/>
      <c r="IN165" s="278"/>
      <c r="IO165" s="278"/>
      <c r="IP165" s="278"/>
      <c r="IQ165" s="278"/>
      <c r="IR165" s="278"/>
      <c r="IS165" s="278"/>
      <c r="IT165" s="278"/>
      <c r="IU165" s="278"/>
      <c r="IW165" s="278"/>
      <c r="IX165" s="278"/>
      <c r="IY165" s="278"/>
      <c r="IZ165" s="278"/>
      <c r="JA165" s="278"/>
    </row>
    <row r="166" spans="1:261" ht="39.9" customHeight="1" thickBot="1" x14ac:dyDescent="0.65">
      <c r="B166" s="280"/>
      <c r="C166" s="162" t="str">
        <f t="shared" si="339"/>
        <v>1Z485</v>
      </c>
      <c r="D166" s="281"/>
      <c r="E166" s="281"/>
      <c r="F166" s="282"/>
      <c r="G166" s="217"/>
      <c r="H166" s="218" t="str">
        <f>BB166</f>
        <v>Z441</v>
      </c>
      <c r="I166" s="214" t="str">
        <f>IF(ISERROR(VLOOKUP(H166,'zapisy k stolom'!$A$4:$AD$2403,27,0)),"",VLOOKUP(H166,'zapisy k stolom'!$A$4:$AD$2403,27,0))</f>
        <v/>
      </c>
      <c r="M166" s="225"/>
      <c r="N166" s="225"/>
      <c r="O166" s="225"/>
      <c r="Q166" s="180" t="str">
        <f t="shared" si="333"/>
        <v/>
      </c>
      <c r="R166" s="180" t="str">
        <f t="shared" si="331"/>
        <v/>
      </c>
      <c r="U166" s="180" t="str">
        <f t="shared" si="362"/>
        <v/>
      </c>
      <c r="V166" s="180" t="str">
        <f t="shared" si="356"/>
        <v/>
      </c>
      <c r="Y166" s="180" t="str">
        <f t="shared" si="409"/>
        <v/>
      </c>
      <c r="Z166" s="180" t="str">
        <f t="shared" si="403"/>
        <v/>
      </c>
      <c r="AC166" s="180" t="str">
        <f t="shared" si="319"/>
        <v/>
      </c>
      <c r="AD166" s="180" t="str">
        <f t="shared" si="313"/>
        <v/>
      </c>
      <c r="AF166" s="284"/>
      <c r="AH166" s="283"/>
      <c r="AM166" s="279"/>
      <c r="AN166" s="279"/>
      <c r="AO166" s="279"/>
      <c r="AP166" s="279"/>
      <c r="AY166" s="162" t="str">
        <f>CONCATENATE("1",BC168)</f>
        <v>1Z485</v>
      </c>
      <c r="AZ166" s="162" t="str">
        <f>I166</f>
        <v/>
      </c>
      <c r="BA166" s="162">
        <f>BA162+1</f>
        <v>41</v>
      </c>
      <c r="BB166" s="199" t="str">
        <f>CONCATENATE("Z4",BA166)</f>
        <v>Z441</v>
      </c>
      <c r="HH166" s="162">
        <f t="shared" si="345"/>
        <v>83</v>
      </c>
      <c r="HI166" s="162" t="str">
        <f t="shared" si="325"/>
        <v>Z483</v>
      </c>
      <c r="HJ166" s="162" t="str">
        <f t="shared" ref="HJ166" si="427">CONCATENATE(1,HI166)</f>
        <v>1Z483</v>
      </c>
      <c r="HK166" s="162" t="str">
        <f t="shared" si="417"/>
        <v/>
      </c>
      <c r="IG166" s="277">
        <v>82</v>
      </c>
      <c r="II166" s="277" t="str">
        <f t="shared" ref="II166" si="428">IF($H$1=8,IW166,IF($H$1=16,IX166,IF($H$1=32,IY166,IF($H$1=64,IZ166,IF($H$1=128,JA166,"")))))</f>
        <v/>
      </c>
      <c r="IJ166" s="277">
        <f t="shared" ref="IJ166" si="429">IF($H$1=8,IL166,IF($H$1=16,IN166,IF($H$1=32,IP166,IF($H$1=64,IR166,IF($H$1=128,IT166,"")))))</f>
        <v>0</v>
      </c>
      <c r="IK166" s="277">
        <f t="shared" ref="IK166" si="430">IF($H$1=8,IM166,IF($H$1=16,IO166,IF($H$1=32,IQ166,IF($H$1=64,IS166,IF($H$1=128,IU166,"")))))</f>
        <v>0</v>
      </c>
      <c r="IL166" s="277"/>
      <c r="IM166" s="277"/>
      <c r="IN166" s="277"/>
      <c r="IO166" s="277"/>
      <c r="IP166" s="277"/>
      <c r="IQ166" s="277"/>
      <c r="IR166" s="277" t="s">
        <v>43</v>
      </c>
      <c r="IS166" s="277"/>
      <c r="IT166" s="277" t="s">
        <v>43</v>
      </c>
      <c r="IU166" s="277"/>
      <c r="IW166" s="277" t="str">
        <f>IF(IM166="","",MAX($IW$4:IW165)+1)</f>
        <v/>
      </c>
      <c r="IX166" s="277" t="str">
        <f>IF(IO166="","",MAX($IW$4:IX165)+1)</f>
        <v/>
      </c>
      <c r="IY166" s="277" t="str">
        <f>IF(IQ166="","",MAX($IW$4:IY165)+1)</f>
        <v/>
      </c>
      <c r="IZ166" s="277" t="str">
        <f>IF(IS166="","",MAX($IW$4:IZ165)+1)</f>
        <v/>
      </c>
      <c r="JA166" s="277" t="str">
        <f>IF(IU166="","",MAX($IW$4:JA165)+1)</f>
        <v/>
      </c>
    </row>
    <row r="167" spans="1:261" ht="39.9" customHeight="1" thickBot="1" x14ac:dyDescent="0.65">
      <c r="A167" s="232" t="str">
        <f>IF(I167="","",MAX($A$5:A166)+1)</f>
        <v/>
      </c>
      <c r="B167" s="280">
        <v>82</v>
      </c>
      <c r="C167" s="162" t="str">
        <f t="shared" si="339"/>
        <v>2Z441</v>
      </c>
      <c r="D167" s="281">
        <f>HLOOKUP($H$1,$AH$6:$AL$258,B165+B165,0)</f>
        <v>0</v>
      </c>
      <c r="E167" s="281">
        <f t="shared" si="372"/>
        <v>82</v>
      </c>
      <c r="F167" s="282" t="str">
        <f>IF(OR(ISERROR(HLOOKUP($H$1,$AR$4:$AV$132,B167+1,0))=TRUE,HLOOKUP($H$1,$AR$4:$AV$132,B167+1,0)=0)," ",HLOOKUP($H$1,$AR$4:$AV$132,B167+1,0))</f>
        <v xml:space="preserve"> </v>
      </c>
      <c r="G167" s="219" t="str">
        <f>IF(ISERROR(VLOOKUP(E167,vylosovanie!$D$10:$Q$162,11,0))=TRUE,"",IF($K$1="n","",VLOOKUP(E167,vylosovanie!$D$10:$Q$162,11,0)))</f>
        <v/>
      </c>
      <c r="H167" s="220" t="str">
        <f>IF(ISERROR(VLOOKUP(E167,vylosovanie!$D$10:$Q$162,12,0))=TRUE,"",IF($K$1="n","",VLOOKUP(E167,vylosovanie!$D$10:$Q$162,12,0)))</f>
        <v/>
      </c>
      <c r="I167" s="221" t="str">
        <f>IF(ISERROR(VLOOKUP(H166,'zapisy k stolom'!$A$4:$AD$2403,30,0)),"",VLOOKUP(H166,'zapisy k stolom'!$A$4:$AD$2403,30,0))</f>
        <v/>
      </c>
      <c r="J167" s="214" t="str">
        <f>IF(ISERROR(VLOOKUP(I168,'zapisy k stolom'!$A$4:$AD$2544,28,0)),"",VLOOKUP(I168,'zapisy k stolom'!$A$4:$AD$2544,28,0))</f>
        <v/>
      </c>
      <c r="M167" s="225"/>
      <c r="N167" s="225"/>
      <c r="O167" s="225"/>
      <c r="Q167" s="180" t="str">
        <f t="shared" si="333"/>
        <v/>
      </c>
      <c r="R167" s="180" t="str">
        <f t="shared" si="331"/>
        <v/>
      </c>
      <c r="U167" s="180" t="str">
        <f t="shared" si="362"/>
        <v/>
      </c>
      <c r="V167" s="180" t="str">
        <f t="shared" si="356"/>
        <v/>
      </c>
      <c r="Y167" s="180" t="str">
        <f t="shared" si="409"/>
        <v/>
      </c>
      <c r="Z167" s="180" t="str">
        <f t="shared" si="403"/>
        <v/>
      </c>
      <c r="AC167" s="180" t="str">
        <f t="shared" si="319"/>
        <v/>
      </c>
      <c r="AD167" s="180" t="str">
        <f t="shared" si="313"/>
        <v/>
      </c>
      <c r="AF167" s="284" t="str">
        <f>IF(F167=$H$1,"B1",IF(F167&gt;$H$1,"--",IF($H$1=8,HLOOKUP($H$2,$HZ$2:$IC$10,F167+1,0),IF($H$1=16,HLOOKUP($H$2,$BL$2:$BS$18,F167+1,0),IF($H$1=32,HLOOKUP($H$2,$BY$2:$CN$34,F167+1,0),IF($H$1=64,HLOOKUP($H$2,$CT$2:$DY$66,F167+1,0),IF($H$1=128,HLOOKUP($H$2,$EE$2:$GP$130,F167+1,0),"")))))))</f>
        <v>--</v>
      </c>
      <c r="AH167" s="283">
        <v>6</v>
      </c>
      <c r="AM167" s="279">
        <v>82</v>
      </c>
      <c r="AN167" s="279"/>
      <c r="AO167" s="279"/>
      <c r="AP167" s="279"/>
      <c r="AY167" s="162" t="str">
        <f>CONCATENATE("2",BB166)</f>
        <v>2Z441</v>
      </c>
      <c r="AZ167" s="162" t="str">
        <f>G167</f>
        <v/>
      </c>
      <c r="BA167" s="162">
        <f>BA159+1</f>
        <v>85</v>
      </c>
      <c r="BB167" s="200"/>
      <c r="BC167" s="199"/>
      <c r="HH167" s="162">
        <f t="shared" si="345"/>
        <v>83</v>
      </c>
      <c r="HI167" s="162" t="str">
        <f t="shared" si="325"/>
        <v>Z483</v>
      </c>
      <c r="HJ167" s="162" t="str">
        <f t="shared" ref="HJ167" si="431">CONCATENATE(2,HI167)</f>
        <v>2Z483</v>
      </c>
      <c r="HK167" s="162" t="str">
        <f t="shared" si="417"/>
        <v/>
      </c>
      <c r="IG167" s="278"/>
      <c r="II167" s="278"/>
      <c r="IJ167" s="278"/>
      <c r="IK167" s="278"/>
      <c r="IL167" s="288"/>
      <c r="IM167" s="278"/>
      <c r="IN167" s="278"/>
      <c r="IO167" s="278"/>
      <c r="IP167" s="278"/>
      <c r="IQ167" s="278"/>
      <c r="IR167" s="278"/>
      <c r="IS167" s="278"/>
      <c r="IT167" s="278"/>
      <c r="IU167" s="278"/>
      <c r="IW167" s="278"/>
      <c r="IX167" s="278"/>
      <c r="IY167" s="278"/>
      <c r="IZ167" s="278"/>
      <c r="JA167" s="278"/>
    </row>
    <row r="168" spans="1:261" ht="39.9" customHeight="1" thickBot="1" x14ac:dyDescent="0.65">
      <c r="B168" s="280"/>
      <c r="C168" s="162" t="str">
        <f t="shared" si="339"/>
        <v>1Z4107</v>
      </c>
      <c r="D168" s="281"/>
      <c r="E168" s="281"/>
      <c r="F168" s="282"/>
      <c r="I168" s="222" t="str">
        <f>BC168</f>
        <v>Z485</v>
      </c>
      <c r="J168" s="214" t="str">
        <f>IF(ISERROR(VLOOKUP(I168,'zapisy k stolom'!$A$4:$AD$2403,27,0)),"",VLOOKUP(I168,'zapisy k stolom'!$A$4:$AD$2403,27,0))</f>
        <v/>
      </c>
      <c r="M168" s="225"/>
      <c r="N168" s="225"/>
      <c r="O168" s="225"/>
      <c r="Q168" s="180" t="str">
        <f t="shared" si="333"/>
        <v/>
      </c>
      <c r="R168" s="180" t="str">
        <f t="shared" si="331"/>
        <v/>
      </c>
      <c r="U168" s="180" t="str">
        <f t="shared" si="362"/>
        <v/>
      </c>
      <c r="V168" s="180" t="str">
        <f t="shared" si="356"/>
        <v/>
      </c>
      <c r="Y168" s="180" t="str">
        <f t="shared" si="409"/>
        <v/>
      </c>
      <c r="Z168" s="180" t="str">
        <f t="shared" si="403"/>
        <v/>
      </c>
      <c r="AC168" s="180" t="str">
        <f t="shared" si="319"/>
        <v/>
      </c>
      <c r="AD168" s="180" t="str">
        <f t="shared" si="313"/>
        <v/>
      </c>
      <c r="AF168" s="284"/>
      <c r="AH168" s="283"/>
      <c r="AM168" s="279"/>
      <c r="AN168" s="279"/>
      <c r="AO168" s="279"/>
      <c r="AP168" s="279"/>
      <c r="AY168" s="162" t="str">
        <f>CONCATENATE("1",BD172)</f>
        <v>1Z4107</v>
      </c>
      <c r="AZ168" s="162" t="str">
        <f>J168</f>
        <v/>
      </c>
      <c r="BC168" s="203" t="str">
        <f>CONCATENATE("Z4",BA167)</f>
        <v>Z485</v>
      </c>
      <c r="HH168" s="162">
        <f t="shared" si="345"/>
        <v>84</v>
      </c>
      <c r="HI168" s="162" t="str">
        <f t="shared" si="325"/>
        <v>Z484</v>
      </c>
      <c r="HJ168" s="162" t="str">
        <f t="shared" ref="HJ168" si="432">CONCATENATE(1,HI168)</f>
        <v>1Z484</v>
      </c>
      <c r="HK168" s="162" t="str">
        <f t="shared" si="417"/>
        <v/>
      </c>
      <c r="IG168" s="277">
        <v>83</v>
      </c>
      <c r="II168" s="277" t="str">
        <f t="shared" ref="II168" si="433">IF($H$1=8,IW168,IF($H$1=16,IX168,IF($H$1=32,IY168,IF($H$1=64,IZ168,IF($H$1=128,JA168,"")))))</f>
        <v/>
      </c>
      <c r="IJ168" s="277">
        <f t="shared" ref="IJ168" si="434">IF($H$1=8,IL168,IF($H$1=16,IN168,IF($H$1=32,IP168,IF($H$1=64,IR168,IF($H$1=128,IT168,"")))))</f>
        <v>0</v>
      </c>
      <c r="IK168" s="277">
        <f t="shared" ref="IK168" si="435">IF($H$1=8,IM168,IF($H$1=16,IO168,IF($H$1=32,IQ168,IF($H$1=64,IS168,IF($H$1=128,IU168,"")))))</f>
        <v>0</v>
      </c>
      <c r="IL168" s="277"/>
      <c r="IM168" s="277"/>
      <c r="IN168" s="277"/>
      <c r="IO168" s="277"/>
      <c r="IP168" s="277"/>
      <c r="IQ168" s="277"/>
      <c r="IR168" s="277" t="s">
        <v>43</v>
      </c>
      <c r="IS168" s="277"/>
      <c r="IT168" s="277" t="s">
        <v>43</v>
      </c>
      <c r="IU168" s="277"/>
      <c r="IW168" s="277" t="str">
        <f>IF(IM168="","",MAX($IW$4:IW167)+1)</f>
        <v/>
      </c>
      <c r="IX168" s="277" t="str">
        <f>IF(IO168="","",MAX($IW$4:IX167)+1)</f>
        <v/>
      </c>
      <c r="IY168" s="277" t="str">
        <f>IF(IQ168="","",MAX($IW$4:IY167)+1)</f>
        <v/>
      </c>
      <c r="IZ168" s="277" t="str">
        <f>IF(IS168="","",MAX($IW$4:IZ167)+1)</f>
        <v/>
      </c>
      <c r="JA168" s="277" t="str">
        <f>IF(IU168="","",MAX($IW$4:JA167)+1)</f>
        <v/>
      </c>
    </row>
    <row r="169" spans="1:261" ht="39.9" customHeight="1" thickBot="1" x14ac:dyDescent="0.65">
      <c r="B169" s="280">
        <v>83</v>
      </c>
      <c r="C169" s="162" t="str">
        <f t="shared" si="339"/>
        <v>1Z442</v>
      </c>
      <c r="D169" s="281">
        <f>HLOOKUP($H$1,$AH$6:$AL$258,B167+B167,0)</f>
        <v>0</v>
      </c>
      <c r="E169" s="281">
        <f t="shared" si="372"/>
        <v>83</v>
      </c>
      <c r="F169" s="282" t="str">
        <f>IF(OR(ISERROR(HLOOKUP($H$1,$AR$4:$AV$132,B169+1,0))=TRUE,HLOOKUP($H$1,$AR$4:$AV$132,B169+1,0)=0)," ",HLOOKUP($H$1,$AR$4:$AV$132,B169+1,0))</f>
        <v xml:space="preserve"> </v>
      </c>
      <c r="G169" s="214" t="str">
        <f>IF(ISERROR(VLOOKUP(E169,vylosovanie!$D$10:$Q$162,11,0))=TRUE,"",IF($K$1="n","",VLOOKUP(E169,vylosovanie!$D$10:$Q$162,11,0)))</f>
        <v/>
      </c>
      <c r="H169" s="214" t="str">
        <f>IF(ISERROR(VLOOKUP(E169,vylosovanie!$D$10:$Q$162,12,0))=TRUE,"",IF($K$1="n","",VLOOKUP(E169,vylosovanie!$D$10:$Q$162,12,0)))</f>
        <v/>
      </c>
      <c r="I169" s="223" t="str">
        <f>IF(ISERROR(VLOOKUP(H170,'zapisy k stolom'!$A$4:$AD$2403,28,0)),"",VLOOKUP(H170,'zapisy k stolom'!$A$4:$AD$2403,28,0))</f>
        <v/>
      </c>
      <c r="J169" s="221" t="str">
        <f>IF(ISERROR(VLOOKUP(I168,'zapisy k stolom'!$A$4:$AD$2403,30,0)),"",VLOOKUP(I168,'zapisy k stolom'!$A$4:$AD$2403,30,0))</f>
        <v/>
      </c>
      <c r="M169" s="225"/>
      <c r="N169" s="225"/>
      <c r="O169" s="225"/>
      <c r="Q169" s="180" t="str">
        <f t="shared" si="333"/>
        <v/>
      </c>
      <c r="R169" s="180" t="str">
        <f t="shared" si="331"/>
        <v/>
      </c>
      <c r="U169" s="180" t="str">
        <f t="shared" si="362"/>
        <v/>
      </c>
      <c r="V169" s="180" t="str">
        <f t="shared" si="356"/>
        <v/>
      </c>
      <c r="Y169" s="180" t="str">
        <f t="shared" si="409"/>
        <v/>
      </c>
      <c r="Z169" s="180" t="str">
        <f t="shared" si="403"/>
        <v/>
      </c>
      <c r="AC169" s="180" t="str">
        <f t="shared" si="319"/>
        <v/>
      </c>
      <c r="AD169" s="180" t="str">
        <f t="shared" si="313"/>
        <v/>
      </c>
      <c r="AF169" s="284" t="str">
        <f>IF(F169=$H$1,"B1",IF(F169&gt;$H$1,"--",IF($H$1=8,HLOOKUP($H$2,$HZ$2:$IC$10,F169+1,0),IF($H$1=16,HLOOKUP($H$2,$BL$2:$BS$18,F169+1,0),IF($H$1=32,HLOOKUP($H$2,$BY$2:$CN$34,F169+1,0),IF($H$1=64,HLOOKUP($H$2,$CT$2:$DY$66,F169+1,0),IF($H$1=128,HLOOKUP($H$2,$EE$2:$GP$130,F169+1,0),"")))))))</f>
        <v>--</v>
      </c>
      <c r="AH169" s="283">
        <v>6</v>
      </c>
      <c r="AM169" s="279">
        <v>83</v>
      </c>
      <c r="AN169" s="279"/>
      <c r="AO169" s="279"/>
      <c r="AP169" s="279"/>
      <c r="AY169" s="162" t="str">
        <f>CONCATENATE("1",BB170)</f>
        <v>1Z442</v>
      </c>
      <c r="AZ169" s="162" t="str">
        <f>G169</f>
        <v/>
      </c>
      <c r="BA169" s="162">
        <f>BA153+1</f>
        <v>107</v>
      </c>
      <c r="BC169" s="203"/>
      <c r="BD169" s="199"/>
      <c r="HH169" s="162">
        <f t="shared" si="345"/>
        <v>84</v>
      </c>
      <c r="HI169" s="162" t="str">
        <f t="shared" si="325"/>
        <v>Z484</v>
      </c>
      <c r="HJ169" s="162" t="str">
        <f t="shared" ref="HJ169" si="436">CONCATENATE(2,HI169)</f>
        <v>2Z484</v>
      </c>
      <c r="HK169" s="162" t="str">
        <f t="shared" si="417"/>
        <v/>
      </c>
      <c r="IG169" s="278"/>
      <c r="II169" s="278"/>
      <c r="IJ169" s="278"/>
      <c r="IK169" s="278"/>
      <c r="IL169" s="288"/>
      <c r="IM169" s="278"/>
      <c r="IN169" s="278"/>
      <c r="IO169" s="278"/>
      <c r="IP169" s="278"/>
      <c r="IQ169" s="278"/>
      <c r="IR169" s="278"/>
      <c r="IS169" s="278"/>
      <c r="IT169" s="278"/>
      <c r="IU169" s="278"/>
      <c r="IW169" s="278"/>
      <c r="IX169" s="278"/>
      <c r="IY169" s="278"/>
      <c r="IZ169" s="278"/>
      <c r="JA169" s="278"/>
    </row>
    <row r="170" spans="1:261" ht="39.9" customHeight="1" thickBot="1" x14ac:dyDescent="0.65">
      <c r="B170" s="280"/>
      <c r="C170" s="162" t="str">
        <f t="shared" si="339"/>
        <v>2Z485</v>
      </c>
      <c r="D170" s="281"/>
      <c r="E170" s="281"/>
      <c r="F170" s="282"/>
      <c r="G170" s="217"/>
      <c r="H170" s="218" t="str">
        <f>BB170</f>
        <v>Z442</v>
      </c>
      <c r="I170" s="220" t="str">
        <f>IF(ISERROR(VLOOKUP(H170,'zapisy k stolom'!$A$4:$AD$2403,27,0)),"",VLOOKUP(H170,'zapisy k stolom'!$A$4:$AD$2403,27,0))</f>
        <v/>
      </c>
      <c r="J170" s="223"/>
      <c r="M170" s="225"/>
      <c r="N170" s="225"/>
      <c r="O170" s="225"/>
      <c r="Q170" s="180" t="str">
        <f t="shared" si="333"/>
        <v/>
      </c>
      <c r="R170" s="180" t="str">
        <f t="shared" si="331"/>
        <v/>
      </c>
      <c r="U170" s="180" t="str">
        <f t="shared" si="362"/>
        <v/>
      </c>
      <c r="V170" s="180" t="str">
        <f t="shared" si="356"/>
        <v/>
      </c>
      <c r="Y170" s="180" t="str">
        <f t="shared" si="409"/>
        <v/>
      </c>
      <c r="Z170" s="180" t="str">
        <f t="shared" si="403"/>
        <v/>
      </c>
      <c r="AC170" s="180" t="str">
        <f t="shared" si="319"/>
        <v/>
      </c>
      <c r="AD170" s="180" t="str">
        <f t="shared" si="313"/>
        <v/>
      </c>
      <c r="AF170" s="284"/>
      <c r="AH170" s="283"/>
      <c r="AM170" s="279"/>
      <c r="AN170" s="279"/>
      <c r="AO170" s="279"/>
      <c r="AP170" s="279"/>
      <c r="AY170" s="162" t="str">
        <f>CONCATENATE("2",BC168)</f>
        <v>2Z485</v>
      </c>
      <c r="AZ170" s="162" t="str">
        <f>I170</f>
        <v/>
      </c>
      <c r="BA170" s="162">
        <f>BA166+1</f>
        <v>42</v>
      </c>
      <c r="BB170" s="199" t="str">
        <f>CONCATENATE("Z4",BA170)</f>
        <v>Z442</v>
      </c>
      <c r="BC170" s="200"/>
      <c r="BD170" s="203"/>
      <c r="HH170" s="162">
        <f t="shared" si="345"/>
        <v>85</v>
      </c>
      <c r="HI170" s="162" t="str">
        <f t="shared" si="325"/>
        <v>Z485</v>
      </c>
      <c r="HJ170" s="162" t="str">
        <f t="shared" ref="HJ170" si="437">CONCATENATE(1,HI170)</f>
        <v>1Z485</v>
      </c>
      <c r="HK170" s="162" t="str">
        <f t="shared" si="417"/>
        <v/>
      </c>
      <c r="IG170" s="277">
        <v>84</v>
      </c>
      <c r="II170" s="277" t="str">
        <f t="shared" ref="II170" si="438">IF($H$1=8,IW170,IF($H$1=16,IX170,IF($H$1=32,IY170,IF($H$1=64,IZ170,IF($H$1=128,JA170,"")))))</f>
        <v/>
      </c>
      <c r="IJ170" s="277">
        <f t="shared" ref="IJ170" si="439">IF($H$1=8,IL170,IF($H$1=16,IN170,IF($H$1=32,IP170,IF($H$1=64,IR170,IF($H$1=128,IT170,"")))))</f>
        <v>0</v>
      </c>
      <c r="IK170" s="277">
        <f t="shared" ref="IK170" si="440">IF($H$1=8,IM170,IF($H$1=16,IO170,IF($H$1=32,IQ170,IF($H$1=64,IS170,IF($H$1=128,IU170,"")))))</f>
        <v>0</v>
      </c>
      <c r="IL170" s="277"/>
      <c r="IM170" s="277"/>
      <c r="IN170" s="277"/>
      <c r="IO170" s="277"/>
      <c r="IP170" s="277"/>
      <c r="IQ170" s="277"/>
      <c r="IR170" s="277" t="s">
        <v>43</v>
      </c>
      <c r="IS170" s="277"/>
      <c r="IT170" s="277" t="s">
        <v>43</v>
      </c>
      <c r="IU170" s="277"/>
      <c r="IW170" s="277" t="str">
        <f>IF(IM170="","",MAX($IW$4:IW169)+1)</f>
        <v/>
      </c>
      <c r="IX170" s="277" t="str">
        <f>IF(IO170="","",MAX($IW$4:IX169)+1)</f>
        <v/>
      </c>
      <c r="IY170" s="277" t="str">
        <f>IF(IQ170="","",MAX($IW$4:IY169)+1)</f>
        <v/>
      </c>
      <c r="IZ170" s="277" t="str">
        <f>IF(IS170="","",MAX($IW$4:IZ169)+1)</f>
        <v/>
      </c>
      <c r="JA170" s="277" t="str">
        <f>IF(IU170="","",MAX($IW$4:JA169)+1)</f>
        <v/>
      </c>
    </row>
    <row r="171" spans="1:261" ht="39.9" customHeight="1" thickBot="1" x14ac:dyDescent="0.65">
      <c r="A171" s="232" t="str">
        <f>IF(I171="","",MAX($A$5:A170)+1)</f>
        <v/>
      </c>
      <c r="B171" s="280">
        <v>84</v>
      </c>
      <c r="C171" s="162" t="str">
        <f t="shared" si="339"/>
        <v>2Z442</v>
      </c>
      <c r="D171" s="281">
        <f>HLOOKUP($H$1,$AH$6:$AL$258,B169+B169,0)</f>
        <v>0</v>
      </c>
      <c r="E171" s="281">
        <f t="shared" si="372"/>
        <v>84</v>
      </c>
      <c r="F171" s="282" t="str">
        <f>IF(OR(ISERROR(HLOOKUP($H$1,$AR$4:$AV$132,B171+1,0))=TRUE,HLOOKUP($H$1,$AR$4:$AV$132,B171+1,0)=0)," ",HLOOKUP($H$1,$AR$4:$AV$132,B171+1,0))</f>
        <v xml:space="preserve"> </v>
      </c>
      <c r="G171" s="219" t="str">
        <f>IF(ISERROR(VLOOKUP(E171,vylosovanie!$D$10:$Q$162,11,0))=TRUE,"",IF($K$1="n","",VLOOKUP(E171,vylosovanie!$D$10:$Q$162,11,0)))</f>
        <v/>
      </c>
      <c r="H171" s="220" t="str">
        <f>IF(ISERROR(VLOOKUP(E171,vylosovanie!$D$10:$Q$162,12,0))=TRUE,"",IF($K$1="n","",VLOOKUP(E171,vylosovanie!$D$10:$Q$162,12,0)))</f>
        <v/>
      </c>
      <c r="I171" s="224" t="str">
        <f>IF(ISERROR(VLOOKUP(H170,'zapisy k stolom'!$A$4:$AD$2403,30,0)),"",VLOOKUP(H170,'zapisy k stolom'!$A$4:$AD$2403,30,0))</f>
        <v/>
      </c>
      <c r="J171" s="223"/>
      <c r="K171" s="214" t="str">
        <f>IF(ISERROR(VLOOKUP(J172,'zapisy k stolom'!$A$4:$AD$2544,28,0)),"",VLOOKUP(J172,'zapisy k stolom'!$A$4:$AD$2544,28,0))</f>
        <v/>
      </c>
      <c r="M171" s="225"/>
      <c r="N171" s="225"/>
      <c r="O171" s="225"/>
      <c r="Q171" s="180" t="str">
        <f t="shared" si="333"/>
        <v/>
      </c>
      <c r="R171" s="180" t="str">
        <f t="shared" si="331"/>
        <v/>
      </c>
      <c r="U171" s="180" t="str">
        <f t="shared" si="362"/>
        <v/>
      </c>
      <c r="V171" s="180" t="str">
        <f t="shared" si="356"/>
        <v/>
      </c>
      <c r="Y171" s="180" t="str">
        <f t="shared" si="409"/>
        <v/>
      </c>
      <c r="Z171" s="180" t="str">
        <f t="shared" si="403"/>
        <v/>
      </c>
      <c r="AC171" s="180" t="str">
        <f t="shared" si="319"/>
        <v/>
      </c>
      <c r="AD171" s="180" t="str">
        <f t="shared" si="313"/>
        <v/>
      </c>
      <c r="AF171" s="284" t="str">
        <f>IF(F171=$H$1,"B1",IF(F171&gt;$H$1,"--",IF($H$1=8,HLOOKUP($H$2,$HZ$2:$IC$10,F171+1,0),IF($H$1=16,HLOOKUP($H$2,$BL$2:$BS$18,F171+1,0),IF($H$1=32,HLOOKUP($H$2,$BY$2:$CN$34,F171+1,0),IF($H$1=64,HLOOKUP($H$2,$CT$2:$DY$66,F171+1,0),IF($H$1=128,HLOOKUP($H$2,$EE$2:$GP$130,F171+1,0),"")))))))</f>
        <v>--</v>
      </c>
      <c r="AH171" s="283">
        <v>5</v>
      </c>
      <c r="AM171" s="279">
        <v>84</v>
      </c>
      <c r="AN171" s="279"/>
      <c r="AO171" s="279"/>
      <c r="AP171" s="279"/>
      <c r="AY171" s="162" t="str">
        <f>CONCATENATE("2",BB170)</f>
        <v>2Z442</v>
      </c>
      <c r="AZ171" s="162" t="str">
        <f>G171</f>
        <v/>
      </c>
      <c r="BB171" s="200"/>
      <c r="BD171" s="203"/>
      <c r="HH171" s="162">
        <f t="shared" si="345"/>
        <v>85</v>
      </c>
      <c r="HI171" s="162" t="str">
        <f t="shared" si="325"/>
        <v>Z485</v>
      </c>
      <c r="HJ171" s="162" t="str">
        <f t="shared" ref="HJ171" si="441">CONCATENATE(2,HI171)</f>
        <v>2Z485</v>
      </c>
      <c r="HK171" s="162" t="str">
        <f t="shared" si="417"/>
        <v/>
      </c>
      <c r="IG171" s="278"/>
      <c r="II171" s="278"/>
      <c r="IJ171" s="278"/>
      <c r="IK171" s="278"/>
      <c r="IL171" s="288"/>
      <c r="IM171" s="278"/>
      <c r="IN171" s="278"/>
      <c r="IO171" s="278"/>
      <c r="IP171" s="278"/>
      <c r="IQ171" s="278"/>
      <c r="IR171" s="278"/>
      <c r="IS171" s="278"/>
      <c r="IT171" s="278"/>
      <c r="IU171" s="278"/>
      <c r="IW171" s="278"/>
      <c r="IX171" s="278"/>
      <c r="IY171" s="278"/>
      <c r="IZ171" s="278"/>
      <c r="JA171" s="278"/>
    </row>
    <row r="172" spans="1:261" ht="39.9" customHeight="1" thickBot="1" x14ac:dyDescent="0.65">
      <c r="B172" s="280"/>
      <c r="C172" s="162" t="str">
        <f t="shared" si="339"/>
        <v>1Z4118</v>
      </c>
      <c r="D172" s="281"/>
      <c r="E172" s="281"/>
      <c r="F172" s="282"/>
      <c r="J172" s="222" t="str">
        <f>BD172</f>
        <v>Z4107</v>
      </c>
      <c r="K172" s="214" t="str">
        <f>IF(ISERROR(VLOOKUP(J172,'zapisy k stolom'!$A$4:$AD$2403,27,0)),"",VLOOKUP(J172,'zapisy k stolom'!$A$4:$AD$2403,27,0))</f>
        <v/>
      </c>
      <c r="M172" s="225"/>
      <c r="N172" s="225"/>
      <c r="O172" s="225"/>
      <c r="Q172" s="180" t="str">
        <f t="shared" si="333"/>
        <v/>
      </c>
      <c r="R172" s="180" t="str">
        <f t="shared" si="331"/>
        <v/>
      </c>
      <c r="U172" s="180" t="str">
        <f t="shared" si="362"/>
        <v/>
      </c>
      <c r="V172" s="180" t="str">
        <f t="shared" si="356"/>
        <v/>
      </c>
      <c r="Y172" s="180" t="str">
        <f t="shared" si="409"/>
        <v/>
      </c>
      <c r="Z172" s="180" t="str">
        <f t="shared" si="403"/>
        <v/>
      </c>
      <c r="AC172" s="180" t="str">
        <f t="shared" si="319"/>
        <v/>
      </c>
      <c r="AD172" s="180" t="str">
        <f t="shared" si="313"/>
        <v/>
      </c>
      <c r="AF172" s="284"/>
      <c r="AH172" s="283"/>
      <c r="AM172" s="279"/>
      <c r="AN172" s="279"/>
      <c r="AO172" s="279"/>
      <c r="AP172" s="279"/>
      <c r="AY172" s="162" t="str">
        <f>CONCATENATE("1",BE180)</f>
        <v>1Z4118</v>
      </c>
      <c r="AZ172" s="162" t="str">
        <f>K172</f>
        <v/>
      </c>
      <c r="BD172" s="203" t="str">
        <f>CONCATENATE("Z4",BA169)</f>
        <v>Z4107</v>
      </c>
      <c r="HH172" s="162">
        <f t="shared" si="345"/>
        <v>86</v>
      </c>
      <c r="HI172" s="162" t="str">
        <f t="shared" si="325"/>
        <v>Z486</v>
      </c>
      <c r="HJ172" s="162" t="str">
        <f t="shared" ref="HJ172" si="442">CONCATENATE(1,HI172)</f>
        <v>1Z486</v>
      </c>
      <c r="HK172" s="162" t="str">
        <f t="shared" si="417"/>
        <v/>
      </c>
      <c r="IG172" s="277">
        <v>85</v>
      </c>
      <c r="II172" s="277" t="str">
        <f t="shared" ref="II172" si="443">IF($H$1=8,IW172,IF($H$1=16,IX172,IF($H$1=32,IY172,IF($H$1=64,IZ172,IF($H$1=128,JA172,"")))))</f>
        <v/>
      </c>
      <c r="IJ172" s="277">
        <f t="shared" ref="IJ172" si="444">IF($H$1=8,IL172,IF($H$1=16,IN172,IF($H$1=32,IP172,IF($H$1=64,IR172,IF($H$1=128,IT172,"")))))</f>
        <v>0</v>
      </c>
      <c r="IK172" s="277">
        <f t="shared" ref="IK172" si="445">IF($H$1=8,IM172,IF($H$1=16,IO172,IF($H$1=32,IQ172,IF($H$1=64,IS172,IF($H$1=128,IU172,"")))))</f>
        <v>0</v>
      </c>
      <c r="IL172" s="277"/>
      <c r="IM172" s="277"/>
      <c r="IN172" s="277"/>
      <c r="IO172" s="277"/>
      <c r="IP172" s="277"/>
      <c r="IQ172" s="277"/>
      <c r="IR172" s="277" t="s">
        <v>43</v>
      </c>
      <c r="IS172" s="277"/>
      <c r="IT172" s="277" t="s">
        <v>43</v>
      </c>
      <c r="IU172" s="277"/>
      <c r="IW172" s="277" t="str">
        <f>IF(IM172="","",MAX($IW$4:IW171)+1)</f>
        <v/>
      </c>
      <c r="IX172" s="277" t="str">
        <f>IF(IO172="","",MAX($IW$4:IX171)+1)</f>
        <v/>
      </c>
      <c r="IY172" s="277" t="str">
        <f>IF(IQ172="","",MAX($IW$4:IY171)+1)</f>
        <v/>
      </c>
      <c r="IZ172" s="277" t="str">
        <f>IF(IS172="","",MAX($IW$4:IZ171)+1)</f>
        <v/>
      </c>
      <c r="JA172" s="277" t="str">
        <f>IF(IU172="","",MAX($IW$4:JA171)+1)</f>
        <v/>
      </c>
    </row>
    <row r="173" spans="1:261" ht="39.9" customHeight="1" thickBot="1" x14ac:dyDescent="0.65">
      <c r="B173" s="280">
        <v>85</v>
      </c>
      <c r="C173" s="162" t="str">
        <f t="shared" si="339"/>
        <v>1Z443</v>
      </c>
      <c r="D173" s="281">
        <f>HLOOKUP($H$1,$AH$6:$AL$258,B171+B171,0)</f>
        <v>0</v>
      </c>
      <c r="E173" s="281">
        <f t="shared" si="372"/>
        <v>85</v>
      </c>
      <c r="F173" s="282" t="str">
        <f>IF(OR(ISERROR(HLOOKUP($H$1,$AR$4:$AV$132,B173+1,0))=TRUE,HLOOKUP($H$1,$AR$4:$AV$132,B173+1,0)=0)," ",HLOOKUP($H$1,$AR$4:$AV$132,B173+1,0))</f>
        <v xml:space="preserve"> </v>
      </c>
      <c r="G173" s="214" t="str">
        <f>IF(ISERROR(VLOOKUP(E173,vylosovanie!$D$10:$Q$162,11,0))=TRUE,"",IF($K$1="n","",VLOOKUP(E173,vylosovanie!$D$10:$Q$162,11,0)))</f>
        <v/>
      </c>
      <c r="H173" s="214" t="str">
        <f>IF(ISERROR(VLOOKUP(E173,vylosovanie!$D$10:$Q$162,12,0))=TRUE,"",IF($K$1="n","",VLOOKUP(E173,vylosovanie!$D$10:$Q$162,12,0)))</f>
        <v/>
      </c>
      <c r="I173" s="214" t="str">
        <f>IF(ISERROR(VLOOKUP(H174,'zapisy k stolom'!$A$4:$AD$2544,28,0)),"",VLOOKUP(H174,'zapisy k stolom'!$A$4:$AD$2544,28,0))</f>
        <v/>
      </c>
      <c r="J173" s="223"/>
      <c r="K173" s="221" t="str">
        <f>IF(ISERROR(VLOOKUP(J172,'zapisy k stolom'!$A$4:$AD$2403,30,0)),"",VLOOKUP(J172,'zapisy k stolom'!$A$4:$AD$2403,30,0))</f>
        <v/>
      </c>
      <c r="M173" s="225"/>
      <c r="N173" s="225"/>
      <c r="O173" s="225"/>
      <c r="Q173" s="180" t="str">
        <f t="shared" si="333"/>
        <v/>
      </c>
      <c r="R173" s="180" t="str">
        <f t="shared" si="331"/>
        <v/>
      </c>
      <c r="U173" s="180" t="str">
        <f t="shared" si="362"/>
        <v/>
      </c>
      <c r="V173" s="180" t="str">
        <f t="shared" si="356"/>
        <v/>
      </c>
      <c r="Y173" s="180" t="str">
        <f t="shared" si="409"/>
        <v/>
      </c>
      <c r="Z173" s="180" t="str">
        <f t="shared" si="403"/>
        <v/>
      </c>
      <c r="AC173" s="180" t="str">
        <f t="shared" si="319"/>
        <v/>
      </c>
      <c r="AD173" s="180" t="str">
        <f t="shared" si="313"/>
        <v/>
      </c>
      <c r="AF173" s="284" t="str">
        <f>IF(F173=$H$1,"B1",IF(F173&gt;$H$1,"--",IF($H$1=8,HLOOKUP($H$2,$HZ$2:$IC$10,F173+1,0),IF($H$1=16,HLOOKUP($H$2,$BL$2:$BS$18,F173+1,0),IF($H$1=32,HLOOKUP($H$2,$BY$2:$CN$34,F173+1,0),IF($H$1=64,HLOOKUP($H$2,$CT$2:$DY$66,F173+1,0),IF($H$1=128,HLOOKUP($H$2,$EE$2:$GP$130,F173+1,0),"")))))))</f>
        <v>--</v>
      </c>
      <c r="AH173" s="283">
        <v>5</v>
      </c>
      <c r="AM173" s="279">
        <v>85</v>
      </c>
      <c r="AN173" s="279"/>
      <c r="AO173" s="279"/>
      <c r="AP173" s="279"/>
      <c r="AY173" s="162" t="str">
        <f>CONCATENATE("1",BB174)</f>
        <v>1Z443</v>
      </c>
      <c r="AZ173" s="162" t="str">
        <f>G173</f>
        <v/>
      </c>
      <c r="BA173" s="162">
        <f>BA141+1</f>
        <v>118</v>
      </c>
      <c r="BD173" s="203"/>
      <c r="BE173" s="199"/>
      <c r="HH173" s="162">
        <f t="shared" si="345"/>
        <v>86</v>
      </c>
      <c r="HI173" s="162" t="str">
        <f t="shared" si="325"/>
        <v>Z486</v>
      </c>
      <c r="HJ173" s="162" t="str">
        <f t="shared" ref="HJ173" si="446">CONCATENATE(2,HI173)</f>
        <v>2Z486</v>
      </c>
      <c r="HK173" s="162" t="str">
        <f t="shared" si="417"/>
        <v/>
      </c>
      <c r="IG173" s="278"/>
      <c r="II173" s="278"/>
      <c r="IJ173" s="278"/>
      <c r="IK173" s="278"/>
      <c r="IL173" s="288"/>
      <c r="IM173" s="278"/>
      <c r="IN173" s="278"/>
      <c r="IO173" s="278"/>
      <c r="IP173" s="278"/>
      <c r="IQ173" s="278"/>
      <c r="IR173" s="278"/>
      <c r="IS173" s="278"/>
      <c r="IT173" s="278"/>
      <c r="IU173" s="278"/>
      <c r="IW173" s="278"/>
      <c r="IX173" s="278"/>
      <c r="IY173" s="278"/>
      <c r="IZ173" s="278"/>
      <c r="JA173" s="278"/>
    </row>
    <row r="174" spans="1:261" ht="39.9" customHeight="1" thickBot="1" x14ac:dyDescent="0.65">
      <c r="B174" s="280"/>
      <c r="C174" s="162" t="str">
        <f t="shared" si="339"/>
        <v>1Z486</v>
      </c>
      <c r="D174" s="281"/>
      <c r="E174" s="281"/>
      <c r="F174" s="282"/>
      <c r="G174" s="217"/>
      <c r="H174" s="218" t="str">
        <f>BB174</f>
        <v>Z443</v>
      </c>
      <c r="I174" s="214" t="str">
        <f>IF(ISERROR(VLOOKUP(H174,'zapisy k stolom'!$A$4:$AD$2403,27,0)),"",VLOOKUP(H174,'zapisy k stolom'!$A$4:$AD$2403,27,0))</f>
        <v/>
      </c>
      <c r="J174" s="223"/>
      <c r="K174" s="223"/>
      <c r="M174" s="225"/>
      <c r="N174" s="225"/>
      <c r="O174" s="225"/>
      <c r="Q174" s="180" t="str">
        <f t="shared" si="333"/>
        <v/>
      </c>
      <c r="R174" s="180" t="str">
        <f t="shared" si="331"/>
        <v/>
      </c>
      <c r="U174" s="180" t="str">
        <f t="shared" si="362"/>
        <v/>
      </c>
      <c r="V174" s="180" t="str">
        <f t="shared" si="356"/>
        <v/>
      </c>
      <c r="Y174" s="180" t="str">
        <f t="shared" si="409"/>
        <v/>
      </c>
      <c r="Z174" s="180" t="str">
        <f t="shared" si="403"/>
        <v/>
      </c>
      <c r="AC174" s="180" t="str">
        <f t="shared" si="319"/>
        <v/>
      </c>
      <c r="AD174" s="180" t="str">
        <f t="shared" si="313"/>
        <v/>
      </c>
      <c r="AF174" s="284"/>
      <c r="AH174" s="283"/>
      <c r="AM174" s="279"/>
      <c r="AN174" s="279"/>
      <c r="AO174" s="279"/>
      <c r="AP174" s="279"/>
      <c r="AY174" s="162" t="str">
        <f>CONCATENATE("1",BC176)</f>
        <v>1Z486</v>
      </c>
      <c r="AZ174" s="162" t="str">
        <f>I174</f>
        <v/>
      </c>
      <c r="BA174" s="162">
        <f>BA170+1</f>
        <v>43</v>
      </c>
      <c r="BB174" s="199" t="str">
        <f>CONCATENATE("Z4",BA174)</f>
        <v>Z443</v>
      </c>
      <c r="BD174" s="203"/>
      <c r="BE174" s="203"/>
      <c r="HH174" s="162">
        <f t="shared" si="345"/>
        <v>87</v>
      </c>
      <c r="HI174" s="162" t="str">
        <f t="shared" si="325"/>
        <v>Z487</v>
      </c>
      <c r="HJ174" s="162" t="str">
        <f t="shared" ref="HJ174" si="447">CONCATENATE(1,HI174)</f>
        <v>1Z487</v>
      </c>
      <c r="HK174" s="162" t="str">
        <f t="shared" si="417"/>
        <v/>
      </c>
      <c r="IG174" s="277">
        <v>86</v>
      </c>
      <c r="II174" s="277" t="str">
        <f t="shared" ref="II174" si="448">IF($H$1=8,IW174,IF($H$1=16,IX174,IF($H$1=32,IY174,IF($H$1=64,IZ174,IF($H$1=128,JA174,"")))))</f>
        <v/>
      </c>
      <c r="IJ174" s="277">
        <f t="shared" ref="IJ174" si="449">IF($H$1=8,IL174,IF($H$1=16,IN174,IF($H$1=32,IP174,IF($H$1=64,IR174,IF($H$1=128,IT174,"")))))</f>
        <v>0</v>
      </c>
      <c r="IK174" s="277">
        <f t="shared" ref="IK174" si="450">IF($H$1=8,IM174,IF($H$1=16,IO174,IF($H$1=32,IQ174,IF($H$1=64,IS174,IF($H$1=128,IU174,"")))))</f>
        <v>0</v>
      </c>
      <c r="IL174" s="277"/>
      <c r="IM174" s="277"/>
      <c r="IN174" s="277"/>
      <c r="IO174" s="277"/>
      <c r="IP174" s="277"/>
      <c r="IQ174" s="277"/>
      <c r="IR174" s="277" t="s">
        <v>43</v>
      </c>
      <c r="IS174" s="277"/>
      <c r="IT174" s="277" t="s">
        <v>43</v>
      </c>
      <c r="IU174" s="277"/>
      <c r="IW174" s="277" t="str">
        <f>IF(IM174="","",MAX($IW$4:IW173)+1)</f>
        <v/>
      </c>
      <c r="IX174" s="277" t="str">
        <f>IF(IO174="","",MAX($IW$4:IX173)+1)</f>
        <v/>
      </c>
      <c r="IY174" s="277" t="str">
        <f>IF(IQ174="","",MAX($IW$4:IY173)+1)</f>
        <v/>
      </c>
      <c r="IZ174" s="277" t="str">
        <f>IF(IS174="","",MAX($IW$4:IZ173)+1)</f>
        <v/>
      </c>
      <c r="JA174" s="277" t="str">
        <f>IF(IU174="","",MAX($IW$4:JA173)+1)</f>
        <v/>
      </c>
    </row>
    <row r="175" spans="1:261" ht="39.9" customHeight="1" thickBot="1" x14ac:dyDescent="0.65">
      <c r="A175" s="232" t="str">
        <f>IF(I175="","",MAX($A$5:A174)+1)</f>
        <v/>
      </c>
      <c r="B175" s="280">
        <v>86</v>
      </c>
      <c r="C175" s="162" t="str">
        <f t="shared" si="339"/>
        <v>2Z443</v>
      </c>
      <c r="D175" s="281">
        <f>HLOOKUP($H$1,$AH$6:$AL$258,B173+B173,0)</f>
        <v>0</v>
      </c>
      <c r="E175" s="281">
        <f t="shared" si="372"/>
        <v>86</v>
      </c>
      <c r="F175" s="282" t="str">
        <f>IF(OR(ISERROR(HLOOKUP($H$1,$AR$4:$AV$132,B175+1,0))=TRUE,HLOOKUP($H$1,$AR$4:$AV$132,B175+1,0)=0)," ",HLOOKUP($H$1,$AR$4:$AV$132,B175+1,0))</f>
        <v xml:space="preserve"> </v>
      </c>
      <c r="G175" s="219" t="str">
        <f>IF(ISERROR(VLOOKUP(E175,vylosovanie!$D$10:$Q$162,11,0))=TRUE,"",IF($K$1="n","",VLOOKUP(E175,vylosovanie!$D$10:$Q$162,11,0)))</f>
        <v/>
      </c>
      <c r="H175" s="220" t="str">
        <f>IF(ISERROR(VLOOKUP(E175,vylosovanie!$D$10:$Q$162,12,0))=TRUE,"",IF($K$1="n","",VLOOKUP(E175,vylosovanie!$D$10:$Q$162,12,0)))</f>
        <v/>
      </c>
      <c r="I175" s="221" t="str">
        <f>IF(ISERROR(VLOOKUP(H174,'zapisy k stolom'!$A$4:$AD$2403,30,0)),"",VLOOKUP(H174,'zapisy k stolom'!$A$4:$AD$2403,30,0))</f>
        <v/>
      </c>
      <c r="J175" s="223" t="str">
        <f>IF(ISERROR(VLOOKUP(I176,'zapisy k stolom'!$A$4:$AD$2544,28,0)),"",VLOOKUP(I176,'zapisy k stolom'!$A$4:$AD$2544,28,0))</f>
        <v/>
      </c>
      <c r="K175" s="223"/>
      <c r="M175" s="225"/>
      <c r="N175" s="225"/>
      <c r="O175" s="225"/>
      <c r="Q175" s="180" t="str">
        <f t="shared" si="333"/>
        <v/>
      </c>
      <c r="R175" s="180" t="str">
        <f t="shared" si="331"/>
        <v/>
      </c>
      <c r="U175" s="180" t="str">
        <f t="shared" si="362"/>
        <v/>
      </c>
      <c r="V175" s="180" t="str">
        <f t="shared" si="356"/>
        <v/>
      </c>
      <c r="Y175" s="180" t="str">
        <f t="shared" si="409"/>
        <v/>
      </c>
      <c r="Z175" s="180" t="str">
        <f t="shared" si="403"/>
        <v/>
      </c>
      <c r="AC175" s="180" t="str">
        <f t="shared" si="319"/>
        <v/>
      </c>
      <c r="AD175" s="180" t="str">
        <f t="shared" si="313"/>
        <v/>
      </c>
      <c r="AF175" s="284" t="str">
        <f>IF(F175=$H$1,"B1",IF(F175&gt;$H$1,"--",IF($H$1=8,HLOOKUP($H$2,$HZ$2:$IC$10,F175+1,0),IF($H$1=16,HLOOKUP($H$2,$BL$2:$BS$18,F175+1,0),IF($H$1=32,HLOOKUP($H$2,$BY$2:$CN$34,F175+1,0),IF($H$1=64,HLOOKUP($H$2,$CT$2:$DY$66,F175+1,0),IF($H$1=128,HLOOKUP($H$2,$EE$2:$GP$130,F175+1,0),"")))))))</f>
        <v>--</v>
      </c>
      <c r="AH175" s="283">
        <v>6</v>
      </c>
      <c r="AM175" s="279">
        <v>86</v>
      </c>
      <c r="AN175" s="279"/>
      <c r="AO175" s="279"/>
      <c r="AP175" s="279"/>
      <c r="AY175" s="162" t="str">
        <f>CONCATENATE("2",BB174)</f>
        <v>2Z443</v>
      </c>
      <c r="AZ175" s="162" t="str">
        <f>G175</f>
        <v/>
      </c>
      <c r="BA175" s="162">
        <f>BA167+1</f>
        <v>86</v>
      </c>
      <c r="BB175" s="200"/>
      <c r="BC175" s="199"/>
      <c r="BD175" s="203"/>
      <c r="BE175" s="203"/>
      <c r="HH175" s="162">
        <f t="shared" si="345"/>
        <v>87</v>
      </c>
      <c r="HI175" s="162" t="str">
        <f t="shared" si="325"/>
        <v>Z487</v>
      </c>
      <c r="HJ175" s="162" t="str">
        <f t="shared" ref="HJ175" si="451">CONCATENATE(2,HI175)</f>
        <v>2Z487</v>
      </c>
      <c r="HK175" s="162" t="str">
        <f t="shared" si="417"/>
        <v/>
      </c>
      <c r="IG175" s="278"/>
      <c r="II175" s="278"/>
      <c r="IJ175" s="278"/>
      <c r="IK175" s="278"/>
      <c r="IL175" s="288"/>
      <c r="IM175" s="278"/>
      <c r="IN175" s="278"/>
      <c r="IO175" s="278"/>
      <c r="IP175" s="278"/>
      <c r="IQ175" s="278"/>
      <c r="IR175" s="278"/>
      <c r="IS175" s="278"/>
      <c r="IT175" s="278"/>
      <c r="IU175" s="278"/>
      <c r="IW175" s="278"/>
      <c r="IX175" s="278"/>
      <c r="IY175" s="278"/>
      <c r="IZ175" s="278"/>
      <c r="JA175" s="278"/>
    </row>
    <row r="176" spans="1:261" ht="39.9" customHeight="1" thickBot="1" x14ac:dyDescent="0.65">
      <c r="B176" s="280"/>
      <c r="C176" s="162" t="str">
        <f t="shared" si="339"/>
        <v>2Z4107</v>
      </c>
      <c r="D176" s="281"/>
      <c r="E176" s="281"/>
      <c r="F176" s="282"/>
      <c r="I176" s="222" t="str">
        <f>BC176</f>
        <v>Z486</v>
      </c>
      <c r="J176" s="220" t="str">
        <f>IF(ISERROR(VLOOKUP(I176,'zapisy k stolom'!$A$4:$AD$2403,27,0)),"",VLOOKUP(I176,'zapisy k stolom'!$A$4:$AD$2403,27,0))</f>
        <v/>
      </c>
      <c r="K176" s="223"/>
      <c r="M176" s="225"/>
      <c r="N176" s="225"/>
      <c r="O176" s="225"/>
      <c r="Q176" s="180" t="str">
        <f t="shared" si="333"/>
        <v/>
      </c>
      <c r="R176" s="180" t="str">
        <f t="shared" si="331"/>
        <v/>
      </c>
      <c r="U176" s="180" t="str">
        <f t="shared" si="362"/>
        <v/>
      </c>
      <c r="V176" s="180" t="str">
        <f t="shared" si="356"/>
        <v/>
      </c>
      <c r="Y176" s="180" t="str">
        <f t="shared" si="409"/>
        <v/>
      </c>
      <c r="Z176" s="180" t="str">
        <f t="shared" si="403"/>
        <v/>
      </c>
      <c r="AC176" s="180" t="str">
        <f t="shared" si="319"/>
        <v/>
      </c>
      <c r="AD176" s="180" t="str">
        <f t="shared" si="313"/>
        <v/>
      </c>
      <c r="AF176" s="284"/>
      <c r="AH176" s="283"/>
      <c r="AM176" s="279"/>
      <c r="AN176" s="279"/>
      <c r="AO176" s="279"/>
      <c r="AP176" s="279"/>
      <c r="AY176" s="162" t="str">
        <f>CONCATENATE("2",BD172)</f>
        <v>2Z4107</v>
      </c>
      <c r="AZ176" s="162" t="str">
        <f>J176</f>
        <v/>
      </c>
      <c r="BC176" s="203" t="str">
        <f>CONCATENATE("Z4",BA175)</f>
        <v>Z486</v>
      </c>
      <c r="BD176" s="200"/>
      <c r="BE176" s="203"/>
      <c r="HH176" s="162">
        <f t="shared" si="345"/>
        <v>88</v>
      </c>
      <c r="HI176" s="162" t="str">
        <f t="shared" si="325"/>
        <v>Z488</v>
      </c>
      <c r="HJ176" s="162" t="str">
        <f t="shared" ref="HJ176" si="452">CONCATENATE(1,HI176)</f>
        <v>1Z488</v>
      </c>
      <c r="HK176" s="162" t="str">
        <f t="shared" si="417"/>
        <v/>
      </c>
      <c r="IG176" s="277">
        <v>87</v>
      </c>
      <c r="II176" s="277" t="str">
        <f t="shared" ref="II176" si="453">IF($H$1=8,IW176,IF($H$1=16,IX176,IF($H$1=32,IY176,IF($H$1=64,IZ176,IF($H$1=128,JA176,"")))))</f>
        <v/>
      </c>
      <c r="IJ176" s="277">
        <f t="shared" ref="IJ176" si="454">IF($H$1=8,IL176,IF($H$1=16,IN176,IF($H$1=32,IP176,IF($H$1=64,IR176,IF($H$1=128,IT176,"")))))</f>
        <v>0</v>
      </c>
      <c r="IK176" s="277">
        <f t="shared" ref="IK176" si="455">IF($H$1=8,IM176,IF($H$1=16,IO176,IF($H$1=32,IQ176,IF($H$1=64,IS176,IF($H$1=128,IU176,"")))))</f>
        <v>0</v>
      </c>
      <c r="IL176" s="277"/>
      <c r="IM176" s="277"/>
      <c r="IN176" s="277"/>
      <c r="IO176" s="277"/>
      <c r="IP176" s="277"/>
      <c r="IQ176" s="277"/>
      <c r="IR176" s="277" t="s">
        <v>43</v>
      </c>
      <c r="IS176" s="277"/>
      <c r="IT176" s="277" t="s">
        <v>43</v>
      </c>
      <c r="IU176" s="277"/>
      <c r="IW176" s="277" t="str">
        <f>IF(IM176="","",MAX($IW$4:IW175)+1)</f>
        <v/>
      </c>
      <c r="IX176" s="277" t="str">
        <f>IF(IO176="","",MAX($IW$4:IX175)+1)</f>
        <v/>
      </c>
      <c r="IY176" s="277" t="str">
        <f>IF(IQ176="","",MAX($IW$4:IY175)+1)</f>
        <v/>
      </c>
      <c r="IZ176" s="277" t="str">
        <f>IF(IS176="","",MAX($IW$4:IZ175)+1)</f>
        <v/>
      </c>
      <c r="JA176" s="277" t="str">
        <f>IF(IU176="","",MAX($IW$4:JA175)+1)</f>
        <v/>
      </c>
    </row>
    <row r="177" spans="1:261" ht="39.9" customHeight="1" thickBot="1" x14ac:dyDescent="0.65">
      <c r="B177" s="280">
        <v>87</v>
      </c>
      <c r="C177" s="162" t="str">
        <f t="shared" si="339"/>
        <v>1Z444</v>
      </c>
      <c r="D177" s="281">
        <f>HLOOKUP($H$1,$AH$6:$AL$258,B175+B175,0)</f>
        <v>0</v>
      </c>
      <c r="E177" s="281">
        <f t="shared" si="372"/>
        <v>87</v>
      </c>
      <c r="F177" s="282" t="str">
        <f>IF(OR(ISERROR(HLOOKUP($H$1,$AR$4:$AV$132,B177+1,0))=TRUE,HLOOKUP($H$1,$AR$4:$AV$132,B177+1,0)=0)," ",HLOOKUP($H$1,$AR$4:$AV$132,B177+1,0))</f>
        <v xml:space="preserve"> </v>
      </c>
      <c r="G177" s="214" t="str">
        <f>IF(ISERROR(VLOOKUP(E177,vylosovanie!$D$10:$Q$162,11,0))=TRUE,"",IF($K$1="n","",VLOOKUP(E177,vylosovanie!$D$10:$Q$162,11,0)))</f>
        <v/>
      </c>
      <c r="H177" s="214" t="str">
        <f>IF(ISERROR(VLOOKUP(E177,vylosovanie!$D$10:$Q$162,12,0))=TRUE,"",IF($K$1="n","",VLOOKUP(E177,vylosovanie!$D$10:$Q$162,12,0)))</f>
        <v/>
      </c>
      <c r="I177" s="223" t="str">
        <f>IF(ISERROR(VLOOKUP(H178,'zapisy k stolom'!$A$4:$AD$2403,28,0)),"",VLOOKUP(H178,'zapisy k stolom'!$A$4:$AD$2403,28,0))</f>
        <v/>
      </c>
      <c r="J177" s="224" t="str">
        <f>IF(ISERROR(VLOOKUP(I176,'zapisy k stolom'!$A$4:$AD$2403,30,0)),"",VLOOKUP(I176,'zapisy k stolom'!$A$4:$AD$2403,30,0))</f>
        <v/>
      </c>
      <c r="K177" s="223"/>
      <c r="M177" s="225"/>
      <c r="N177" s="225"/>
      <c r="O177" s="225"/>
      <c r="Q177" s="180" t="str">
        <f t="shared" si="333"/>
        <v/>
      </c>
      <c r="R177" s="180" t="str">
        <f t="shared" si="331"/>
        <v/>
      </c>
      <c r="U177" s="180" t="str">
        <f t="shared" si="362"/>
        <v/>
      </c>
      <c r="V177" s="180" t="str">
        <f t="shared" si="356"/>
        <v/>
      </c>
      <c r="Y177" s="180" t="str">
        <f t="shared" si="409"/>
        <v/>
      </c>
      <c r="Z177" s="180" t="str">
        <f t="shared" si="403"/>
        <v/>
      </c>
      <c r="AC177" s="180" t="str">
        <f t="shared" si="319"/>
        <v/>
      </c>
      <c r="AD177" s="180" t="str">
        <f t="shared" si="313"/>
        <v/>
      </c>
      <c r="AF177" s="284" t="str">
        <f>IF(F177=$H$1,"B1",IF(F177&gt;$H$1,"--",IF($H$1=8,HLOOKUP($H$2,$HZ$2:$IC$10,F177+1,0),IF($H$1=16,HLOOKUP($H$2,$BL$2:$BS$18,F177+1,0),IF($H$1=32,HLOOKUP($H$2,$BY$2:$CN$34,F177+1,0),IF($H$1=64,HLOOKUP($H$2,$CT$2:$DY$66,F177+1,0),IF($H$1=128,HLOOKUP($H$2,$EE$2:$GP$130,F177+1,0),"")))))))</f>
        <v>--</v>
      </c>
      <c r="AH177" s="283">
        <v>6</v>
      </c>
      <c r="AM177" s="279">
        <v>87</v>
      </c>
      <c r="AN177" s="279"/>
      <c r="AO177" s="279"/>
      <c r="AP177" s="279"/>
      <c r="AY177" s="162" t="str">
        <f>CONCATENATE("1",BB178)</f>
        <v>1Z444</v>
      </c>
      <c r="AZ177" s="162" t="str">
        <f>G177</f>
        <v/>
      </c>
      <c r="BA177" s="162">
        <f>BA169+1</f>
        <v>108</v>
      </c>
      <c r="BC177" s="203"/>
      <c r="BE177" s="203"/>
      <c r="HH177" s="162">
        <f t="shared" si="345"/>
        <v>88</v>
      </c>
      <c r="HI177" s="162" t="str">
        <f t="shared" si="325"/>
        <v>Z488</v>
      </c>
      <c r="HJ177" s="162" t="str">
        <f t="shared" ref="HJ177" si="456">CONCATENATE(2,HI177)</f>
        <v>2Z488</v>
      </c>
      <c r="HK177" s="162" t="str">
        <f t="shared" si="417"/>
        <v/>
      </c>
      <c r="IG177" s="278"/>
      <c r="II177" s="278"/>
      <c r="IJ177" s="278"/>
      <c r="IK177" s="278"/>
      <c r="IL177" s="288"/>
      <c r="IM177" s="278"/>
      <c r="IN177" s="278"/>
      <c r="IO177" s="278"/>
      <c r="IP177" s="278"/>
      <c r="IQ177" s="278"/>
      <c r="IR177" s="278"/>
      <c r="IS177" s="278"/>
      <c r="IT177" s="278"/>
      <c r="IU177" s="278"/>
      <c r="IW177" s="278"/>
      <c r="IX177" s="278"/>
      <c r="IY177" s="278"/>
      <c r="IZ177" s="278"/>
      <c r="JA177" s="278"/>
    </row>
    <row r="178" spans="1:261" ht="39.9" customHeight="1" thickBot="1" x14ac:dyDescent="0.65">
      <c r="B178" s="280"/>
      <c r="C178" s="162" t="str">
        <f t="shared" si="339"/>
        <v>2Z486</v>
      </c>
      <c r="D178" s="281"/>
      <c r="E178" s="281"/>
      <c r="F178" s="282"/>
      <c r="G178" s="217"/>
      <c r="H178" s="218" t="str">
        <f>BB178</f>
        <v>Z444</v>
      </c>
      <c r="I178" s="220" t="str">
        <f>IF(ISERROR(VLOOKUP(H178,'zapisy k stolom'!$A$4:$AD$2403,27,0)),"",VLOOKUP(H178,'zapisy k stolom'!$A$4:$AD$2403,27,0))</f>
        <v/>
      </c>
      <c r="K178" s="223"/>
      <c r="M178" s="225"/>
      <c r="N178" s="225"/>
      <c r="O178" s="225"/>
      <c r="Q178" s="180" t="str">
        <f t="shared" si="333"/>
        <v/>
      </c>
      <c r="R178" s="180" t="str">
        <f t="shared" si="331"/>
        <v/>
      </c>
      <c r="U178" s="180" t="str">
        <f t="shared" si="362"/>
        <v/>
      </c>
      <c r="V178" s="180" t="str">
        <f t="shared" si="356"/>
        <v/>
      </c>
      <c r="Y178" s="180" t="str">
        <f t="shared" si="409"/>
        <v/>
      </c>
      <c r="Z178" s="180" t="str">
        <f t="shared" si="403"/>
        <v/>
      </c>
      <c r="AC178" s="180" t="str">
        <f t="shared" si="319"/>
        <v/>
      </c>
      <c r="AD178" s="180" t="str">
        <f t="shared" si="313"/>
        <v/>
      </c>
      <c r="AF178" s="284"/>
      <c r="AH178" s="283"/>
      <c r="AM178" s="279"/>
      <c r="AN178" s="279"/>
      <c r="AO178" s="279"/>
      <c r="AP178" s="279"/>
      <c r="AY178" s="162" t="str">
        <f>CONCATENATE("2",BC176)</f>
        <v>2Z486</v>
      </c>
      <c r="AZ178" s="162" t="str">
        <f>I178</f>
        <v/>
      </c>
      <c r="BA178" s="162">
        <f>BA174+1</f>
        <v>44</v>
      </c>
      <c r="BB178" s="199" t="str">
        <f>CONCATENATE("Z4",BA178)</f>
        <v>Z444</v>
      </c>
      <c r="BC178" s="200"/>
      <c r="BE178" s="203"/>
      <c r="HH178" s="162">
        <f t="shared" si="345"/>
        <v>89</v>
      </c>
      <c r="HI178" s="162" t="str">
        <f t="shared" si="325"/>
        <v>Z489</v>
      </c>
      <c r="HJ178" s="162" t="str">
        <f t="shared" ref="HJ178" si="457">CONCATENATE(1,HI178)</f>
        <v>1Z489</v>
      </c>
      <c r="HK178" s="162" t="str">
        <f t="shared" si="417"/>
        <v/>
      </c>
      <c r="IG178" s="277">
        <v>88</v>
      </c>
      <c r="II178" s="277" t="str">
        <f t="shared" ref="II178" si="458">IF($H$1=8,IW178,IF($H$1=16,IX178,IF($H$1=32,IY178,IF($H$1=64,IZ178,IF($H$1=128,JA178,"")))))</f>
        <v/>
      </c>
      <c r="IJ178" s="277">
        <f t="shared" ref="IJ178" si="459">IF($H$1=8,IL178,IF($H$1=16,IN178,IF($H$1=32,IP178,IF($H$1=64,IR178,IF($H$1=128,IT178,"")))))</f>
        <v>0</v>
      </c>
      <c r="IK178" s="277">
        <f t="shared" ref="IK178" si="460">IF($H$1=8,IM178,IF($H$1=16,IO178,IF($H$1=32,IQ178,IF($H$1=64,IS178,IF($H$1=128,IU178,"")))))</f>
        <v>0</v>
      </c>
      <c r="IL178" s="277"/>
      <c r="IM178" s="277"/>
      <c r="IN178" s="277"/>
      <c r="IO178" s="277"/>
      <c r="IP178" s="277"/>
      <c r="IQ178" s="277"/>
      <c r="IR178" s="277" t="s">
        <v>43</v>
      </c>
      <c r="IS178" s="277"/>
      <c r="IT178" s="277" t="s">
        <v>43</v>
      </c>
      <c r="IU178" s="277"/>
      <c r="IW178" s="277" t="str">
        <f>IF(IM178="","",MAX($IW$4:IW177)+1)</f>
        <v/>
      </c>
      <c r="IX178" s="277" t="str">
        <f>IF(IO178="","",MAX($IW$4:IX177)+1)</f>
        <v/>
      </c>
      <c r="IY178" s="277" t="str">
        <f>IF(IQ178="","",MAX($IW$4:IY177)+1)</f>
        <v/>
      </c>
      <c r="IZ178" s="277" t="str">
        <f>IF(IS178="","",MAX($IW$4:IZ177)+1)</f>
        <v/>
      </c>
      <c r="JA178" s="277" t="str">
        <f>IF(IU178="","",MAX($IW$4:JA177)+1)</f>
        <v/>
      </c>
    </row>
    <row r="179" spans="1:261" ht="39.9" customHeight="1" thickBot="1" x14ac:dyDescent="0.65">
      <c r="A179" s="232" t="str">
        <f>IF(I179="","",MAX($A$5:A178)+1)</f>
        <v/>
      </c>
      <c r="B179" s="280">
        <v>88</v>
      </c>
      <c r="C179" s="162" t="str">
        <f t="shared" si="339"/>
        <v>2Z444</v>
      </c>
      <c r="D179" s="281">
        <f>HLOOKUP($H$1,$AH$6:$AL$258,B177+B177,0)</f>
        <v>0</v>
      </c>
      <c r="E179" s="281">
        <f t="shared" si="372"/>
        <v>88</v>
      </c>
      <c r="F179" s="282" t="str">
        <f>IF(OR(ISERROR(HLOOKUP($H$1,$AR$4:$AV$132,B179+1,0))=TRUE,HLOOKUP($H$1,$AR$4:$AV$132,B179+1,0)=0)," ",HLOOKUP($H$1,$AR$4:$AV$132,B179+1,0))</f>
        <v xml:space="preserve"> </v>
      </c>
      <c r="G179" s="219" t="str">
        <f>IF(ISERROR(VLOOKUP(E179,vylosovanie!$D$10:$Q$162,11,0))=TRUE,"",IF($K$1="n","",VLOOKUP(E179,vylosovanie!$D$10:$Q$162,11,0)))</f>
        <v/>
      </c>
      <c r="H179" s="220" t="str">
        <f>IF(ISERROR(VLOOKUP(E179,vylosovanie!$D$10:$Q$162,12,0))=TRUE,"",IF($K$1="n","",VLOOKUP(E179,vylosovanie!$D$10:$Q$162,12,0)))</f>
        <v/>
      </c>
      <c r="I179" s="224" t="str">
        <f>IF(ISERROR(VLOOKUP(H178,'zapisy k stolom'!$A$4:$AD$2403,30,0)),"",VLOOKUP(H178,'zapisy k stolom'!$A$4:$AD$2403,30,0))</f>
        <v/>
      </c>
      <c r="L179" s="230" t="str">
        <f>IF(ISERROR(VLOOKUP(K180,'zapisy k stolom'!$A$4:$AD$2544,28,0)),"",VLOOKUP(K180,'zapisy k stolom'!$A$4:$AD$2544,28,0))</f>
        <v/>
      </c>
      <c r="M179" s="225"/>
      <c r="N179" s="225"/>
      <c r="O179" s="225"/>
      <c r="Q179" s="180" t="str">
        <f t="shared" si="333"/>
        <v/>
      </c>
      <c r="R179" s="180" t="str">
        <f t="shared" si="331"/>
        <v/>
      </c>
      <c r="U179" s="180" t="str">
        <f t="shared" si="362"/>
        <v/>
      </c>
      <c r="V179" s="180" t="str">
        <f t="shared" si="356"/>
        <v/>
      </c>
      <c r="Y179" s="180" t="str">
        <f t="shared" si="409"/>
        <v/>
      </c>
      <c r="Z179" s="180" t="str">
        <f t="shared" si="403"/>
        <v/>
      </c>
      <c r="AC179" s="180" t="str">
        <f t="shared" si="319"/>
        <v/>
      </c>
      <c r="AD179" s="180" t="str">
        <f t="shared" si="313"/>
        <v/>
      </c>
      <c r="AF179" s="284" t="str">
        <f>IF(F179=$H$1,"B1",IF(F179&gt;$H$1,"--",IF($H$1=8,HLOOKUP($H$2,$HZ$2:$IC$10,F179+1,0),IF($H$1=16,HLOOKUP($H$2,$BL$2:$BS$18,F179+1,0),IF($H$1=32,HLOOKUP($H$2,$BY$2:$CN$34,F179+1,0),IF($H$1=64,HLOOKUP($H$2,$CT$2:$DY$66,F179+1,0),IF($H$1=128,HLOOKUP($H$2,$EE$2:$GP$130,F179+1,0),"")))))))</f>
        <v>--</v>
      </c>
      <c r="AH179" s="283">
        <v>4</v>
      </c>
      <c r="AM179" s="279">
        <v>88</v>
      </c>
      <c r="AN179" s="279"/>
      <c r="AO179" s="279"/>
      <c r="AP179" s="279"/>
      <c r="AY179" s="162" t="str">
        <f>CONCATENATE("2",BB178)</f>
        <v>2Z444</v>
      </c>
      <c r="AZ179" s="162" t="str">
        <f>G179</f>
        <v/>
      </c>
      <c r="BB179" s="200"/>
      <c r="BE179" s="203"/>
      <c r="HH179" s="162">
        <f t="shared" si="345"/>
        <v>89</v>
      </c>
      <c r="HI179" s="162" t="str">
        <f t="shared" si="325"/>
        <v>Z489</v>
      </c>
      <c r="HJ179" s="162" t="str">
        <f t="shared" ref="HJ179" si="461">CONCATENATE(2,HI179)</f>
        <v>2Z489</v>
      </c>
      <c r="HK179" s="162" t="str">
        <f t="shared" si="417"/>
        <v/>
      </c>
      <c r="IG179" s="278"/>
      <c r="II179" s="278"/>
      <c r="IJ179" s="278"/>
      <c r="IK179" s="278"/>
      <c r="IL179" s="288"/>
      <c r="IM179" s="278"/>
      <c r="IN179" s="278"/>
      <c r="IO179" s="278"/>
      <c r="IP179" s="278"/>
      <c r="IQ179" s="278"/>
      <c r="IR179" s="278"/>
      <c r="IS179" s="278"/>
      <c r="IT179" s="278"/>
      <c r="IU179" s="278"/>
      <c r="IW179" s="278"/>
      <c r="IX179" s="278"/>
      <c r="IY179" s="278"/>
      <c r="IZ179" s="278"/>
      <c r="JA179" s="278"/>
    </row>
    <row r="180" spans="1:261" ht="39.9" customHeight="1" thickBot="1" x14ac:dyDescent="0.65">
      <c r="B180" s="280"/>
      <c r="C180" s="162" t="s">
        <v>342</v>
      </c>
      <c r="D180" s="281"/>
      <c r="E180" s="281"/>
      <c r="F180" s="282"/>
      <c r="K180" s="222" t="str">
        <f>BE180</f>
        <v>Z4118</v>
      </c>
      <c r="L180" s="227" t="str">
        <f>IF(ISERROR(VLOOKUP(K180,'zapisy k stolom'!$A$5:$AD$2544,27,0)),"",VLOOKUP(K180,'zapisy k stolom'!$A$5:$AD$2544,27,0))</f>
        <v/>
      </c>
      <c r="M180" s="225"/>
      <c r="N180" s="225"/>
      <c r="O180" s="225"/>
      <c r="Q180" s="180" t="str">
        <f t="shared" si="333"/>
        <v/>
      </c>
      <c r="R180" s="180" t="str">
        <f t="shared" si="331"/>
        <v/>
      </c>
      <c r="U180" s="180" t="str">
        <f t="shared" si="362"/>
        <v/>
      </c>
      <c r="V180" s="180" t="str">
        <f t="shared" si="356"/>
        <v/>
      </c>
      <c r="Y180" s="180" t="str">
        <f t="shared" si="409"/>
        <v/>
      </c>
      <c r="Z180" s="180" t="str">
        <f t="shared" si="403"/>
        <v/>
      </c>
      <c r="AC180" s="180" t="str">
        <f t="shared" si="319"/>
        <v/>
      </c>
      <c r="AD180" s="180" t="str">
        <f t="shared" si="313"/>
        <v/>
      </c>
      <c r="AF180" s="284"/>
      <c r="AH180" s="283"/>
      <c r="AM180" s="279"/>
      <c r="AN180" s="279"/>
      <c r="AO180" s="279"/>
      <c r="AP180" s="279"/>
      <c r="AY180" s="162" t="s">
        <v>342</v>
      </c>
      <c r="AZ180" s="162" t="str">
        <f>L180</f>
        <v/>
      </c>
      <c r="BE180" s="203" t="str">
        <f>CONCATENATE("Z4",BA173)</f>
        <v>Z4118</v>
      </c>
      <c r="BF180" s="208"/>
      <c r="HH180" s="162">
        <f t="shared" si="345"/>
        <v>90</v>
      </c>
      <c r="HI180" s="162" t="str">
        <f t="shared" si="325"/>
        <v>Z490</v>
      </c>
      <c r="HJ180" s="162" t="str">
        <f t="shared" ref="HJ180" si="462">CONCATENATE(1,HI180)</f>
        <v>1Z490</v>
      </c>
      <c r="HK180" s="162" t="str">
        <f t="shared" si="417"/>
        <v/>
      </c>
      <c r="IG180" s="277">
        <v>89</v>
      </c>
      <c r="II180" s="277" t="str">
        <f t="shared" ref="II180" si="463">IF($H$1=8,IW180,IF($H$1=16,IX180,IF($H$1=32,IY180,IF($H$1=64,IZ180,IF($H$1=128,JA180,"")))))</f>
        <v/>
      </c>
      <c r="IJ180" s="277">
        <f t="shared" ref="IJ180" si="464">IF($H$1=8,IL180,IF($H$1=16,IN180,IF($H$1=32,IP180,IF($H$1=64,IR180,IF($H$1=128,IT180,"")))))</f>
        <v>0</v>
      </c>
      <c r="IK180" s="277">
        <f t="shared" ref="IK180" si="465">IF($H$1=8,IM180,IF($H$1=16,IO180,IF($H$1=32,IQ180,IF($H$1=64,IS180,IF($H$1=128,IU180,"")))))</f>
        <v>0</v>
      </c>
      <c r="IL180" s="277"/>
      <c r="IM180" s="277"/>
      <c r="IN180" s="277"/>
      <c r="IO180" s="277"/>
      <c r="IP180" s="277"/>
      <c r="IQ180" s="277"/>
      <c r="IR180" s="277" t="s">
        <v>43</v>
      </c>
      <c r="IS180" s="277"/>
      <c r="IT180" s="277" t="s">
        <v>43</v>
      </c>
      <c r="IU180" s="277"/>
      <c r="IW180" s="277" t="str">
        <f>IF(IM180="","",MAX($IW$4:IW179)+1)</f>
        <v/>
      </c>
      <c r="IX180" s="277" t="str">
        <f>IF(IO180="","",MAX($IW$4:IX179)+1)</f>
        <v/>
      </c>
      <c r="IY180" s="277" t="str">
        <f>IF(IQ180="","",MAX($IW$4:IY179)+1)</f>
        <v/>
      </c>
      <c r="IZ180" s="277" t="str">
        <f>IF(IS180="","",MAX($IW$4:IZ179)+1)</f>
        <v/>
      </c>
      <c r="JA180" s="277" t="str">
        <f>IF(IU180="","",MAX($IW$4:JA179)+1)</f>
        <v/>
      </c>
    </row>
    <row r="181" spans="1:261" ht="39.9" customHeight="1" thickBot="1" x14ac:dyDescent="0.65">
      <c r="B181" s="280">
        <v>89</v>
      </c>
      <c r="C181" s="162" t="str">
        <f t="shared" si="339"/>
        <v>1Z445</v>
      </c>
      <c r="D181" s="281">
        <f>HLOOKUP($H$1,$AH$6:$AL$258,B179+B179,0)</f>
        <v>0</v>
      </c>
      <c r="E181" s="281">
        <f t="shared" si="372"/>
        <v>89</v>
      </c>
      <c r="F181" s="282" t="str">
        <f>IF(OR(ISERROR(HLOOKUP($H$1,$AR$4:$AV$132,B181+1,0))=TRUE,HLOOKUP($H$1,$AR$4:$AV$132,B181+1,0)=0)," ",HLOOKUP($H$1,$AR$4:$AV$132,B181+1,0))</f>
        <v xml:space="preserve"> </v>
      </c>
      <c r="G181" s="214" t="str">
        <f>IF(ISERROR(VLOOKUP(E181,vylosovanie!$D$10:$Q$162,11,0))=TRUE,"",IF($K$1="n","",VLOOKUP(E181,vylosovanie!$D$10:$Q$162,11,0)))</f>
        <v/>
      </c>
      <c r="H181" s="214" t="str">
        <f>IF(ISERROR(VLOOKUP(E181,vylosovanie!$D$10:$Q$162,12,0))=TRUE,"",IF($K$1="n","",VLOOKUP(E181,vylosovanie!$D$10:$Q$162,12,0)))</f>
        <v/>
      </c>
      <c r="I181" s="214" t="str">
        <f>IF(ISERROR(VLOOKUP(H182,'zapisy k stolom'!$A$4:$AD$2544,28,0)),"",VLOOKUP(H182,'zapisy k stolom'!$A$4:$AD$2544,28,0))</f>
        <v/>
      </c>
      <c r="K181" s="223"/>
      <c r="L181" s="224" t="str">
        <f>IF(ISERROR(VLOOKUP(K180,'zapisy k stolom'!$A$5:$AD$2544,30,0)),"",VLOOKUP(K180,'zapisy k stolom'!$A$5:$AD$2544,30,0))</f>
        <v/>
      </c>
      <c r="N181" s="225"/>
      <c r="O181" s="225"/>
      <c r="Q181" s="180" t="str">
        <f t="shared" si="333"/>
        <v/>
      </c>
      <c r="R181" s="180" t="str">
        <f t="shared" si="331"/>
        <v/>
      </c>
      <c r="U181" s="180" t="str">
        <f t="shared" si="362"/>
        <v/>
      </c>
      <c r="V181" s="180" t="str">
        <f t="shared" si="356"/>
        <v/>
      </c>
      <c r="Y181" s="180" t="str">
        <f t="shared" si="409"/>
        <v/>
      </c>
      <c r="Z181" s="180" t="str">
        <f t="shared" si="403"/>
        <v/>
      </c>
      <c r="AC181" s="180" t="str">
        <f t="shared" si="319"/>
        <v/>
      </c>
      <c r="AD181" s="180" t="str">
        <f t="shared" si="313"/>
        <v/>
      </c>
      <c r="AF181" s="284" t="str">
        <f>IF(F181=$H$1,"B1",IF(F181&gt;$H$1,"--",IF($H$1=8,HLOOKUP($H$2,$HZ$2:$IC$10,F181+1,0),IF($H$1=16,HLOOKUP($H$2,$BL$2:$BS$18,F181+1,0),IF($H$1=32,HLOOKUP($H$2,$BY$2:$CN$34,F181+1,0),IF($H$1=64,HLOOKUP($H$2,$CT$2:$DY$66,F181+1,0),IF($H$1=128,HLOOKUP($H$2,$EE$2:$GP$130,F181+1,0),"")))))))</f>
        <v>--</v>
      </c>
      <c r="AH181" s="283">
        <v>4</v>
      </c>
      <c r="AM181" s="279">
        <v>89</v>
      </c>
      <c r="AN181" s="279"/>
      <c r="AO181" s="279"/>
      <c r="AP181" s="279"/>
      <c r="AY181" s="162" t="str">
        <f>CONCATENATE("1",BB182)</f>
        <v>1Z445</v>
      </c>
      <c r="AZ181" s="162" t="str">
        <f>G181</f>
        <v/>
      </c>
      <c r="BE181" s="203"/>
      <c r="HH181" s="162">
        <f t="shared" si="345"/>
        <v>90</v>
      </c>
      <c r="HI181" s="162" t="str">
        <f t="shared" si="325"/>
        <v>Z490</v>
      </c>
      <c r="HJ181" s="162" t="str">
        <f t="shared" ref="HJ181" si="466">CONCATENATE(2,HI181)</f>
        <v>2Z490</v>
      </c>
      <c r="HK181" s="162" t="str">
        <f t="shared" si="417"/>
        <v/>
      </c>
      <c r="IG181" s="278"/>
      <c r="II181" s="278"/>
      <c r="IJ181" s="278"/>
      <c r="IK181" s="278"/>
      <c r="IL181" s="288"/>
      <c r="IM181" s="278"/>
      <c r="IN181" s="278"/>
      <c r="IO181" s="278"/>
      <c r="IP181" s="278"/>
      <c r="IQ181" s="278"/>
      <c r="IR181" s="278"/>
      <c r="IS181" s="278"/>
      <c r="IT181" s="278"/>
      <c r="IU181" s="278"/>
      <c r="IW181" s="278"/>
      <c r="IX181" s="278"/>
      <c r="IY181" s="278"/>
      <c r="IZ181" s="278"/>
      <c r="JA181" s="278"/>
    </row>
    <row r="182" spans="1:261" ht="39.9" customHeight="1" thickBot="1" x14ac:dyDescent="0.65">
      <c r="B182" s="280"/>
      <c r="C182" s="162" t="str">
        <f t="shared" si="339"/>
        <v>1Z487</v>
      </c>
      <c r="D182" s="281"/>
      <c r="E182" s="281"/>
      <c r="F182" s="282"/>
      <c r="G182" s="217"/>
      <c r="H182" s="218" t="str">
        <f>BB182</f>
        <v>Z445</v>
      </c>
      <c r="I182" s="214" t="str">
        <f>IF(ISERROR(VLOOKUP(H182,'zapisy k stolom'!$A$4:$AD$2403,27,0)),"",VLOOKUP(H182,'zapisy k stolom'!$A$4:$AD$2403,27,0))</f>
        <v/>
      </c>
      <c r="K182" s="223"/>
      <c r="N182" s="225"/>
      <c r="O182" s="225"/>
      <c r="Q182" s="180" t="str">
        <f t="shared" si="333"/>
        <v/>
      </c>
      <c r="R182" s="180" t="str">
        <f t="shared" si="331"/>
        <v/>
      </c>
      <c r="U182" s="180" t="str">
        <f t="shared" si="362"/>
        <v/>
      </c>
      <c r="V182" s="180" t="str">
        <f t="shared" si="356"/>
        <v/>
      </c>
      <c r="Y182" s="180" t="str">
        <f t="shared" si="409"/>
        <v/>
      </c>
      <c r="Z182" s="180" t="str">
        <f t="shared" si="403"/>
        <v/>
      </c>
      <c r="AC182" s="180" t="str">
        <f t="shared" si="319"/>
        <v/>
      </c>
      <c r="AD182" s="180" t="str">
        <f t="shared" si="313"/>
        <v/>
      </c>
      <c r="AF182" s="284"/>
      <c r="AH182" s="283"/>
      <c r="AM182" s="279"/>
      <c r="AN182" s="279"/>
      <c r="AO182" s="279"/>
      <c r="AP182" s="279"/>
      <c r="AY182" s="162" t="str">
        <f>CONCATENATE("1",BC184)</f>
        <v>1Z487</v>
      </c>
      <c r="AZ182" s="162" t="str">
        <f>I182</f>
        <v/>
      </c>
      <c r="BA182" s="162">
        <f>BA178+1</f>
        <v>45</v>
      </c>
      <c r="BB182" s="199" t="str">
        <f>CONCATENATE("Z4",BA182)</f>
        <v>Z445</v>
      </c>
      <c r="BE182" s="203"/>
      <c r="HH182" s="162">
        <f t="shared" si="345"/>
        <v>91</v>
      </c>
      <c r="HI182" s="162" t="str">
        <f t="shared" si="325"/>
        <v>Z491</v>
      </c>
      <c r="HJ182" s="162" t="str">
        <f t="shared" ref="HJ182" si="467">CONCATENATE(1,HI182)</f>
        <v>1Z491</v>
      </c>
      <c r="HK182" s="162" t="str">
        <f t="shared" si="417"/>
        <v/>
      </c>
      <c r="IG182" s="277">
        <v>90</v>
      </c>
      <c r="II182" s="277" t="str">
        <f t="shared" ref="II182" si="468">IF($H$1=8,IW182,IF($H$1=16,IX182,IF($H$1=32,IY182,IF($H$1=64,IZ182,IF($H$1=128,JA182,"")))))</f>
        <v/>
      </c>
      <c r="IJ182" s="277">
        <f t="shared" ref="IJ182" si="469">IF($H$1=8,IL182,IF($H$1=16,IN182,IF($H$1=32,IP182,IF($H$1=64,IR182,IF($H$1=128,IT182,"")))))</f>
        <v>0</v>
      </c>
      <c r="IK182" s="277">
        <f t="shared" ref="IK182" si="470">IF($H$1=8,IM182,IF($H$1=16,IO182,IF($H$1=32,IQ182,IF($H$1=64,IS182,IF($H$1=128,IU182,"")))))</f>
        <v>0</v>
      </c>
      <c r="IL182" s="277"/>
      <c r="IM182" s="277"/>
      <c r="IN182" s="277"/>
      <c r="IO182" s="277"/>
      <c r="IP182" s="277"/>
      <c r="IQ182" s="277"/>
      <c r="IR182" s="277" t="s">
        <v>43</v>
      </c>
      <c r="IS182" s="277"/>
      <c r="IT182" s="277" t="s">
        <v>43</v>
      </c>
      <c r="IU182" s="277"/>
      <c r="IW182" s="277" t="str">
        <f>IF(IM182="","",MAX($IW$4:IW181)+1)</f>
        <v/>
      </c>
      <c r="IX182" s="277" t="str">
        <f>IF(IO182="","",MAX($IW$4:IX181)+1)</f>
        <v/>
      </c>
      <c r="IY182" s="277" t="str">
        <f>IF(IQ182="","",MAX($IW$4:IY181)+1)</f>
        <v/>
      </c>
      <c r="IZ182" s="277" t="str">
        <f>IF(IS182="","",MAX($IW$4:IZ181)+1)</f>
        <v/>
      </c>
      <c r="JA182" s="277" t="str">
        <f>IF(IU182="","",MAX($IW$4:JA181)+1)</f>
        <v/>
      </c>
    </row>
    <row r="183" spans="1:261" ht="39.9" customHeight="1" thickBot="1" x14ac:dyDescent="0.65">
      <c r="A183" s="232" t="str">
        <f>IF(I183="","",MAX($A$5:A182)+1)</f>
        <v/>
      </c>
      <c r="B183" s="280">
        <v>90</v>
      </c>
      <c r="C183" s="162" t="str">
        <f t="shared" si="339"/>
        <v>2Z445</v>
      </c>
      <c r="D183" s="281">
        <f>HLOOKUP($H$1,$AH$6:$AL$258,B181+B181,0)</f>
        <v>0</v>
      </c>
      <c r="E183" s="281">
        <f t="shared" si="372"/>
        <v>90</v>
      </c>
      <c r="F183" s="282" t="str">
        <f>IF(OR(ISERROR(HLOOKUP($H$1,$AR$4:$AV$132,B183+1,0))=TRUE,HLOOKUP($H$1,$AR$4:$AV$132,B183+1,0)=0)," ",HLOOKUP($H$1,$AR$4:$AV$132,B183+1,0))</f>
        <v xml:space="preserve"> </v>
      </c>
      <c r="G183" s="219" t="str">
        <f>IF(ISERROR(VLOOKUP(E183,vylosovanie!$D$10:$Q$162,11,0))=TRUE,"",IF($K$1="n","",VLOOKUP(E183,vylosovanie!$D$10:$Q$162,11,0)))</f>
        <v/>
      </c>
      <c r="H183" s="220" t="str">
        <f>IF(ISERROR(VLOOKUP(E183,vylosovanie!$D$10:$Q$162,12,0))=TRUE,"",IF($K$1="n","",VLOOKUP(E183,vylosovanie!$D$10:$Q$162,12,0)))</f>
        <v/>
      </c>
      <c r="I183" s="221" t="str">
        <f>IF(ISERROR(VLOOKUP(H182,'zapisy k stolom'!$A$4:$AD$2403,30,0)),"",VLOOKUP(H182,'zapisy k stolom'!$A$4:$AD$2403,30,0))</f>
        <v/>
      </c>
      <c r="J183" s="214" t="str">
        <f>IF(ISERROR(VLOOKUP(I184,'zapisy k stolom'!$A$4:$AD$2544,28,0)),"",VLOOKUP(I184,'zapisy k stolom'!$A$4:$AD$2544,28,0))</f>
        <v/>
      </c>
      <c r="K183" s="223"/>
      <c r="N183" s="225"/>
      <c r="O183" s="225"/>
      <c r="Q183" s="180" t="str">
        <f t="shared" si="333"/>
        <v/>
      </c>
      <c r="R183" s="180" t="str">
        <f t="shared" si="331"/>
        <v/>
      </c>
      <c r="U183" s="180" t="str">
        <f t="shared" si="362"/>
        <v/>
      </c>
      <c r="V183" s="180" t="str">
        <f t="shared" si="356"/>
        <v/>
      </c>
      <c r="Y183" s="180" t="str">
        <f t="shared" si="409"/>
        <v/>
      </c>
      <c r="Z183" s="180" t="str">
        <f t="shared" si="403"/>
        <v/>
      </c>
      <c r="AC183" s="180" t="str">
        <f t="shared" si="319"/>
        <v/>
      </c>
      <c r="AD183" s="180" t="str">
        <f t="shared" si="313"/>
        <v/>
      </c>
      <c r="AF183" s="284" t="str">
        <f>IF(F183=$H$1,"B1",IF(F183&gt;$H$1,"--",IF($H$1=8,HLOOKUP($H$2,$HZ$2:$IC$10,F183+1,0),IF($H$1=16,HLOOKUP($H$2,$BL$2:$BS$18,F183+1,0),IF($H$1=32,HLOOKUP($H$2,$BY$2:$CN$34,F183+1,0),IF($H$1=64,HLOOKUP($H$2,$CT$2:$DY$66,F183+1,0),IF($H$1=128,HLOOKUP($H$2,$EE$2:$GP$130,F183+1,0),"")))))))</f>
        <v>--</v>
      </c>
      <c r="AH183" s="283">
        <v>6</v>
      </c>
      <c r="AM183" s="279">
        <v>90</v>
      </c>
      <c r="AN183" s="279"/>
      <c r="AO183" s="279"/>
      <c r="AP183" s="279"/>
      <c r="AY183" s="162" t="str">
        <f>CONCATENATE("2",BB182)</f>
        <v>2Z445</v>
      </c>
      <c r="AZ183" s="162" t="str">
        <f>G183</f>
        <v/>
      </c>
      <c r="BA183" s="162">
        <f>BA175+1</f>
        <v>87</v>
      </c>
      <c r="BB183" s="200"/>
      <c r="BC183" s="199"/>
      <c r="BE183" s="203"/>
      <c r="HH183" s="162">
        <f t="shared" si="345"/>
        <v>91</v>
      </c>
      <c r="HI183" s="162" t="str">
        <f t="shared" si="325"/>
        <v>Z491</v>
      </c>
      <c r="HJ183" s="162" t="str">
        <f t="shared" ref="HJ183" si="471">CONCATENATE(2,HI183)</f>
        <v>2Z491</v>
      </c>
      <c r="HK183" s="162" t="str">
        <f t="shared" si="417"/>
        <v/>
      </c>
      <c r="IG183" s="278"/>
      <c r="II183" s="278"/>
      <c r="IJ183" s="278"/>
      <c r="IK183" s="278"/>
      <c r="IL183" s="288"/>
      <c r="IM183" s="278"/>
      <c r="IN183" s="278"/>
      <c r="IO183" s="278"/>
      <c r="IP183" s="278"/>
      <c r="IQ183" s="278"/>
      <c r="IR183" s="278"/>
      <c r="IS183" s="278"/>
      <c r="IT183" s="278"/>
      <c r="IU183" s="278"/>
      <c r="IW183" s="278"/>
      <c r="IX183" s="278"/>
      <c r="IY183" s="278"/>
      <c r="IZ183" s="278"/>
      <c r="JA183" s="278"/>
    </row>
    <row r="184" spans="1:261" ht="39.9" customHeight="1" thickBot="1" x14ac:dyDescent="0.65">
      <c r="B184" s="280"/>
      <c r="C184" s="162" t="str">
        <f t="shared" si="339"/>
        <v>1Z4108</v>
      </c>
      <c r="D184" s="281"/>
      <c r="E184" s="281"/>
      <c r="F184" s="282"/>
      <c r="I184" s="222" t="str">
        <f>BC184</f>
        <v>Z487</v>
      </c>
      <c r="J184" s="214" t="str">
        <f>IF(ISERROR(VLOOKUP(I184,'zapisy k stolom'!$A$4:$AD$2403,27,0)),"",VLOOKUP(I184,'zapisy k stolom'!$A$4:$AD$2403,27,0))</f>
        <v/>
      </c>
      <c r="K184" s="223"/>
      <c r="N184" s="225"/>
      <c r="O184" s="225"/>
      <c r="Q184" s="180" t="str">
        <f t="shared" si="333"/>
        <v/>
      </c>
      <c r="R184" s="180" t="str">
        <f t="shared" si="331"/>
        <v/>
      </c>
      <c r="U184" s="180" t="str">
        <f t="shared" si="362"/>
        <v/>
      </c>
      <c r="V184" s="180" t="str">
        <f t="shared" si="356"/>
        <v/>
      </c>
      <c r="Y184" s="180" t="str">
        <f t="shared" si="409"/>
        <v/>
      </c>
      <c r="Z184" s="180" t="str">
        <f t="shared" si="403"/>
        <v/>
      </c>
      <c r="AC184" s="180" t="str">
        <f t="shared" si="319"/>
        <v/>
      </c>
      <c r="AD184" s="180" t="str">
        <f t="shared" si="313"/>
        <v/>
      </c>
      <c r="AF184" s="284"/>
      <c r="AH184" s="283"/>
      <c r="AM184" s="279"/>
      <c r="AN184" s="279"/>
      <c r="AO184" s="279"/>
      <c r="AP184" s="279"/>
      <c r="AY184" s="162" t="str">
        <f>CONCATENATE("1",BD188)</f>
        <v>1Z4108</v>
      </c>
      <c r="AZ184" s="162" t="str">
        <f>J184</f>
        <v/>
      </c>
      <c r="BC184" s="203" t="str">
        <f>CONCATENATE("Z4",BA183)</f>
        <v>Z487</v>
      </c>
      <c r="BE184" s="203"/>
      <c r="HH184" s="162">
        <f t="shared" si="345"/>
        <v>92</v>
      </c>
      <c r="HI184" s="162" t="str">
        <f t="shared" si="325"/>
        <v>Z492</v>
      </c>
      <c r="HJ184" s="162" t="str">
        <f t="shared" ref="HJ184" si="472">CONCATENATE(1,HI184)</f>
        <v>1Z492</v>
      </c>
      <c r="HK184" s="162" t="str">
        <f t="shared" si="417"/>
        <v/>
      </c>
      <c r="IG184" s="277">
        <v>91</v>
      </c>
      <c r="II184" s="277" t="str">
        <f t="shared" ref="II184" si="473">IF($H$1=8,IW184,IF($H$1=16,IX184,IF($H$1=32,IY184,IF($H$1=64,IZ184,IF($H$1=128,JA184,"")))))</f>
        <v/>
      </c>
      <c r="IJ184" s="277">
        <f t="shared" ref="IJ184" si="474">IF($H$1=8,IL184,IF($H$1=16,IN184,IF($H$1=32,IP184,IF($H$1=64,IR184,IF($H$1=128,IT184,"")))))</f>
        <v>0</v>
      </c>
      <c r="IK184" s="277">
        <f t="shared" ref="IK184" si="475">IF($H$1=8,IM184,IF($H$1=16,IO184,IF($H$1=32,IQ184,IF($H$1=64,IS184,IF($H$1=128,IU184,"")))))</f>
        <v>0</v>
      </c>
      <c r="IL184" s="277"/>
      <c r="IM184" s="277"/>
      <c r="IN184" s="277"/>
      <c r="IO184" s="277"/>
      <c r="IP184" s="277"/>
      <c r="IQ184" s="277"/>
      <c r="IR184" s="277" t="s">
        <v>43</v>
      </c>
      <c r="IS184" s="277"/>
      <c r="IT184" s="277" t="s">
        <v>43</v>
      </c>
      <c r="IU184" s="277"/>
      <c r="IW184" s="277" t="str">
        <f>IF(IM184="","",MAX($IW$4:IW183)+1)</f>
        <v/>
      </c>
      <c r="IX184" s="277" t="str">
        <f>IF(IO184="","",MAX($IW$4:IX183)+1)</f>
        <v/>
      </c>
      <c r="IY184" s="277" t="str">
        <f>IF(IQ184="","",MAX($IW$4:IY183)+1)</f>
        <v/>
      </c>
      <c r="IZ184" s="277" t="str">
        <f>IF(IS184="","",MAX($IW$4:IZ183)+1)</f>
        <v/>
      </c>
      <c r="JA184" s="277" t="str">
        <f>IF(IU184="","",MAX($IW$4:JA183)+1)</f>
        <v/>
      </c>
    </row>
    <row r="185" spans="1:261" ht="39.9" customHeight="1" thickBot="1" x14ac:dyDescent="0.65">
      <c r="B185" s="280">
        <v>91</v>
      </c>
      <c r="C185" s="162" t="str">
        <f t="shared" si="339"/>
        <v>1Z446</v>
      </c>
      <c r="D185" s="281">
        <f>HLOOKUP($H$1,$AH$6:$AL$258,B183+B183,0)</f>
        <v>0</v>
      </c>
      <c r="E185" s="281">
        <f t="shared" si="372"/>
        <v>91</v>
      </c>
      <c r="F185" s="282" t="str">
        <f>IF(OR(ISERROR(HLOOKUP($H$1,$AR$4:$AV$132,B185+1,0))=TRUE,HLOOKUP($H$1,$AR$4:$AV$132,B185+1,0)=0)," ",HLOOKUP($H$1,$AR$4:$AV$132,B185+1,0))</f>
        <v xml:space="preserve"> </v>
      </c>
      <c r="G185" s="214" t="str">
        <f>IF(ISERROR(VLOOKUP(E185,vylosovanie!$D$10:$Q$162,11,0))=TRUE,"",IF($K$1="n","",VLOOKUP(E185,vylosovanie!$D$10:$Q$162,11,0)))</f>
        <v/>
      </c>
      <c r="H185" s="214" t="str">
        <f>IF(ISERROR(VLOOKUP(E185,vylosovanie!$D$10:$Q$162,12,0))=TRUE,"",IF($K$1="n","",VLOOKUP(E185,vylosovanie!$D$10:$Q$162,12,0)))</f>
        <v/>
      </c>
      <c r="I185" s="223" t="str">
        <f>IF(ISERROR(VLOOKUP(H186,'zapisy k stolom'!$A$4:$AD$2403,28,0)),"",VLOOKUP(H186,'zapisy k stolom'!$A$4:$AD$2403,28,0))</f>
        <v/>
      </c>
      <c r="J185" s="221" t="str">
        <f>IF(ISERROR(VLOOKUP(I184,'zapisy k stolom'!$A$4:$AD$2403,30,0)),"",VLOOKUP(I184,'zapisy k stolom'!$A$4:$AD$2403,30,0))</f>
        <v/>
      </c>
      <c r="K185" s="223"/>
      <c r="N185" s="225"/>
      <c r="O185" s="225"/>
      <c r="Q185" s="180" t="str">
        <f t="shared" si="333"/>
        <v/>
      </c>
      <c r="R185" s="180" t="str">
        <f t="shared" si="331"/>
        <v/>
      </c>
      <c r="U185" s="180" t="str">
        <f t="shared" si="362"/>
        <v/>
      </c>
      <c r="V185" s="180" t="str">
        <f t="shared" si="356"/>
        <v/>
      </c>
      <c r="Y185" s="180" t="str">
        <f t="shared" si="409"/>
        <v/>
      </c>
      <c r="Z185" s="180" t="str">
        <f t="shared" si="403"/>
        <v/>
      </c>
      <c r="AC185" s="180" t="str">
        <f t="shared" si="319"/>
        <v/>
      </c>
      <c r="AD185" s="180" t="str">
        <f t="shared" si="313"/>
        <v/>
      </c>
      <c r="AF185" s="284" t="str">
        <f>IF(F185=$H$1,"B1",IF(F185&gt;$H$1,"--",IF($H$1=8,HLOOKUP($H$2,$HZ$2:$IC$10,F185+1,0),IF($H$1=16,HLOOKUP($H$2,$BL$2:$BS$18,F185+1,0),IF($H$1=32,HLOOKUP($H$2,$BY$2:$CN$34,F185+1,0),IF($H$1=64,HLOOKUP($H$2,$CT$2:$DY$66,F185+1,0),IF($H$1=128,HLOOKUP($H$2,$EE$2:$GP$130,F185+1,0),"")))))))</f>
        <v>--</v>
      </c>
      <c r="AH185" s="283">
        <v>6</v>
      </c>
      <c r="AM185" s="279">
        <v>91</v>
      </c>
      <c r="AN185" s="279"/>
      <c r="AO185" s="279"/>
      <c r="AP185" s="279"/>
      <c r="AY185" s="162" t="str">
        <f>CONCATENATE("1",BB186)</f>
        <v>1Z446</v>
      </c>
      <c r="AZ185" s="162" t="str">
        <f>G185</f>
        <v/>
      </c>
      <c r="BA185" s="162">
        <f>BA169+1</f>
        <v>108</v>
      </c>
      <c r="BC185" s="203"/>
      <c r="BD185" s="199"/>
      <c r="BE185" s="203"/>
      <c r="HH185" s="162">
        <f t="shared" si="345"/>
        <v>92</v>
      </c>
      <c r="HI185" s="162" t="str">
        <f t="shared" si="325"/>
        <v>Z492</v>
      </c>
      <c r="HJ185" s="162" t="str">
        <f t="shared" ref="HJ185" si="476">CONCATENATE(2,HI185)</f>
        <v>2Z492</v>
      </c>
      <c r="HK185" s="162" t="str">
        <f t="shared" si="417"/>
        <v/>
      </c>
      <c r="IG185" s="278"/>
      <c r="II185" s="278"/>
      <c r="IJ185" s="278"/>
      <c r="IK185" s="278"/>
      <c r="IL185" s="288"/>
      <c r="IM185" s="278"/>
      <c r="IN185" s="278"/>
      <c r="IO185" s="278"/>
      <c r="IP185" s="278"/>
      <c r="IQ185" s="278"/>
      <c r="IR185" s="278"/>
      <c r="IS185" s="278"/>
      <c r="IT185" s="278"/>
      <c r="IU185" s="278"/>
      <c r="IW185" s="278"/>
      <c r="IX185" s="278"/>
      <c r="IY185" s="278"/>
      <c r="IZ185" s="278"/>
      <c r="JA185" s="278"/>
    </row>
    <row r="186" spans="1:261" ht="39.9" customHeight="1" thickBot="1" x14ac:dyDescent="0.65">
      <c r="B186" s="280"/>
      <c r="C186" s="162" t="str">
        <f t="shared" si="339"/>
        <v>2Z487</v>
      </c>
      <c r="D186" s="281"/>
      <c r="E186" s="281"/>
      <c r="F186" s="282"/>
      <c r="G186" s="217"/>
      <c r="H186" s="218" t="str">
        <f>BB186</f>
        <v>Z446</v>
      </c>
      <c r="I186" s="220" t="str">
        <f>IF(ISERROR(VLOOKUP(H186,'zapisy k stolom'!$A$4:$AD$2403,27,0)),"",VLOOKUP(H186,'zapisy k stolom'!$A$4:$AD$2403,27,0))</f>
        <v/>
      </c>
      <c r="J186" s="223"/>
      <c r="K186" s="223"/>
      <c r="N186" s="225"/>
      <c r="O186" s="225"/>
      <c r="Q186" s="180" t="str">
        <f t="shared" si="333"/>
        <v/>
      </c>
      <c r="R186" s="180" t="str">
        <f t="shared" si="331"/>
        <v/>
      </c>
      <c r="U186" s="180" t="str">
        <f t="shared" si="362"/>
        <v/>
      </c>
      <c r="V186" s="180" t="str">
        <f t="shared" si="356"/>
        <v/>
      </c>
      <c r="Y186" s="180" t="str">
        <f t="shared" si="409"/>
        <v/>
      </c>
      <c r="Z186" s="180" t="str">
        <f t="shared" si="403"/>
        <v/>
      </c>
      <c r="AC186" s="180" t="str">
        <f t="shared" si="319"/>
        <v/>
      </c>
      <c r="AD186" s="180" t="str">
        <f t="shared" si="313"/>
        <v/>
      </c>
      <c r="AF186" s="284"/>
      <c r="AH186" s="283"/>
      <c r="AM186" s="279"/>
      <c r="AN186" s="279"/>
      <c r="AO186" s="279"/>
      <c r="AP186" s="279"/>
      <c r="AY186" s="162" t="str">
        <f>CONCATENATE("2",BC184)</f>
        <v>2Z487</v>
      </c>
      <c r="AZ186" s="162" t="str">
        <f>I186</f>
        <v/>
      </c>
      <c r="BA186" s="162">
        <f>BA182+1</f>
        <v>46</v>
      </c>
      <c r="BB186" s="199" t="str">
        <f>CONCATENATE("Z4",BA186)</f>
        <v>Z446</v>
      </c>
      <c r="BC186" s="200"/>
      <c r="BD186" s="203"/>
      <c r="BE186" s="203"/>
      <c r="HH186" s="162">
        <f t="shared" si="345"/>
        <v>93</v>
      </c>
      <c r="HI186" s="162" t="str">
        <f t="shared" si="325"/>
        <v>Z493</v>
      </c>
      <c r="HJ186" s="162" t="str">
        <f t="shared" ref="HJ186" si="477">CONCATENATE(1,HI186)</f>
        <v>1Z493</v>
      </c>
      <c r="HK186" s="162" t="str">
        <f t="shared" si="417"/>
        <v/>
      </c>
      <c r="IG186" s="277">
        <v>92</v>
      </c>
      <c r="II186" s="277" t="str">
        <f t="shared" ref="II186" si="478">IF($H$1=8,IW186,IF($H$1=16,IX186,IF($H$1=32,IY186,IF($H$1=64,IZ186,IF($H$1=128,JA186,"")))))</f>
        <v/>
      </c>
      <c r="IJ186" s="277">
        <f t="shared" ref="IJ186" si="479">IF($H$1=8,IL186,IF($H$1=16,IN186,IF($H$1=32,IP186,IF($H$1=64,IR186,IF($H$1=128,IT186,"")))))</f>
        <v>0</v>
      </c>
      <c r="IK186" s="277">
        <f t="shared" ref="IK186" si="480">IF($H$1=8,IM186,IF($H$1=16,IO186,IF($H$1=32,IQ186,IF($H$1=64,IS186,IF($H$1=128,IU186,"")))))</f>
        <v>0</v>
      </c>
      <c r="IL186" s="277"/>
      <c r="IM186" s="277"/>
      <c r="IN186" s="277"/>
      <c r="IO186" s="277"/>
      <c r="IP186" s="277"/>
      <c r="IQ186" s="277"/>
      <c r="IR186" s="277" t="s">
        <v>43</v>
      </c>
      <c r="IS186" s="277"/>
      <c r="IT186" s="277" t="s">
        <v>43</v>
      </c>
      <c r="IU186" s="277"/>
      <c r="IW186" s="277" t="str">
        <f>IF(IM186="","",MAX($IW$4:IW185)+1)</f>
        <v/>
      </c>
      <c r="IX186" s="277" t="str">
        <f>IF(IO186="","",MAX($IW$4:IX185)+1)</f>
        <v/>
      </c>
      <c r="IY186" s="277" t="str">
        <f>IF(IQ186="","",MAX($IW$4:IY185)+1)</f>
        <v/>
      </c>
      <c r="IZ186" s="277" t="str">
        <f>IF(IS186="","",MAX($IW$4:IZ185)+1)</f>
        <v/>
      </c>
      <c r="JA186" s="277" t="str">
        <f>IF(IU186="","",MAX($IW$4:JA185)+1)</f>
        <v/>
      </c>
    </row>
    <row r="187" spans="1:261" ht="39.9" customHeight="1" thickBot="1" x14ac:dyDescent="0.65">
      <c r="A187" s="232" t="str">
        <f>IF(I187="","",MAX($A$5:A186)+1)</f>
        <v/>
      </c>
      <c r="B187" s="280">
        <v>92</v>
      </c>
      <c r="C187" s="162" t="str">
        <f t="shared" si="339"/>
        <v>2Z446</v>
      </c>
      <c r="D187" s="281">
        <f>HLOOKUP($H$1,$AH$6:$AL$258,B185+B185,0)</f>
        <v>0</v>
      </c>
      <c r="E187" s="281">
        <f t="shared" si="372"/>
        <v>92</v>
      </c>
      <c r="F187" s="282" t="str">
        <f>IF(OR(ISERROR(HLOOKUP($H$1,$AR$4:$AV$132,B187+1,0))=TRUE,HLOOKUP($H$1,$AR$4:$AV$132,B187+1,0)=0)," ",HLOOKUP($H$1,$AR$4:$AV$132,B187+1,0))</f>
        <v xml:space="preserve"> </v>
      </c>
      <c r="G187" s="219" t="str">
        <f>IF(ISERROR(VLOOKUP(E187,vylosovanie!$D$10:$Q$162,11,0))=TRUE,"",IF($K$1="n","",VLOOKUP(E187,vylosovanie!$D$10:$Q$162,11,0)))</f>
        <v/>
      </c>
      <c r="H187" s="220" t="str">
        <f>IF(ISERROR(VLOOKUP(E187,vylosovanie!$D$10:$Q$162,12,0))=TRUE,"",IF($K$1="n","",VLOOKUP(E187,vylosovanie!$D$10:$Q$162,12,0)))</f>
        <v/>
      </c>
      <c r="I187" s="224" t="str">
        <f>IF(ISERROR(VLOOKUP(H186,'zapisy k stolom'!$A$4:$AD$2403,30,0)),"",VLOOKUP(H186,'zapisy k stolom'!$A$4:$AD$2403,30,0))</f>
        <v/>
      </c>
      <c r="J187" s="223"/>
      <c r="K187" s="223" t="str">
        <f>IF(ISERROR(VLOOKUP(J188,'zapisy k stolom'!$A$4:$AD$2544,28,0)),"",VLOOKUP(J188,'zapisy k stolom'!$A$4:$AD$2544,28,0))</f>
        <v/>
      </c>
      <c r="N187" s="225"/>
      <c r="O187" s="225"/>
      <c r="Q187" s="180" t="str">
        <f t="shared" si="333"/>
        <v/>
      </c>
      <c r="R187" s="180" t="str">
        <f t="shared" si="331"/>
        <v/>
      </c>
      <c r="U187" s="180" t="str">
        <f t="shared" si="362"/>
        <v/>
      </c>
      <c r="V187" s="180" t="str">
        <f t="shared" si="356"/>
        <v/>
      </c>
      <c r="Y187" s="180" t="str">
        <f t="shared" si="409"/>
        <v/>
      </c>
      <c r="Z187" s="180" t="str">
        <f t="shared" si="403"/>
        <v/>
      </c>
      <c r="AC187" s="180" t="str">
        <f t="shared" si="319"/>
        <v/>
      </c>
      <c r="AD187" s="180" t="str">
        <f t="shared" si="313"/>
        <v/>
      </c>
      <c r="AF187" s="284" t="str">
        <f>IF(F187=$H$1,"B1",IF(F187&gt;$H$1,"--",IF($H$1=8,HLOOKUP($H$2,$HZ$2:$IC$10,F187+1,0),IF($H$1=16,HLOOKUP($H$2,$BL$2:$BS$18,F187+1,0),IF($H$1=32,HLOOKUP($H$2,$BY$2:$CN$34,F187+1,0),IF($H$1=64,HLOOKUP($H$2,$CT$2:$DY$66,F187+1,0),IF($H$1=128,HLOOKUP($H$2,$EE$2:$GP$130,F187+1,0),"")))))))</f>
        <v>--</v>
      </c>
      <c r="AH187" s="283">
        <v>5</v>
      </c>
      <c r="AM187" s="279">
        <v>92</v>
      </c>
      <c r="AN187" s="279"/>
      <c r="AO187" s="279"/>
      <c r="AP187" s="279"/>
      <c r="AY187" s="162" t="str">
        <f>CONCATENATE("2",BB186)</f>
        <v>2Z446</v>
      </c>
      <c r="AZ187" s="162" t="str">
        <f>G187</f>
        <v/>
      </c>
      <c r="BB187" s="200"/>
      <c r="BD187" s="203"/>
      <c r="BE187" s="203"/>
      <c r="HH187" s="162">
        <f t="shared" si="345"/>
        <v>93</v>
      </c>
      <c r="HI187" s="162" t="str">
        <f t="shared" si="325"/>
        <v>Z493</v>
      </c>
      <c r="HJ187" s="162" t="str">
        <f t="shared" ref="HJ187" si="481">CONCATENATE(2,HI187)</f>
        <v>2Z493</v>
      </c>
      <c r="HK187" s="162" t="str">
        <f t="shared" si="417"/>
        <v/>
      </c>
      <c r="IG187" s="278"/>
      <c r="II187" s="278"/>
      <c r="IJ187" s="278"/>
      <c r="IK187" s="278"/>
      <c r="IL187" s="288"/>
      <c r="IM187" s="278"/>
      <c r="IN187" s="278"/>
      <c r="IO187" s="278"/>
      <c r="IP187" s="278"/>
      <c r="IQ187" s="278"/>
      <c r="IR187" s="278"/>
      <c r="IS187" s="278"/>
      <c r="IT187" s="278"/>
      <c r="IU187" s="278"/>
      <c r="IW187" s="278"/>
      <c r="IX187" s="278"/>
      <c r="IY187" s="278"/>
      <c r="IZ187" s="278"/>
      <c r="JA187" s="278"/>
    </row>
    <row r="188" spans="1:261" ht="39.9" customHeight="1" thickBot="1" x14ac:dyDescent="0.65">
      <c r="B188" s="280"/>
      <c r="C188" s="162" t="str">
        <f t="shared" si="339"/>
        <v>2Z4118</v>
      </c>
      <c r="D188" s="281"/>
      <c r="E188" s="281"/>
      <c r="F188" s="282"/>
      <c r="J188" s="222" t="str">
        <f>BD188</f>
        <v>Z4108</v>
      </c>
      <c r="K188" s="220" t="str">
        <f>IF(ISERROR(VLOOKUP(J188,'zapisy k stolom'!$A$4:$AD$2403,27,0)),"",VLOOKUP(J188,'zapisy k stolom'!$A$4:$AD$2403,27,0))</f>
        <v/>
      </c>
      <c r="N188" s="225"/>
      <c r="O188" s="225"/>
      <c r="Q188" s="180" t="str">
        <f t="shared" si="333"/>
        <v/>
      </c>
      <c r="R188" s="180" t="str">
        <f t="shared" si="331"/>
        <v/>
      </c>
      <c r="U188" s="180" t="str">
        <f t="shared" si="362"/>
        <v/>
      </c>
      <c r="V188" s="180" t="str">
        <f t="shared" si="356"/>
        <v/>
      </c>
      <c r="Y188" s="180" t="str">
        <f t="shared" si="409"/>
        <v/>
      </c>
      <c r="Z188" s="180" t="str">
        <f t="shared" si="403"/>
        <v/>
      </c>
      <c r="AC188" s="180" t="str">
        <f t="shared" si="319"/>
        <v/>
      </c>
      <c r="AD188" s="180" t="str">
        <f t="shared" si="313"/>
        <v/>
      </c>
      <c r="AF188" s="284"/>
      <c r="AH188" s="283"/>
      <c r="AM188" s="279"/>
      <c r="AN188" s="279"/>
      <c r="AO188" s="279"/>
      <c r="AP188" s="279"/>
      <c r="AY188" s="162" t="str">
        <f>CONCATENATE("2",BE180)</f>
        <v>2Z4118</v>
      </c>
      <c r="AZ188" s="162" t="str">
        <f>K188</f>
        <v/>
      </c>
      <c r="BD188" s="203" t="str">
        <f>CONCATENATE("Z4",BA185)</f>
        <v>Z4108</v>
      </c>
      <c r="BE188" s="200"/>
      <c r="HH188" s="162">
        <f t="shared" si="345"/>
        <v>94</v>
      </c>
      <c r="HI188" s="162" t="str">
        <f t="shared" si="325"/>
        <v>Z494</v>
      </c>
      <c r="HJ188" s="162" t="str">
        <f t="shared" ref="HJ188" si="482">CONCATENATE(1,HI188)</f>
        <v>1Z494</v>
      </c>
      <c r="HK188" s="162" t="str">
        <f t="shared" si="417"/>
        <v/>
      </c>
      <c r="IG188" s="277">
        <v>93</v>
      </c>
      <c r="II188" s="277" t="str">
        <f t="shared" ref="II188" si="483">IF($H$1=8,IW188,IF($H$1=16,IX188,IF($H$1=32,IY188,IF($H$1=64,IZ188,IF($H$1=128,JA188,"")))))</f>
        <v/>
      </c>
      <c r="IJ188" s="277">
        <f t="shared" ref="IJ188" si="484">IF($H$1=8,IL188,IF($H$1=16,IN188,IF($H$1=32,IP188,IF($H$1=64,IR188,IF($H$1=128,IT188,"")))))</f>
        <v>0</v>
      </c>
      <c r="IK188" s="277">
        <f t="shared" ref="IK188" si="485">IF($H$1=8,IM188,IF($H$1=16,IO188,IF($H$1=32,IQ188,IF($H$1=64,IS188,IF($H$1=128,IU188,"")))))</f>
        <v>0</v>
      </c>
      <c r="IL188" s="277"/>
      <c r="IM188" s="277"/>
      <c r="IN188" s="277"/>
      <c r="IO188" s="277"/>
      <c r="IP188" s="277"/>
      <c r="IQ188" s="277"/>
      <c r="IR188" s="277" t="s">
        <v>43</v>
      </c>
      <c r="IS188" s="277"/>
      <c r="IT188" s="277" t="s">
        <v>43</v>
      </c>
      <c r="IU188" s="277"/>
      <c r="IW188" s="277" t="str">
        <f>IF(IM188="","",MAX($IW$4:IW187)+1)</f>
        <v/>
      </c>
      <c r="IX188" s="277" t="str">
        <f>IF(IO188="","",MAX($IW$4:IX187)+1)</f>
        <v/>
      </c>
      <c r="IY188" s="277" t="str">
        <f>IF(IQ188="","",MAX($IW$4:IY187)+1)</f>
        <v/>
      </c>
      <c r="IZ188" s="277" t="str">
        <f>IF(IS188="","",MAX($IW$4:IZ187)+1)</f>
        <v/>
      </c>
      <c r="JA188" s="277" t="str">
        <f>IF(IU188="","",MAX($IW$4:JA187)+1)</f>
        <v/>
      </c>
    </row>
    <row r="189" spans="1:261" ht="39.9" customHeight="1" thickBot="1" x14ac:dyDescent="0.65">
      <c r="B189" s="280">
        <v>93</v>
      </c>
      <c r="C189" s="162" t="str">
        <f t="shared" si="339"/>
        <v>1Z447</v>
      </c>
      <c r="D189" s="281">
        <f>HLOOKUP($H$1,$AH$6:$AL$258,B187+B187,0)</f>
        <v>0</v>
      </c>
      <c r="E189" s="281">
        <f t="shared" si="372"/>
        <v>93</v>
      </c>
      <c r="F189" s="282" t="str">
        <f>IF(OR(ISERROR(HLOOKUP($H$1,$AR$4:$AV$132,B189+1,0))=TRUE,HLOOKUP($H$1,$AR$4:$AV$132,B189+1,0)=0)," ",HLOOKUP($H$1,$AR$4:$AV$132,B189+1,0))</f>
        <v xml:space="preserve"> </v>
      </c>
      <c r="G189" s="214" t="str">
        <f>IF(ISERROR(VLOOKUP(E189,vylosovanie!$D$10:$Q$162,11,0))=TRUE,"",IF($K$1="n","",VLOOKUP(E189,vylosovanie!$D$10:$Q$162,11,0)))</f>
        <v/>
      </c>
      <c r="H189" s="214" t="str">
        <f>IF(ISERROR(VLOOKUP(E189,vylosovanie!$D$10:$Q$162,12,0))=TRUE,"",IF($K$1="n","",VLOOKUP(E189,vylosovanie!$D$10:$Q$162,12,0)))</f>
        <v/>
      </c>
      <c r="I189" s="214" t="str">
        <f>IF(ISERROR(VLOOKUP(H190,'zapisy k stolom'!$A$4:$AD$2544,28,0)),"",VLOOKUP(H190,'zapisy k stolom'!$A$4:$AD$2544,28,0))</f>
        <v/>
      </c>
      <c r="J189" s="223"/>
      <c r="K189" s="224" t="str">
        <f>IF(ISERROR(VLOOKUP(J188,'zapisy k stolom'!$A$4:$AD$2403,30,0)),"",VLOOKUP(J188,'zapisy k stolom'!$A$4:$AD$2403,30,0))</f>
        <v/>
      </c>
      <c r="N189" s="225"/>
      <c r="O189" s="225"/>
      <c r="Q189" s="180" t="str">
        <f t="shared" si="333"/>
        <v/>
      </c>
      <c r="R189" s="180" t="str">
        <f t="shared" si="331"/>
        <v/>
      </c>
      <c r="U189" s="180" t="str">
        <f t="shared" si="362"/>
        <v/>
      </c>
      <c r="V189" s="180" t="str">
        <f t="shared" si="356"/>
        <v/>
      </c>
      <c r="Y189" s="180" t="str">
        <f t="shared" si="409"/>
        <v/>
      </c>
      <c r="Z189" s="180" t="str">
        <f t="shared" si="403"/>
        <v/>
      </c>
      <c r="AC189" s="180" t="str">
        <f t="shared" si="319"/>
        <v/>
      </c>
      <c r="AD189" s="180" t="str">
        <f t="shared" si="313"/>
        <v/>
      </c>
      <c r="AF189" s="284" t="str">
        <f>IF(F189=$H$1,"B1",IF(F189&gt;$H$1,"--",IF($H$1=8,HLOOKUP($H$2,$HZ$2:$IC$10,F189+1,0),IF($H$1=16,HLOOKUP($H$2,$BL$2:$BS$18,F189+1,0),IF($H$1=32,HLOOKUP($H$2,$BY$2:$CN$34,F189+1,0),IF($H$1=64,HLOOKUP($H$2,$CT$2:$DY$66,F189+1,0),IF($H$1=128,HLOOKUP($H$2,$EE$2:$GP$130,F189+1,0),"")))))))</f>
        <v>--</v>
      </c>
      <c r="AH189" s="283">
        <v>5</v>
      </c>
      <c r="AM189" s="279">
        <v>93</v>
      </c>
      <c r="AN189" s="279"/>
      <c r="AO189" s="279"/>
      <c r="AP189" s="279"/>
      <c r="AY189" s="162" t="str">
        <f>CONCATENATE("1",BB190)</f>
        <v>1Z447</v>
      </c>
      <c r="AZ189" s="162" t="str">
        <f>G189</f>
        <v/>
      </c>
      <c r="BD189" s="203"/>
      <c r="HH189" s="162">
        <f t="shared" si="345"/>
        <v>94</v>
      </c>
      <c r="HI189" s="162" t="str">
        <f t="shared" si="325"/>
        <v>Z494</v>
      </c>
      <c r="HJ189" s="162" t="str">
        <f t="shared" ref="HJ189" si="486">CONCATENATE(2,HI189)</f>
        <v>2Z494</v>
      </c>
      <c r="HK189" s="162" t="str">
        <f t="shared" si="417"/>
        <v/>
      </c>
      <c r="IG189" s="278"/>
      <c r="II189" s="278"/>
      <c r="IJ189" s="278"/>
      <c r="IK189" s="278"/>
      <c r="IL189" s="288"/>
      <c r="IM189" s="278"/>
      <c r="IN189" s="278"/>
      <c r="IO189" s="278"/>
      <c r="IP189" s="278"/>
      <c r="IQ189" s="278"/>
      <c r="IR189" s="278"/>
      <c r="IS189" s="278"/>
      <c r="IT189" s="278"/>
      <c r="IU189" s="278"/>
      <c r="IW189" s="278"/>
      <c r="IX189" s="278"/>
      <c r="IY189" s="278"/>
      <c r="IZ189" s="278"/>
      <c r="JA189" s="278"/>
    </row>
    <row r="190" spans="1:261" ht="39.9" customHeight="1" thickBot="1" x14ac:dyDescent="0.65">
      <c r="B190" s="280"/>
      <c r="C190" s="162" t="str">
        <f t="shared" si="339"/>
        <v>1Z488</v>
      </c>
      <c r="D190" s="281"/>
      <c r="E190" s="281"/>
      <c r="F190" s="282"/>
      <c r="G190" s="217"/>
      <c r="H190" s="218" t="str">
        <f>BB190</f>
        <v>Z447</v>
      </c>
      <c r="I190" s="214" t="str">
        <f>IF(ISERROR(VLOOKUP(H190,'zapisy k stolom'!$A$4:$AD$2403,27,0)),"",VLOOKUP(H190,'zapisy k stolom'!$A$4:$AD$2403,27,0))</f>
        <v/>
      </c>
      <c r="J190" s="223"/>
      <c r="N190" s="225"/>
      <c r="O190" s="225"/>
      <c r="Q190" s="180" t="str">
        <f t="shared" si="333"/>
        <v/>
      </c>
      <c r="R190" s="180" t="str">
        <f t="shared" si="331"/>
        <v/>
      </c>
      <c r="U190" s="180" t="str">
        <f t="shared" si="362"/>
        <v/>
      </c>
      <c r="V190" s="180" t="str">
        <f t="shared" si="356"/>
        <v/>
      </c>
      <c r="Y190" s="180" t="str">
        <f t="shared" si="409"/>
        <v/>
      </c>
      <c r="Z190" s="180" t="str">
        <f t="shared" si="403"/>
        <v/>
      </c>
      <c r="AC190" s="180" t="str">
        <f t="shared" si="319"/>
        <v/>
      </c>
      <c r="AD190" s="180" t="str">
        <f t="shared" ref="AD190:AD253" si="487">IF(ISERROR(VLOOKUP(Q131,$A$5:$I$260,9,0))=TRUE,"",VLOOKUP(Q131,$A$5:$I$260,9,0))</f>
        <v/>
      </c>
      <c r="AF190" s="284"/>
      <c r="AH190" s="283"/>
      <c r="AM190" s="279"/>
      <c r="AN190" s="279"/>
      <c r="AO190" s="279"/>
      <c r="AP190" s="279"/>
      <c r="AY190" s="162" t="str">
        <f>CONCATENATE("1",BC192)</f>
        <v>1Z488</v>
      </c>
      <c r="AZ190" s="162" t="str">
        <f>I190</f>
        <v/>
      </c>
      <c r="BA190" s="162">
        <f>BA186+1</f>
        <v>47</v>
      </c>
      <c r="BB190" s="199" t="str">
        <f>CONCATENATE("Z4",BA190)</f>
        <v>Z447</v>
      </c>
      <c r="BD190" s="203"/>
      <c r="HH190" s="162">
        <f t="shared" si="345"/>
        <v>95</v>
      </c>
      <c r="HI190" s="162" t="str">
        <f t="shared" si="325"/>
        <v>Z495</v>
      </c>
      <c r="HJ190" s="162" t="str">
        <f t="shared" ref="HJ190" si="488">CONCATENATE(1,HI190)</f>
        <v>1Z495</v>
      </c>
      <c r="HK190" s="162" t="str">
        <f t="shared" si="417"/>
        <v/>
      </c>
      <c r="IG190" s="277">
        <v>94</v>
      </c>
      <c r="II190" s="277" t="str">
        <f t="shared" ref="II190" si="489">IF($H$1=8,IW190,IF($H$1=16,IX190,IF($H$1=32,IY190,IF($H$1=64,IZ190,IF($H$1=128,JA190,"")))))</f>
        <v/>
      </c>
      <c r="IJ190" s="277">
        <f t="shared" ref="IJ190" si="490">IF($H$1=8,IL190,IF($H$1=16,IN190,IF($H$1=32,IP190,IF($H$1=64,IR190,IF($H$1=128,IT190,"")))))</f>
        <v>0</v>
      </c>
      <c r="IK190" s="277">
        <f t="shared" ref="IK190" si="491">IF($H$1=8,IM190,IF($H$1=16,IO190,IF($H$1=32,IQ190,IF($H$1=64,IS190,IF($H$1=128,IU190,"")))))</f>
        <v>0</v>
      </c>
      <c r="IL190" s="277"/>
      <c r="IM190" s="277"/>
      <c r="IN190" s="277"/>
      <c r="IO190" s="277"/>
      <c r="IP190" s="277"/>
      <c r="IQ190" s="277"/>
      <c r="IR190" s="277" t="s">
        <v>43</v>
      </c>
      <c r="IS190" s="277"/>
      <c r="IT190" s="277" t="s">
        <v>43</v>
      </c>
      <c r="IU190" s="277"/>
      <c r="IW190" s="277" t="str">
        <f>IF(IM190="","",MAX($IW$4:IW189)+1)</f>
        <v/>
      </c>
      <c r="IX190" s="277" t="str">
        <f>IF(IO190="","",MAX($IW$4:IX189)+1)</f>
        <v/>
      </c>
      <c r="IY190" s="277" t="str">
        <f>IF(IQ190="","",MAX($IW$4:IY189)+1)</f>
        <v/>
      </c>
      <c r="IZ190" s="277" t="str">
        <f>IF(IS190="","",MAX($IW$4:IZ189)+1)</f>
        <v/>
      </c>
      <c r="JA190" s="277" t="str">
        <f>IF(IU190="","",MAX($IW$4:JA189)+1)</f>
        <v/>
      </c>
    </row>
    <row r="191" spans="1:261" ht="39.9" customHeight="1" thickBot="1" x14ac:dyDescent="0.65">
      <c r="A191" s="232" t="str">
        <f>IF(I191="","",MAX($A$5:A190)+1)</f>
        <v/>
      </c>
      <c r="B191" s="280">
        <v>94</v>
      </c>
      <c r="C191" s="162" t="str">
        <f t="shared" si="339"/>
        <v>2Z447</v>
      </c>
      <c r="D191" s="281">
        <f>HLOOKUP($H$1,$AH$6:$AL$258,B189+B189,0)</f>
        <v>0</v>
      </c>
      <c r="E191" s="281">
        <f t="shared" si="372"/>
        <v>94</v>
      </c>
      <c r="F191" s="282" t="str">
        <f>IF(OR(ISERROR(HLOOKUP($H$1,$AR$4:$AV$132,B191+1,0))=TRUE,HLOOKUP($H$1,$AR$4:$AV$132,B191+1,0)=0)," ",HLOOKUP($H$1,$AR$4:$AV$132,B191+1,0))</f>
        <v xml:space="preserve"> </v>
      </c>
      <c r="G191" s="219" t="str">
        <f>IF(ISERROR(VLOOKUP(E191,vylosovanie!$D$10:$Q$162,11,0))=TRUE,"",IF($K$1="n","",VLOOKUP(E191,vylosovanie!$D$10:$Q$162,11,0)))</f>
        <v/>
      </c>
      <c r="H191" s="220" t="str">
        <f>IF(ISERROR(VLOOKUP(E191,vylosovanie!$D$10:$Q$162,12,0))=TRUE,"",IF($K$1="n","",VLOOKUP(E191,vylosovanie!$D$10:$Q$162,12,0)))</f>
        <v/>
      </c>
      <c r="I191" s="221" t="str">
        <f>IF(ISERROR(VLOOKUP(H190,'zapisy k stolom'!$A$4:$AD$2403,30,0)),"",VLOOKUP(H190,'zapisy k stolom'!$A$4:$AD$2403,30,0))</f>
        <v/>
      </c>
      <c r="J191" s="223" t="str">
        <f>IF(ISERROR(VLOOKUP(I192,'zapisy k stolom'!$A$4:$AD$2544,28,0)),"",VLOOKUP(I192,'zapisy k stolom'!$A$4:$AD$2544,28,0))</f>
        <v/>
      </c>
      <c r="N191" s="225"/>
      <c r="O191" s="225"/>
      <c r="Q191" s="180" t="str">
        <f t="shared" si="333"/>
        <v/>
      </c>
      <c r="R191" s="180" t="str">
        <f t="shared" si="331"/>
        <v/>
      </c>
      <c r="U191" s="180" t="str">
        <f t="shared" si="362"/>
        <v/>
      </c>
      <c r="V191" s="180" t="str">
        <f t="shared" si="356"/>
        <v/>
      </c>
      <c r="Y191" s="180" t="str">
        <f t="shared" si="409"/>
        <v/>
      </c>
      <c r="Z191" s="180" t="str">
        <f t="shared" si="403"/>
        <v/>
      </c>
      <c r="AC191" s="180" t="str">
        <f t="shared" si="319"/>
        <v/>
      </c>
      <c r="AD191" s="180" t="str">
        <f t="shared" si="487"/>
        <v/>
      </c>
      <c r="AF191" s="284" t="str">
        <f>IF(F191=$H$1,"B1",IF(F191&gt;$H$1,"--",IF($H$1=8,HLOOKUP($H$2,$HZ$2:$IC$10,F191+1,0),IF($H$1=16,HLOOKUP($H$2,$BL$2:$BS$18,F191+1,0),IF($H$1=32,HLOOKUP($H$2,$BY$2:$CN$34,F191+1,0),IF($H$1=64,HLOOKUP($H$2,$CT$2:$DY$66,F191+1,0),IF($H$1=128,HLOOKUP($H$2,$EE$2:$GP$130,F191+1,0),"")))))))</f>
        <v>--</v>
      </c>
      <c r="AH191" s="283">
        <v>6</v>
      </c>
      <c r="AM191" s="279">
        <v>94</v>
      </c>
      <c r="AN191" s="279"/>
      <c r="AO191" s="279"/>
      <c r="AP191" s="279"/>
      <c r="AY191" s="162" t="str">
        <f>CONCATENATE("2",BB190)</f>
        <v>2Z447</v>
      </c>
      <c r="AZ191" s="162" t="str">
        <f>G191</f>
        <v/>
      </c>
      <c r="BA191" s="162">
        <f>BA183+1</f>
        <v>88</v>
      </c>
      <c r="BB191" s="200"/>
      <c r="BC191" s="199"/>
      <c r="BD191" s="203"/>
      <c r="HH191" s="162">
        <f t="shared" si="345"/>
        <v>95</v>
      </c>
      <c r="HI191" s="162" t="str">
        <f t="shared" si="325"/>
        <v>Z495</v>
      </c>
      <c r="HJ191" s="162" t="str">
        <f t="shared" ref="HJ191" si="492">CONCATENATE(2,HI191)</f>
        <v>2Z495</v>
      </c>
      <c r="HK191" s="162" t="str">
        <f t="shared" si="417"/>
        <v/>
      </c>
      <c r="IG191" s="278"/>
      <c r="II191" s="278"/>
      <c r="IJ191" s="278"/>
      <c r="IK191" s="278"/>
      <c r="IL191" s="288"/>
      <c r="IM191" s="278"/>
      <c r="IN191" s="278"/>
      <c r="IO191" s="278"/>
      <c r="IP191" s="278"/>
      <c r="IQ191" s="278"/>
      <c r="IR191" s="278"/>
      <c r="IS191" s="278"/>
      <c r="IT191" s="278"/>
      <c r="IU191" s="278"/>
      <c r="IW191" s="278"/>
      <c r="IX191" s="278"/>
      <c r="IY191" s="278"/>
      <c r="IZ191" s="278"/>
      <c r="JA191" s="278"/>
    </row>
    <row r="192" spans="1:261" ht="39.9" customHeight="1" thickBot="1" x14ac:dyDescent="0.65">
      <c r="B192" s="280"/>
      <c r="C192" s="162" t="str">
        <f t="shared" si="339"/>
        <v>2Z4108</v>
      </c>
      <c r="D192" s="281"/>
      <c r="E192" s="281"/>
      <c r="F192" s="282"/>
      <c r="I192" s="222" t="str">
        <f>BC192</f>
        <v>Z488</v>
      </c>
      <c r="J192" s="220" t="str">
        <f>IF(ISERROR(VLOOKUP(I192,'zapisy k stolom'!$A$4:$AD$2403,27,0)),"",VLOOKUP(I192,'zapisy k stolom'!$A$4:$AD$2403,27,0))</f>
        <v/>
      </c>
      <c r="N192" s="225"/>
      <c r="O192" s="225"/>
      <c r="Q192" s="180" t="str">
        <f t="shared" si="333"/>
        <v/>
      </c>
      <c r="R192" s="180" t="str">
        <f t="shared" si="331"/>
        <v/>
      </c>
      <c r="U192" s="180" t="str">
        <f t="shared" si="362"/>
        <v/>
      </c>
      <c r="V192" s="180" t="str">
        <f t="shared" si="356"/>
        <v/>
      </c>
      <c r="Y192" s="180" t="str">
        <f t="shared" si="409"/>
        <v/>
      </c>
      <c r="Z192" s="180" t="str">
        <f t="shared" si="403"/>
        <v/>
      </c>
      <c r="AC192" s="180" t="str">
        <f t="shared" ref="AC192:AC255" si="493">IF(ISERROR(IF(AC191+1&gt;MAX($Q$3:$Q$259),"",AC191+1))=TRUE,"",IF(AC191+1&gt;MAX($Q$3:$Q$259),"",AC191+1))</f>
        <v/>
      </c>
      <c r="AD192" s="180" t="str">
        <f t="shared" si="487"/>
        <v/>
      </c>
      <c r="AF192" s="284"/>
      <c r="AH192" s="283"/>
      <c r="AM192" s="279"/>
      <c r="AN192" s="279"/>
      <c r="AO192" s="279"/>
      <c r="AP192" s="279"/>
      <c r="AY192" s="162" t="str">
        <f>CONCATENATE("2",BD188)</f>
        <v>2Z4108</v>
      </c>
      <c r="AZ192" s="162" t="str">
        <f>J192</f>
        <v/>
      </c>
      <c r="BC192" s="203" t="str">
        <f>CONCATENATE("Z4",BA191)</f>
        <v>Z488</v>
      </c>
      <c r="BD192" s="200"/>
      <c r="HH192" s="162">
        <f t="shared" si="345"/>
        <v>96</v>
      </c>
      <c r="HI192" s="162" t="str">
        <f t="shared" si="325"/>
        <v>Z496</v>
      </c>
      <c r="HJ192" s="162" t="str">
        <f t="shared" ref="HJ192" si="494">CONCATENATE(1,HI192)</f>
        <v>1Z496</v>
      </c>
      <c r="HK192" s="162" t="str">
        <f t="shared" si="417"/>
        <v/>
      </c>
      <c r="IG192" s="277">
        <v>95</v>
      </c>
      <c r="II192" s="277" t="str">
        <f t="shared" ref="II192" si="495">IF($H$1=8,IW192,IF($H$1=16,IX192,IF($H$1=32,IY192,IF($H$1=64,IZ192,IF($H$1=128,JA192,"")))))</f>
        <v/>
      </c>
      <c r="IJ192" s="277">
        <f t="shared" ref="IJ192" si="496">IF($H$1=8,IL192,IF($H$1=16,IN192,IF($H$1=32,IP192,IF($H$1=64,IR192,IF($H$1=128,IT192,"")))))</f>
        <v>0</v>
      </c>
      <c r="IK192" s="277">
        <f t="shared" ref="IK192" si="497">IF($H$1=8,IM192,IF($H$1=16,IO192,IF($H$1=32,IQ192,IF($H$1=64,IS192,IF($H$1=128,IU192,"")))))</f>
        <v>0</v>
      </c>
      <c r="IL192" s="277"/>
      <c r="IM192" s="277"/>
      <c r="IN192" s="277"/>
      <c r="IO192" s="277"/>
      <c r="IP192" s="277"/>
      <c r="IQ192" s="277"/>
      <c r="IR192" s="277" t="s">
        <v>43</v>
      </c>
      <c r="IS192" s="277"/>
      <c r="IT192" s="277" t="s">
        <v>43</v>
      </c>
      <c r="IU192" s="277"/>
      <c r="IW192" s="277" t="str">
        <f>IF(IM192="","",MAX($IW$4:IW191)+1)</f>
        <v/>
      </c>
      <c r="IX192" s="277" t="str">
        <f>IF(IO192="","",MAX($IW$4:IX191)+1)</f>
        <v/>
      </c>
      <c r="IY192" s="277" t="str">
        <f>IF(IQ192="","",MAX($IW$4:IY191)+1)</f>
        <v/>
      </c>
      <c r="IZ192" s="277" t="str">
        <f>IF(IS192="","",MAX($IW$4:IZ191)+1)</f>
        <v/>
      </c>
      <c r="JA192" s="277" t="str">
        <f>IF(IU192="","",MAX($IW$4:JA191)+1)</f>
        <v/>
      </c>
    </row>
    <row r="193" spans="1:261" ht="39.9" customHeight="1" thickBot="1" x14ac:dyDescent="0.65">
      <c r="B193" s="280">
        <v>95</v>
      </c>
      <c r="C193" s="162" t="str">
        <f t="shared" si="339"/>
        <v>1Z448</v>
      </c>
      <c r="D193" s="281">
        <f>HLOOKUP($H$1,$AH$6:$AL$258,B191+B191,0)</f>
        <v>0</v>
      </c>
      <c r="E193" s="281">
        <f t="shared" si="372"/>
        <v>95</v>
      </c>
      <c r="F193" s="282" t="str">
        <f>IF(OR(ISERROR(HLOOKUP($H$1,$AR$4:$AV$132,B193+1,0))=TRUE,HLOOKUP($H$1,$AR$4:$AV$132,B193+1,0)=0)," ",HLOOKUP($H$1,$AR$4:$AV$132,B193+1,0))</f>
        <v xml:space="preserve"> </v>
      </c>
      <c r="G193" s="214" t="str">
        <f>IF(ISERROR(VLOOKUP(E193,vylosovanie!$D$10:$Q$162,11,0))=TRUE,"",IF($K$1="n","",VLOOKUP(E193,vylosovanie!$D$10:$Q$162,11,0)))</f>
        <v/>
      </c>
      <c r="H193" s="214" t="str">
        <f>IF(ISERROR(VLOOKUP(E193,vylosovanie!$D$10:$Q$162,12,0))=TRUE,"",IF($K$1="n","",VLOOKUP(E193,vylosovanie!$D$10:$Q$162,12,0)))</f>
        <v/>
      </c>
      <c r="I193" s="223" t="str">
        <f>IF(ISERROR(VLOOKUP(H194,'zapisy k stolom'!$A$4:$AD$2403,28,0)),"",VLOOKUP(H194,'zapisy k stolom'!$A$4:$AD$2403,28,0))</f>
        <v/>
      </c>
      <c r="J193" s="224" t="str">
        <f>IF(ISERROR(VLOOKUP(I192,'zapisy k stolom'!$A$4:$AD$2403,30,0)),"",VLOOKUP(I192,'zapisy k stolom'!$A$4:$AD$2403,30,0))</f>
        <v/>
      </c>
      <c r="N193" s="225"/>
      <c r="O193" s="225"/>
      <c r="Q193" s="180" t="str">
        <f t="shared" si="333"/>
        <v/>
      </c>
      <c r="R193" s="180" t="str">
        <f t="shared" si="331"/>
        <v/>
      </c>
      <c r="U193" s="180" t="str">
        <f t="shared" si="362"/>
        <v/>
      </c>
      <c r="V193" s="180" t="str">
        <f t="shared" si="356"/>
        <v/>
      </c>
      <c r="Y193" s="180" t="str">
        <f t="shared" si="409"/>
        <v/>
      </c>
      <c r="Z193" s="180" t="str">
        <f t="shared" si="403"/>
        <v/>
      </c>
      <c r="AC193" s="180" t="str">
        <f t="shared" si="493"/>
        <v/>
      </c>
      <c r="AD193" s="180" t="str">
        <f t="shared" si="487"/>
        <v/>
      </c>
      <c r="AF193" s="284" t="str">
        <f>IF(F193=$H$1,"B1",IF(F193&gt;$H$1,"--",IF($H$1=8,HLOOKUP($H$2,$HZ$2:$IC$10,F193+1,0),IF($H$1=16,HLOOKUP($H$2,$BL$2:$BS$18,F193+1,0),IF($H$1=32,HLOOKUP($H$2,$BY$2:$CN$34,F193+1,0),IF($H$1=64,HLOOKUP($H$2,$CT$2:$DY$66,F193+1,0),IF($H$1=128,HLOOKUP($H$2,$EE$2:$GP$130,F193+1,0),"")))))))</f>
        <v>--</v>
      </c>
      <c r="AH193" s="283">
        <v>6</v>
      </c>
      <c r="AM193" s="279">
        <v>95</v>
      </c>
      <c r="AN193" s="279"/>
      <c r="AO193" s="279"/>
      <c r="AP193" s="279"/>
      <c r="AY193" s="162" t="str">
        <f>CONCATENATE("1",BB194)</f>
        <v>1Z448</v>
      </c>
      <c r="AZ193" s="162" t="str">
        <f>G193</f>
        <v/>
      </c>
      <c r="BA193" s="162">
        <f>BA190+96</f>
        <v>143</v>
      </c>
      <c r="BC193" s="203"/>
      <c r="HH193" s="162">
        <f t="shared" si="345"/>
        <v>96</v>
      </c>
      <c r="HI193" s="162" t="str">
        <f t="shared" si="325"/>
        <v>Z496</v>
      </c>
      <c r="HJ193" s="162" t="str">
        <f t="shared" ref="HJ193" si="498">CONCATENATE(2,HI193)</f>
        <v>2Z496</v>
      </c>
      <c r="HK193" s="162" t="str">
        <f t="shared" si="417"/>
        <v/>
      </c>
      <c r="IG193" s="278"/>
      <c r="II193" s="278"/>
      <c r="IJ193" s="278"/>
      <c r="IK193" s="278"/>
      <c r="IL193" s="288"/>
      <c r="IM193" s="278"/>
      <c r="IN193" s="278"/>
      <c r="IO193" s="278"/>
      <c r="IP193" s="278"/>
      <c r="IQ193" s="278"/>
      <c r="IR193" s="278"/>
      <c r="IS193" s="278"/>
      <c r="IT193" s="278"/>
      <c r="IU193" s="278"/>
      <c r="IW193" s="278"/>
      <c r="IX193" s="278"/>
      <c r="IY193" s="278"/>
      <c r="IZ193" s="278"/>
      <c r="JA193" s="278"/>
    </row>
    <row r="194" spans="1:261" ht="39.9" customHeight="1" thickBot="1" x14ac:dyDescent="0.65">
      <c r="B194" s="280"/>
      <c r="C194" s="162" t="str">
        <f t="shared" si="339"/>
        <v>2Z488</v>
      </c>
      <c r="D194" s="281"/>
      <c r="E194" s="281"/>
      <c r="F194" s="282"/>
      <c r="G194" s="217"/>
      <c r="H194" s="218" t="str">
        <f>BB194</f>
        <v>Z448</v>
      </c>
      <c r="I194" s="220" t="str">
        <f>IF(ISERROR(VLOOKUP(H194,'zapisy k stolom'!$A$4:$AD$2403,27,0)),"",VLOOKUP(H194,'zapisy k stolom'!$A$4:$AD$2403,27,0))</f>
        <v/>
      </c>
      <c r="N194" s="225"/>
      <c r="O194" s="225"/>
      <c r="Q194" s="180" t="str">
        <f t="shared" si="333"/>
        <v/>
      </c>
      <c r="R194" s="180" t="str">
        <f t="shared" si="331"/>
        <v/>
      </c>
      <c r="U194" s="180" t="str">
        <f t="shared" si="362"/>
        <v/>
      </c>
      <c r="V194" s="180" t="str">
        <f t="shared" si="356"/>
        <v/>
      </c>
      <c r="Y194" s="180" t="str">
        <f t="shared" si="409"/>
        <v/>
      </c>
      <c r="Z194" s="180" t="str">
        <f t="shared" si="403"/>
        <v/>
      </c>
      <c r="AC194" s="180" t="str">
        <f t="shared" si="493"/>
        <v/>
      </c>
      <c r="AD194" s="180" t="str">
        <f t="shared" si="487"/>
        <v/>
      </c>
      <c r="AF194" s="284"/>
      <c r="AH194" s="283"/>
      <c r="AM194" s="279"/>
      <c r="AN194" s="279"/>
      <c r="AO194" s="279"/>
      <c r="AP194" s="279"/>
      <c r="AY194" s="162" t="str">
        <f>CONCATENATE("2",BC192)</f>
        <v>2Z488</v>
      </c>
      <c r="AZ194" s="162" t="str">
        <f>I194</f>
        <v/>
      </c>
      <c r="BA194" s="162">
        <f>BA190+1</f>
        <v>48</v>
      </c>
      <c r="BB194" s="199" t="str">
        <f>CONCATENATE("Z4",BA194)</f>
        <v>Z448</v>
      </c>
      <c r="BC194" s="200"/>
      <c r="HH194" s="162">
        <f t="shared" si="345"/>
        <v>97</v>
      </c>
      <c r="HI194" s="162" t="str">
        <f t="shared" ref="HI194:HI255" si="499">CONCATENATE("Z4",HH194)</f>
        <v>Z497</v>
      </c>
      <c r="HJ194" s="162" t="str">
        <f t="shared" ref="HJ194" si="500">CONCATENATE(1,HI194)</f>
        <v>1Z497</v>
      </c>
      <c r="HK194" s="162" t="str">
        <f t="shared" ref="HK194:HK225" si="501">VLOOKUP(HJ194,$C$5:$K$260,8,0)</f>
        <v>Guassardo / Geročová</v>
      </c>
      <c r="IG194" s="277">
        <v>96</v>
      </c>
      <c r="II194" s="277" t="str">
        <f t="shared" ref="II194" si="502">IF($H$1=8,IW194,IF($H$1=16,IX194,IF($H$1=32,IY194,IF($H$1=64,IZ194,IF($H$1=128,JA194,"")))))</f>
        <v/>
      </c>
      <c r="IJ194" s="277">
        <f t="shared" ref="IJ194" si="503">IF($H$1=8,IL194,IF($H$1=16,IN194,IF($H$1=32,IP194,IF($H$1=64,IR194,IF($H$1=128,IT194,"")))))</f>
        <v>0</v>
      </c>
      <c r="IK194" s="277">
        <f t="shared" ref="IK194" si="504">IF($H$1=8,IM194,IF($H$1=16,IO194,IF($H$1=32,IQ194,IF($H$1=64,IS194,IF($H$1=128,IU194,"")))))</f>
        <v>0</v>
      </c>
      <c r="IL194" s="277"/>
      <c r="IM194" s="277"/>
      <c r="IN194" s="277"/>
      <c r="IO194" s="277"/>
      <c r="IP194" s="277"/>
      <c r="IQ194" s="277"/>
      <c r="IR194" s="277" t="s">
        <v>43</v>
      </c>
      <c r="IS194" s="277"/>
      <c r="IT194" s="277" t="s">
        <v>43</v>
      </c>
      <c r="IU194" s="277"/>
      <c r="IW194" s="277" t="str">
        <f>IF(IM194="","",MAX($IW$4:IW193)+1)</f>
        <v/>
      </c>
      <c r="IX194" s="277" t="str">
        <f>IF(IO194="","",MAX($IW$4:IX193)+1)</f>
        <v/>
      </c>
      <c r="IY194" s="277" t="str">
        <f>IF(IQ194="","",MAX($IW$4:IY193)+1)</f>
        <v/>
      </c>
      <c r="IZ194" s="277" t="str">
        <f>IF(IS194="","",MAX($IW$4:IZ193)+1)</f>
        <v/>
      </c>
      <c r="JA194" s="277" t="str">
        <f>IF(IU194="","",MAX($IW$4:JA193)+1)</f>
        <v/>
      </c>
    </row>
    <row r="195" spans="1:261" ht="39.9" customHeight="1" thickBot="1" x14ac:dyDescent="0.65">
      <c r="A195" s="232" t="str">
        <f>IF(I195="","",MAX($A$5:A194)+1)</f>
        <v/>
      </c>
      <c r="B195" s="280">
        <v>96</v>
      </c>
      <c r="C195" s="162" t="str">
        <f t="shared" si="339"/>
        <v>2Z448</v>
      </c>
      <c r="D195" s="281">
        <f>HLOOKUP($H$1,$AH$6:$AL$258,B193+B193,0)</f>
        <v>0</v>
      </c>
      <c r="E195" s="281">
        <f t="shared" si="372"/>
        <v>96</v>
      </c>
      <c r="F195" s="282" t="str">
        <f>IF(OR(ISERROR(HLOOKUP($H$1,$AR$4:$AV$132,B195+1,0))=TRUE,HLOOKUP($H$1,$AR$4:$AV$132,B195+1,0)=0)," ",HLOOKUP($H$1,$AR$4:$AV$132,B195+1,0))</f>
        <v xml:space="preserve"> </v>
      </c>
      <c r="G195" s="219" t="str">
        <f>IF(ISERROR(VLOOKUP(E195,vylosovanie!$D$10:$Q$162,11,0))=TRUE,"",IF($K$1="n","",VLOOKUP(E195,vylosovanie!$D$10:$Q$162,11,0)))</f>
        <v/>
      </c>
      <c r="H195" s="220" t="str">
        <f>IF(ISERROR(VLOOKUP(E195,vylosovanie!$D$10:$Q$162,12,0))=TRUE,"",IF($K$1="n","",VLOOKUP(E195,vylosovanie!$D$10:$Q$162,12,0)))</f>
        <v/>
      </c>
      <c r="I195" s="224" t="str">
        <f>IF(ISERROR(VLOOKUP(H194,'zapisy k stolom'!$A$4:$AD$2403,30,0)),"",VLOOKUP(H194,'zapisy k stolom'!$A$4:$AD$2403,30,0))</f>
        <v/>
      </c>
      <c r="N195" s="225" t="str">
        <f>IF(ISERROR(VLOOKUP(M196,'zapisy k stolom'!$A$4:$AD$2544,28,0)),"",VLOOKUP(M196,'zapisy k stolom'!$A$4:$AD$2544,28,0))</f>
        <v/>
      </c>
      <c r="O195" s="225"/>
      <c r="Q195" s="180" t="str">
        <f t="shared" si="333"/>
        <v/>
      </c>
      <c r="R195" s="180" t="str">
        <f t="shared" ref="R195:R258" si="505">IF(ISERROR(VLOOKUP(Y221,$A$5:$I$260,9,0))=TRUE,"",VLOOKUP(Y221,$A$5:$I$260,9,0))</f>
        <v/>
      </c>
      <c r="U195" s="180" t="str">
        <f t="shared" si="362"/>
        <v/>
      </c>
      <c r="V195" s="180" t="str">
        <f t="shared" si="356"/>
        <v/>
      </c>
      <c r="Y195" s="180" t="str">
        <f t="shared" si="409"/>
        <v/>
      </c>
      <c r="Z195" s="180" t="str">
        <f t="shared" si="403"/>
        <v/>
      </c>
      <c r="AC195" s="180" t="str">
        <f t="shared" si="493"/>
        <v/>
      </c>
      <c r="AD195" s="180" t="str">
        <f t="shared" si="487"/>
        <v/>
      </c>
      <c r="AF195" s="284" t="str">
        <f>IF(F195=$H$1,"B1",IF(F195&gt;$H$1,"--",IF($H$1=8,HLOOKUP($H$2,$HZ$2:$IC$10,F195+1,0),IF($H$1=16,HLOOKUP($H$2,$BL$2:$BS$18,F195+1,0),IF($H$1=32,HLOOKUP($H$2,$BY$2:$CN$34,F195+1,0),IF($H$1=64,HLOOKUP($H$2,$CT$2:$DY$66,F195+1,0),IF($H$1=128,HLOOKUP($H$2,$EE$2:$GP$130,F195+1,0),"")))))))</f>
        <v>--</v>
      </c>
      <c r="AH195" s="283">
        <v>2</v>
      </c>
      <c r="AM195" s="279">
        <v>96</v>
      </c>
      <c r="AN195" s="279"/>
      <c r="AO195" s="279"/>
      <c r="AP195" s="279"/>
      <c r="AY195" s="162" t="str">
        <f>CONCATENATE("2",BB194)</f>
        <v>2Z448</v>
      </c>
      <c r="AZ195" s="162" t="str">
        <f>G195</f>
        <v/>
      </c>
      <c r="BB195" s="200"/>
      <c r="HH195" s="162">
        <f t="shared" si="345"/>
        <v>97</v>
      </c>
      <c r="HI195" s="162" t="str">
        <f t="shared" si="499"/>
        <v>Z497</v>
      </c>
      <c r="HJ195" s="162" t="str">
        <f t="shared" ref="HJ195" si="506">CONCATENATE(2,HI195)</f>
        <v>2Z497</v>
      </c>
      <c r="HK195" s="162" t="str">
        <f t="shared" si="501"/>
        <v>Kohlerová / Nemčíková</v>
      </c>
      <c r="IG195" s="278"/>
      <c r="II195" s="278"/>
      <c r="IJ195" s="278"/>
      <c r="IK195" s="278"/>
      <c r="IL195" s="288"/>
      <c r="IM195" s="278"/>
      <c r="IN195" s="278"/>
      <c r="IO195" s="278"/>
      <c r="IP195" s="278"/>
      <c r="IQ195" s="278"/>
      <c r="IR195" s="278"/>
      <c r="IS195" s="278"/>
      <c r="IT195" s="278"/>
      <c r="IU195" s="278"/>
      <c r="IW195" s="278"/>
      <c r="IX195" s="278"/>
      <c r="IY195" s="278"/>
      <c r="IZ195" s="278"/>
      <c r="JA195" s="278"/>
    </row>
    <row r="196" spans="1:261" ht="39.9" customHeight="1" thickBot="1" x14ac:dyDescent="0.65">
      <c r="B196" s="280"/>
      <c r="C196" s="162" t="s">
        <v>343</v>
      </c>
      <c r="D196" s="281"/>
      <c r="E196" s="281"/>
      <c r="F196" s="282"/>
      <c r="M196" s="228" t="s">
        <v>351</v>
      </c>
      <c r="N196" s="227" t="str">
        <f>IF(ISERROR(VLOOKUP(M196,'zapisy k stolom'!$A$5:$AD$2544,27,0)),"",VLOOKUP(M196,'zapisy k stolom'!$A$5:$AD$2544,27,0))</f>
        <v/>
      </c>
      <c r="O196" s="225"/>
      <c r="Q196" s="180" t="str">
        <f t="shared" ref="Q196:Q259" si="507">IF(ISERROR(IF(Q195+1&gt;MAX($A$5:$A$260),"",Q195+1))=TRUE,"",IF(Q195+1&gt;MAX($A$5:$A$260),"",Q195+1))</f>
        <v/>
      </c>
      <c r="R196" s="180" t="str">
        <f t="shared" si="505"/>
        <v/>
      </c>
      <c r="U196" s="180" t="str">
        <f t="shared" si="362"/>
        <v/>
      </c>
      <c r="V196" s="180" t="str">
        <f t="shared" si="356"/>
        <v/>
      </c>
      <c r="Y196" s="180" t="str">
        <f t="shared" si="409"/>
        <v/>
      </c>
      <c r="Z196" s="180" t="str">
        <f t="shared" si="403"/>
        <v/>
      </c>
      <c r="AC196" s="180" t="str">
        <f t="shared" si="493"/>
        <v/>
      </c>
      <c r="AD196" s="180" t="str">
        <f t="shared" si="487"/>
        <v/>
      </c>
      <c r="AF196" s="284"/>
      <c r="AH196" s="283"/>
      <c r="AM196" s="279"/>
      <c r="AN196" s="279"/>
      <c r="AO196" s="279"/>
      <c r="AP196" s="279"/>
      <c r="AY196" s="162" t="s">
        <v>343</v>
      </c>
      <c r="AZ196" s="162" t="str">
        <f>N196</f>
        <v/>
      </c>
      <c r="HH196" s="162">
        <f t="shared" si="345"/>
        <v>98</v>
      </c>
      <c r="HI196" s="162" t="str">
        <f t="shared" si="499"/>
        <v>Z498</v>
      </c>
      <c r="HJ196" s="162" t="str">
        <f t="shared" ref="HJ196" si="508">CONCATENATE(1,HI196)</f>
        <v>1Z498</v>
      </c>
      <c r="HK196" s="162" t="str">
        <f t="shared" si="501"/>
        <v/>
      </c>
      <c r="IG196" s="277">
        <v>97</v>
      </c>
      <c r="II196" s="277" t="str">
        <f t="shared" ref="II196" si="509">IF($H$1=8,IW196,IF($H$1=16,IX196,IF($H$1=32,IY196,IF($H$1=64,IZ196,IF($H$1=128,JA196,"")))))</f>
        <v/>
      </c>
      <c r="IJ196" s="277">
        <f t="shared" ref="IJ196" si="510">IF($H$1=8,IL196,IF($H$1=16,IN196,IF($H$1=32,IP196,IF($H$1=64,IR196,IF($H$1=128,IT196,"")))))</f>
        <v>0</v>
      </c>
      <c r="IK196" s="277">
        <f t="shared" ref="IK196" si="511">IF($H$1=8,IM196,IF($H$1=16,IO196,IF($H$1=32,IQ196,IF($H$1=64,IS196,IF($H$1=128,IU196,"")))))</f>
        <v>0</v>
      </c>
      <c r="IL196" s="277"/>
      <c r="IM196" s="277"/>
      <c r="IN196" s="277"/>
      <c r="IO196" s="277"/>
      <c r="IP196" s="277"/>
      <c r="IQ196" s="277"/>
      <c r="IR196" s="277" t="s">
        <v>43</v>
      </c>
      <c r="IS196" s="277"/>
      <c r="IT196" s="277" t="s">
        <v>43</v>
      </c>
      <c r="IU196" s="277"/>
      <c r="IW196" s="277" t="str">
        <f>IF(IM196="","",MAX($IW$4:IW195)+1)</f>
        <v/>
      </c>
      <c r="IX196" s="277" t="str">
        <f>IF(IO196="","",MAX($IW$4:IX195)+1)</f>
        <v/>
      </c>
      <c r="IY196" s="277" t="str">
        <f>IF(IQ196="","",MAX($IW$4:IY195)+1)</f>
        <v/>
      </c>
      <c r="IZ196" s="277" t="str">
        <f>IF(IS196="","",MAX($IW$4:IZ195)+1)</f>
        <v/>
      </c>
      <c r="JA196" s="277" t="str">
        <f>IF(IU196="","",MAX($IW$4:JA195)+1)</f>
        <v/>
      </c>
    </row>
    <row r="197" spans="1:261" ht="39.9" customHeight="1" thickBot="1" x14ac:dyDescent="0.65">
      <c r="B197" s="280">
        <v>97</v>
      </c>
      <c r="C197" s="162" t="str">
        <f t="shared" si="339"/>
        <v>1Z449</v>
      </c>
      <c r="D197" s="281">
        <f>HLOOKUP($H$1,$AH$6:$AL$258,B195+B195,0)</f>
        <v>0</v>
      </c>
      <c r="E197" s="281">
        <f t="shared" si="372"/>
        <v>97</v>
      </c>
      <c r="F197" s="282" t="str">
        <f>IF(OR(ISERROR(HLOOKUP($H$1,$AR$4:$AV$132,B197+1,0))=TRUE,HLOOKUP($H$1,$AR$4:$AV$132,B197+1,0)=0)," ",HLOOKUP($H$1,$AR$4:$AV$132,B197+1,0))</f>
        <v xml:space="preserve"> </v>
      </c>
      <c r="G197" s="214" t="str">
        <f>IF(ISERROR(VLOOKUP(E197,vylosovanie!$D$10:$Q$162,11,0))=TRUE,"",IF($K$1="n","",VLOOKUP(E197,vylosovanie!$D$10:$Q$162,11,0)))</f>
        <v/>
      </c>
      <c r="H197" s="214" t="str">
        <f>IF(ISERROR(VLOOKUP(E197,vylosovanie!$D$10:$Q$162,12,0))=TRUE,"",IF($K$1="n","",VLOOKUP(E197,vylosovanie!$D$10:$Q$162,12,0)))</f>
        <v/>
      </c>
      <c r="I197" s="214" t="str">
        <f>IF(ISERROR(VLOOKUP(H198,'zapisy k stolom'!$A$4:$AD$2544,28,0)),"",VLOOKUP(H198,'zapisy k stolom'!$A$4:$AD$2544,28,0))</f>
        <v/>
      </c>
      <c r="N197" s="229" t="str">
        <f>IF(ISERROR(VLOOKUP(M196,'zapisy k stolom'!$A$5:$AD$2544,30,0)),"",VLOOKUP(M196,'zapisy k stolom'!$A$5:$AD$2544,30,0))</f>
        <v/>
      </c>
      <c r="Q197" s="180" t="str">
        <f t="shared" si="507"/>
        <v/>
      </c>
      <c r="R197" s="180" t="str">
        <f t="shared" si="505"/>
        <v/>
      </c>
      <c r="U197" s="180" t="str">
        <f t="shared" si="362"/>
        <v/>
      </c>
      <c r="V197" s="180" t="str">
        <f t="shared" si="356"/>
        <v/>
      </c>
      <c r="Y197" s="180" t="str">
        <f t="shared" si="409"/>
        <v/>
      </c>
      <c r="Z197" s="180" t="str">
        <f t="shared" si="403"/>
        <v/>
      </c>
      <c r="AC197" s="180" t="str">
        <f t="shared" si="493"/>
        <v/>
      </c>
      <c r="AD197" s="180" t="str">
        <f t="shared" si="487"/>
        <v/>
      </c>
      <c r="AF197" s="284" t="str">
        <f>IF(F197=$H$1,"B1",IF(F197&gt;$H$1,"--",IF($H$1=8,HLOOKUP($H$2,$HZ$2:$IC$10,F197+1,0),IF($H$1=16,HLOOKUP($H$2,$BL$2:$BS$18,F197+1,0),IF($H$1=32,HLOOKUP($H$2,$BY$2:$CN$34,F197+1,0),IF($H$1=64,HLOOKUP($H$2,$CT$2:$DY$66,F197+1,0),IF($H$1=128,HLOOKUP($H$2,$EE$2:$GP$130,F197+1,0),"")))))))</f>
        <v>--</v>
      </c>
      <c r="AH197" s="283">
        <v>2</v>
      </c>
      <c r="AM197" s="279">
        <v>97</v>
      </c>
      <c r="AN197" s="279"/>
      <c r="AO197" s="279"/>
      <c r="AP197" s="279"/>
      <c r="AY197" s="162" t="str">
        <f>CONCATENATE("1",BB198)</f>
        <v>1Z449</v>
      </c>
      <c r="AZ197" s="162" t="str">
        <f>G197</f>
        <v/>
      </c>
      <c r="HH197" s="162">
        <f t="shared" si="345"/>
        <v>98</v>
      </c>
      <c r="HI197" s="162" t="str">
        <f t="shared" si="499"/>
        <v>Z498</v>
      </c>
      <c r="HJ197" s="162" t="str">
        <f t="shared" ref="HJ197" si="512">CONCATENATE(2,HI197)</f>
        <v>2Z498</v>
      </c>
      <c r="HK197" s="162" t="str">
        <f t="shared" si="501"/>
        <v/>
      </c>
      <c r="IG197" s="278"/>
      <c r="II197" s="278"/>
      <c r="IJ197" s="278"/>
      <c r="IK197" s="278"/>
      <c r="IL197" s="288"/>
      <c r="IM197" s="278"/>
      <c r="IN197" s="278"/>
      <c r="IO197" s="278"/>
      <c r="IP197" s="278"/>
      <c r="IQ197" s="278"/>
      <c r="IR197" s="278"/>
      <c r="IS197" s="278"/>
      <c r="IT197" s="278"/>
      <c r="IU197" s="278"/>
      <c r="IW197" s="278"/>
      <c r="IX197" s="278"/>
      <c r="IY197" s="278"/>
      <c r="IZ197" s="278"/>
      <c r="JA197" s="278"/>
    </row>
    <row r="198" spans="1:261" ht="39.9" customHeight="1" thickBot="1" x14ac:dyDescent="0.65">
      <c r="B198" s="280"/>
      <c r="C198" s="162" t="str">
        <f t="shared" ref="C198:C260" si="513">AY198</f>
        <v>1Z489</v>
      </c>
      <c r="D198" s="281"/>
      <c r="E198" s="281"/>
      <c r="F198" s="282"/>
      <c r="G198" s="217"/>
      <c r="H198" s="218" t="str">
        <f>BB198</f>
        <v>Z449</v>
      </c>
      <c r="I198" s="214" t="str">
        <f>IF(ISERROR(VLOOKUP(H198,'zapisy k stolom'!$A$4:$AD$2403,27,0)),"",VLOOKUP(H198,'zapisy k stolom'!$A$4:$AD$2403,27,0))</f>
        <v/>
      </c>
      <c r="N198" s="225"/>
      <c r="Q198" s="180" t="str">
        <f t="shared" si="507"/>
        <v/>
      </c>
      <c r="R198" s="180" t="str">
        <f t="shared" si="505"/>
        <v/>
      </c>
      <c r="U198" s="180" t="str">
        <f t="shared" si="362"/>
        <v/>
      </c>
      <c r="V198" s="180" t="str">
        <f t="shared" si="356"/>
        <v/>
      </c>
      <c r="Y198" s="180" t="str">
        <f t="shared" si="409"/>
        <v/>
      </c>
      <c r="Z198" s="180" t="str">
        <f t="shared" si="403"/>
        <v/>
      </c>
      <c r="AC198" s="180" t="str">
        <f t="shared" si="493"/>
        <v/>
      </c>
      <c r="AD198" s="180" t="str">
        <f t="shared" si="487"/>
        <v/>
      </c>
      <c r="AF198" s="284"/>
      <c r="AH198" s="283"/>
      <c r="AM198" s="279"/>
      <c r="AN198" s="279"/>
      <c r="AO198" s="279"/>
      <c r="AP198" s="279"/>
      <c r="AY198" s="162" t="str">
        <f>CONCATENATE("1",BC200)</f>
        <v>1Z489</v>
      </c>
      <c r="AZ198" s="162" t="str">
        <f>I198</f>
        <v/>
      </c>
      <c r="BA198" s="162">
        <f>BA194+1</f>
        <v>49</v>
      </c>
      <c r="BB198" s="199" t="str">
        <f>CONCATENATE("Z4",BA198)</f>
        <v>Z449</v>
      </c>
      <c r="HH198" s="162">
        <f t="shared" si="345"/>
        <v>99</v>
      </c>
      <c r="HI198" s="162" t="str">
        <f t="shared" si="499"/>
        <v>Z499</v>
      </c>
      <c r="HJ198" s="162" t="str">
        <f t="shared" ref="HJ198" si="514">CONCATENATE(1,HI198)</f>
        <v>1Z499</v>
      </c>
      <c r="HK198" s="162" t="str">
        <f t="shared" si="501"/>
        <v/>
      </c>
      <c r="IG198" s="277">
        <v>98</v>
      </c>
      <c r="II198" s="277" t="str">
        <f t="shared" ref="II198" si="515">IF($H$1=8,IW198,IF($H$1=16,IX198,IF($H$1=32,IY198,IF($H$1=64,IZ198,IF($H$1=128,JA198,"")))))</f>
        <v/>
      </c>
      <c r="IJ198" s="277">
        <f t="shared" ref="IJ198" si="516">IF($H$1=8,IL198,IF($H$1=16,IN198,IF($H$1=32,IP198,IF($H$1=64,IR198,IF($H$1=128,IT198,"")))))</f>
        <v>0</v>
      </c>
      <c r="IK198" s="277">
        <f t="shared" ref="IK198" si="517">IF($H$1=8,IM198,IF($H$1=16,IO198,IF($H$1=32,IQ198,IF($H$1=64,IS198,IF($H$1=128,IU198,"")))))</f>
        <v>0</v>
      </c>
      <c r="IL198" s="277"/>
      <c r="IM198" s="277"/>
      <c r="IN198" s="277"/>
      <c r="IO198" s="277"/>
      <c r="IP198" s="277"/>
      <c r="IQ198" s="277"/>
      <c r="IR198" s="277" t="s">
        <v>43</v>
      </c>
      <c r="IS198" s="277"/>
      <c r="IT198" s="277" t="s">
        <v>43</v>
      </c>
      <c r="IU198" s="277"/>
      <c r="IW198" s="277" t="str">
        <f>IF(IM198="","",MAX($IW$4:IW197)+1)</f>
        <v/>
      </c>
      <c r="IX198" s="277" t="str">
        <f>IF(IO198="","",MAX($IW$4:IX197)+1)</f>
        <v/>
      </c>
      <c r="IY198" s="277" t="str">
        <f>IF(IQ198="","",MAX($IW$4:IY197)+1)</f>
        <v/>
      </c>
      <c r="IZ198" s="277" t="str">
        <f>IF(IS198="","",MAX($IW$4:IZ197)+1)</f>
        <v/>
      </c>
      <c r="JA198" s="277" t="str">
        <f>IF(IU198="","",MAX($IW$4:JA197)+1)</f>
        <v/>
      </c>
    </row>
    <row r="199" spans="1:261" ht="39.9" customHeight="1" thickBot="1" x14ac:dyDescent="0.65">
      <c r="A199" s="232" t="str">
        <f>IF(I199="","",MAX($A$5:A198)+1)</f>
        <v/>
      </c>
      <c r="B199" s="280">
        <v>98</v>
      </c>
      <c r="C199" s="162" t="str">
        <f t="shared" si="513"/>
        <v>2Z449</v>
      </c>
      <c r="D199" s="281">
        <f>HLOOKUP($H$1,$AH$6:$AL$258,B197+B197,0)</f>
        <v>0</v>
      </c>
      <c r="E199" s="281">
        <f t="shared" si="372"/>
        <v>98</v>
      </c>
      <c r="F199" s="282" t="str">
        <f>IF(OR(ISERROR(HLOOKUP($H$1,$AR$4:$AV$132,B199+1,0))=TRUE,HLOOKUP($H$1,$AR$4:$AV$132,B199+1,0)=0)," ",HLOOKUP($H$1,$AR$4:$AV$132,B199+1,0))</f>
        <v xml:space="preserve"> </v>
      </c>
      <c r="G199" s="219" t="str">
        <f>IF(ISERROR(VLOOKUP(E199,vylosovanie!$D$10:$Q$162,11,0))=TRUE,"",IF($K$1="n","",VLOOKUP(E199,vylosovanie!$D$10:$Q$162,11,0)))</f>
        <v/>
      </c>
      <c r="H199" s="220" t="str">
        <f>IF(ISERROR(VLOOKUP(E199,vylosovanie!$D$10:$Q$162,12,0))=TRUE,"",IF($K$1="n","",VLOOKUP(E199,vylosovanie!$D$10:$Q$162,12,0)))</f>
        <v/>
      </c>
      <c r="I199" s="221" t="str">
        <f>IF(ISERROR(VLOOKUP(H198,'zapisy k stolom'!$A$4:$AD$2403,30,0)),"",VLOOKUP(H198,'zapisy k stolom'!$A$4:$AD$2403,30,0))</f>
        <v/>
      </c>
      <c r="J199" s="214" t="str">
        <f>IF(ISERROR(VLOOKUP(I200,'zapisy k stolom'!$A$4:$AD$2544,28,0)),"",VLOOKUP(I200,'zapisy k stolom'!$A$4:$AD$2544,28,0))</f>
        <v/>
      </c>
      <c r="N199" s="225"/>
      <c r="Q199" s="180" t="str">
        <f t="shared" si="507"/>
        <v/>
      </c>
      <c r="R199" s="180" t="str">
        <f t="shared" si="505"/>
        <v/>
      </c>
      <c r="U199" s="180" t="str">
        <f t="shared" si="362"/>
        <v/>
      </c>
      <c r="V199" s="180" t="str">
        <f t="shared" si="356"/>
        <v/>
      </c>
      <c r="Y199" s="180" t="str">
        <f t="shared" si="409"/>
        <v/>
      </c>
      <c r="Z199" s="180" t="str">
        <f t="shared" si="403"/>
        <v/>
      </c>
      <c r="AC199" s="180" t="str">
        <f t="shared" si="493"/>
        <v/>
      </c>
      <c r="AD199" s="180" t="str">
        <f t="shared" si="487"/>
        <v/>
      </c>
      <c r="AF199" s="284" t="str">
        <f>IF(F199=$H$1,"B1",IF(F199&gt;$H$1,"--",IF($H$1=8,HLOOKUP($H$2,$HZ$2:$IC$10,F199+1,0),IF($H$1=16,HLOOKUP($H$2,$BL$2:$BS$18,F199+1,0),IF($H$1=32,HLOOKUP($H$2,$BY$2:$CN$34,F199+1,0),IF($H$1=64,HLOOKUP($H$2,$CT$2:$DY$66,F199+1,0),IF($H$1=128,HLOOKUP($H$2,$EE$2:$GP$130,F199+1,0),"")))))))</f>
        <v>--</v>
      </c>
      <c r="AH199" s="283">
        <v>6</v>
      </c>
      <c r="AM199" s="279">
        <v>98</v>
      </c>
      <c r="AN199" s="279"/>
      <c r="AO199" s="279"/>
      <c r="AP199" s="279"/>
      <c r="AY199" s="162" t="str">
        <f>CONCATENATE("2",BB198)</f>
        <v>2Z449</v>
      </c>
      <c r="AZ199" s="162" t="str">
        <f>G199</f>
        <v/>
      </c>
      <c r="BA199" s="162">
        <f>BA191+1</f>
        <v>89</v>
      </c>
      <c r="BB199" s="200"/>
      <c r="BC199" s="199"/>
      <c r="HH199" s="162">
        <f t="shared" si="345"/>
        <v>99</v>
      </c>
      <c r="HI199" s="162" t="str">
        <f t="shared" si="499"/>
        <v>Z499</v>
      </c>
      <c r="HJ199" s="162" t="str">
        <f t="shared" ref="HJ199" si="518">CONCATENATE(2,HI199)</f>
        <v>2Z499</v>
      </c>
      <c r="HK199" s="162" t="str">
        <f t="shared" si="501"/>
        <v/>
      </c>
      <c r="IG199" s="278"/>
      <c r="II199" s="278"/>
      <c r="IJ199" s="278"/>
      <c r="IK199" s="278"/>
      <c r="IL199" s="288"/>
      <c r="IM199" s="278"/>
      <c r="IN199" s="278"/>
      <c r="IO199" s="278"/>
      <c r="IP199" s="278"/>
      <c r="IQ199" s="278"/>
      <c r="IR199" s="278"/>
      <c r="IS199" s="278"/>
      <c r="IT199" s="278"/>
      <c r="IU199" s="278"/>
      <c r="IW199" s="278"/>
      <c r="IX199" s="278"/>
      <c r="IY199" s="278"/>
      <c r="IZ199" s="278"/>
      <c r="JA199" s="278"/>
    </row>
    <row r="200" spans="1:261" ht="39.9" customHeight="1" thickBot="1" x14ac:dyDescent="0.65">
      <c r="B200" s="280"/>
      <c r="C200" s="162" t="str">
        <f t="shared" si="513"/>
        <v>1Z4109</v>
      </c>
      <c r="D200" s="281"/>
      <c r="E200" s="281"/>
      <c r="F200" s="282"/>
      <c r="I200" s="222" t="str">
        <f>BC200</f>
        <v>Z489</v>
      </c>
      <c r="J200" s="214" t="str">
        <f>IF(ISERROR(VLOOKUP(I200,'zapisy k stolom'!$A$4:$AD$2403,27,0)),"",VLOOKUP(I200,'zapisy k stolom'!$A$4:$AD$2403,27,0))</f>
        <v/>
      </c>
      <c r="N200" s="225"/>
      <c r="Q200" s="180" t="str">
        <f t="shared" si="507"/>
        <v/>
      </c>
      <c r="R200" s="180" t="str">
        <f t="shared" si="505"/>
        <v/>
      </c>
      <c r="U200" s="180" t="str">
        <f t="shared" si="362"/>
        <v/>
      </c>
      <c r="V200" s="180" t="str">
        <f t="shared" si="356"/>
        <v/>
      </c>
      <c r="Y200" s="180" t="str">
        <f t="shared" si="409"/>
        <v/>
      </c>
      <c r="Z200" s="180" t="str">
        <f t="shared" si="403"/>
        <v/>
      </c>
      <c r="AC200" s="180" t="str">
        <f t="shared" si="493"/>
        <v/>
      </c>
      <c r="AD200" s="180" t="str">
        <f t="shared" si="487"/>
        <v/>
      </c>
      <c r="AF200" s="284"/>
      <c r="AH200" s="283"/>
      <c r="AM200" s="279"/>
      <c r="AN200" s="279"/>
      <c r="AO200" s="279"/>
      <c r="AP200" s="279"/>
      <c r="AY200" s="162" t="str">
        <f>CONCATENATE("1",BD204)</f>
        <v>1Z4109</v>
      </c>
      <c r="AZ200" s="162" t="str">
        <f>J200</f>
        <v/>
      </c>
      <c r="BC200" s="203" t="str">
        <f>CONCATENATE("Z4",BA199)</f>
        <v>Z489</v>
      </c>
      <c r="HH200" s="162">
        <f t="shared" ref="HH200:HH241" si="519">HH198+1</f>
        <v>100</v>
      </c>
      <c r="HI200" s="162" t="str">
        <f t="shared" si="499"/>
        <v>Z4100</v>
      </c>
      <c r="HJ200" s="162" t="str">
        <f t="shared" ref="HJ200" si="520">CONCATENATE(1,HI200)</f>
        <v>1Z4100</v>
      </c>
      <c r="HK200" s="162" t="str">
        <f t="shared" si="501"/>
        <v/>
      </c>
      <c r="IG200" s="277">
        <v>99</v>
      </c>
      <c r="II200" s="277" t="str">
        <f t="shared" ref="II200" si="521">IF($H$1=8,IW200,IF($H$1=16,IX200,IF($H$1=32,IY200,IF($H$1=64,IZ200,IF($H$1=128,JA200,"")))))</f>
        <v/>
      </c>
      <c r="IJ200" s="277">
        <f t="shared" ref="IJ200" si="522">IF($H$1=8,IL200,IF($H$1=16,IN200,IF($H$1=32,IP200,IF($H$1=64,IR200,IF($H$1=128,IT200,"")))))</f>
        <v>0</v>
      </c>
      <c r="IK200" s="277">
        <f t="shared" ref="IK200" si="523">IF($H$1=8,IM200,IF($H$1=16,IO200,IF($H$1=32,IQ200,IF($H$1=64,IS200,IF($H$1=128,IU200,"")))))</f>
        <v>0</v>
      </c>
      <c r="IL200" s="277"/>
      <c r="IM200" s="277"/>
      <c r="IN200" s="277"/>
      <c r="IO200" s="277"/>
      <c r="IP200" s="277"/>
      <c r="IQ200" s="277"/>
      <c r="IR200" s="277" t="s">
        <v>43</v>
      </c>
      <c r="IS200" s="277"/>
      <c r="IT200" s="277" t="s">
        <v>43</v>
      </c>
      <c r="IU200" s="277"/>
      <c r="IW200" s="277" t="str">
        <f>IF(IM200="","",MAX($IW$4:IW199)+1)</f>
        <v/>
      </c>
      <c r="IX200" s="277" t="str">
        <f>IF(IO200="","",MAX($IW$4:IX199)+1)</f>
        <v/>
      </c>
      <c r="IY200" s="277" t="str">
        <f>IF(IQ200="","",MAX($IW$4:IY199)+1)</f>
        <v/>
      </c>
      <c r="IZ200" s="277" t="str">
        <f>IF(IS200="","",MAX($IW$4:IZ199)+1)</f>
        <v/>
      </c>
      <c r="JA200" s="277" t="str">
        <f>IF(IU200="","",MAX($IW$4:JA199)+1)</f>
        <v/>
      </c>
    </row>
    <row r="201" spans="1:261" ht="39.9" customHeight="1" thickBot="1" x14ac:dyDescent="0.65">
      <c r="B201" s="280">
        <v>99</v>
      </c>
      <c r="C201" s="162" t="str">
        <f t="shared" si="513"/>
        <v>1Z450</v>
      </c>
      <c r="D201" s="281">
        <f>HLOOKUP($H$1,$AH$6:$AL$258,B199+B199,0)</f>
        <v>0</v>
      </c>
      <c r="E201" s="281">
        <f t="shared" si="372"/>
        <v>99</v>
      </c>
      <c r="F201" s="282" t="str">
        <f>IF(OR(ISERROR(HLOOKUP($H$1,$AR$4:$AV$132,B201+1,0))=TRUE,HLOOKUP($H$1,$AR$4:$AV$132,B201+1,0)=0)," ",HLOOKUP($H$1,$AR$4:$AV$132,B201+1,0))</f>
        <v xml:space="preserve"> </v>
      </c>
      <c r="G201" s="214" t="str">
        <f>IF(ISERROR(VLOOKUP(E201,vylosovanie!$D$10:$Q$162,11,0))=TRUE,"",IF($K$1="n","",VLOOKUP(E201,vylosovanie!$D$10:$Q$162,11,0)))</f>
        <v/>
      </c>
      <c r="H201" s="214" t="str">
        <f>IF(ISERROR(VLOOKUP(E201,vylosovanie!$D$10:$Q$162,12,0))=TRUE,"",IF($K$1="n","",VLOOKUP(E201,vylosovanie!$D$10:$Q$162,12,0)))</f>
        <v/>
      </c>
      <c r="I201" s="223" t="str">
        <f>IF(ISERROR(VLOOKUP(H202,'zapisy k stolom'!$A$4:$AD$2403,28,0)),"",VLOOKUP(H202,'zapisy k stolom'!$A$4:$AD$2403,28,0))</f>
        <v/>
      </c>
      <c r="J201" s="221" t="str">
        <f>IF(ISERROR(VLOOKUP(I200,'zapisy k stolom'!$A$4:$AD$2403,30,0)),"",VLOOKUP(I200,'zapisy k stolom'!$A$4:$AD$2403,30,0))</f>
        <v/>
      </c>
      <c r="N201" s="225"/>
      <c r="Q201" s="180" t="str">
        <f t="shared" si="507"/>
        <v/>
      </c>
      <c r="R201" s="180" t="str">
        <f t="shared" si="505"/>
        <v/>
      </c>
      <c r="U201" s="180" t="str">
        <f t="shared" si="362"/>
        <v/>
      </c>
      <c r="V201" s="180" t="str">
        <f t="shared" si="356"/>
        <v/>
      </c>
      <c r="Y201" s="180" t="str">
        <f t="shared" si="409"/>
        <v/>
      </c>
      <c r="Z201" s="180" t="str">
        <f t="shared" si="403"/>
        <v/>
      </c>
      <c r="AC201" s="180" t="str">
        <f t="shared" si="493"/>
        <v/>
      </c>
      <c r="AD201" s="180" t="str">
        <f t="shared" si="487"/>
        <v/>
      </c>
      <c r="AF201" s="284" t="str">
        <f>IF(F201=$H$1,"B1",IF(F201&gt;$H$1,"--",IF($H$1=8,HLOOKUP($H$2,$HZ$2:$IC$10,F201+1,0),IF($H$1=16,HLOOKUP($H$2,$BL$2:$BS$18,F201+1,0),IF($H$1=32,HLOOKUP($H$2,$BY$2:$CN$34,F201+1,0),IF($H$1=64,HLOOKUP($H$2,$CT$2:$DY$66,F201+1,0),IF($H$1=128,HLOOKUP($H$2,$EE$2:$GP$130,F201+1,0),"")))))))</f>
        <v>--</v>
      </c>
      <c r="AH201" s="283">
        <v>6</v>
      </c>
      <c r="AM201" s="279">
        <v>99</v>
      </c>
      <c r="AN201" s="279"/>
      <c r="AO201" s="279"/>
      <c r="AP201" s="279"/>
      <c r="AY201" s="162" t="str">
        <f>CONCATENATE("1",BB202)</f>
        <v>1Z450</v>
      </c>
      <c r="AZ201" s="162" t="str">
        <f>G201</f>
        <v/>
      </c>
      <c r="BA201" s="162">
        <f>BA185+1</f>
        <v>109</v>
      </c>
      <c r="BC201" s="203"/>
      <c r="BD201" s="199"/>
      <c r="HH201" s="162">
        <f t="shared" si="519"/>
        <v>100</v>
      </c>
      <c r="HI201" s="162" t="str">
        <f t="shared" si="499"/>
        <v>Z4100</v>
      </c>
      <c r="HJ201" s="162" t="str">
        <f t="shared" ref="HJ201" si="524">CONCATENATE(2,HI201)</f>
        <v>2Z4100</v>
      </c>
      <c r="HK201" s="162" t="str">
        <f t="shared" si="501"/>
        <v/>
      </c>
      <c r="IG201" s="278"/>
      <c r="II201" s="278"/>
      <c r="IJ201" s="278"/>
      <c r="IK201" s="278"/>
      <c r="IL201" s="288"/>
      <c r="IM201" s="278"/>
      <c r="IN201" s="278"/>
      <c r="IO201" s="278"/>
      <c r="IP201" s="278"/>
      <c r="IQ201" s="278"/>
      <c r="IR201" s="278"/>
      <c r="IS201" s="278"/>
      <c r="IT201" s="278"/>
      <c r="IU201" s="278"/>
      <c r="IW201" s="278"/>
      <c r="IX201" s="278"/>
      <c r="IY201" s="278"/>
      <c r="IZ201" s="278"/>
      <c r="JA201" s="278"/>
    </row>
    <row r="202" spans="1:261" ht="39.9" customHeight="1" thickBot="1" x14ac:dyDescent="0.65">
      <c r="B202" s="280"/>
      <c r="C202" s="162" t="str">
        <f t="shared" si="513"/>
        <v>2Z489</v>
      </c>
      <c r="D202" s="281"/>
      <c r="E202" s="281"/>
      <c r="F202" s="282"/>
      <c r="G202" s="217"/>
      <c r="H202" s="218" t="str">
        <f>BB202</f>
        <v>Z450</v>
      </c>
      <c r="I202" s="220" t="str">
        <f>IF(ISERROR(VLOOKUP(H202,'zapisy k stolom'!$A$4:$AD$2403,27,0)),"",VLOOKUP(H202,'zapisy k stolom'!$A$4:$AD$2403,27,0))</f>
        <v/>
      </c>
      <c r="J202" s="223"/>
      <c r="N202" s="225"/>
      <c r="Q202" s="180" t="str">
        <f t="shared" si="507"/>
        <v/>
      </c>
      <c r="R202" s="180" t="str">
        <f t="shared" si="505"/>
        <v/>
      </c>
      <c r="U202" s="180" t="str">
        <f t="shared" si="362"/>
        <v/>
      </c>
      <c r="V202" s="180" t="str">
        <f t="shared" si="356"/>
        <v/>
      </c>
      <c r="Y202" s="180" t="str">
        <f t="shared" si="409"/>
        <v/>
      </c>
      <c r="Z202" s="180" t="str">
        <f t="shared" si="403"/>
        <v/>
      </c>
      <c r="AC202" s="180" t="str">
        <f t="shared" si="493"/>
        <v/>
      </c>
      <c r="AD202" s="180" t="str">
        <f t="shared" si="487"/>
        <v/>
      </c>
      <c r="AF202" s="284"/>
      <c r="AH202" s="283"/>
      <c r="AM202" s="279"/>
      <c r="AN202" s="279"/>
      <c r="AO202" s="279"/>
      <c r="AP202" s="279"/>
      <c r="AY202" s="162" t="str">
        <f>CONCATENATE("2",BC200)</f>
        <v>2Z489</v>
      </c>
      <c r="AZ202" s="162" t="str">
        <f>I202</f>
        <v/>
      </c>
      <c r="BA202" s="162">
        <f>BA198+1</f>
        <v>50</v>
      </c>
      <c r="BB202" s="199" t="str">
        <f>CONCATENATE("Z4",BA202)</f>
        <v>Z450</v>
      </c>
      <c r="BC202" s="200"/>
      <c r="BD202" s="203"/>
      <c r="HH202" s="162">
        <f t="shared" si="519"/>
        <v>101</v>
      </c>
      <c r="HI202" s="162" t="str">
        <f t="shared" si="499"/>
        <v>Z4101</v>
      </c>
      <c r="HJ202" s="162" t="str">
        <f t="shared" ref="HJ202" si="525">CONCATENATE(1,HI202)</f>
        <v>1Z4101</v>
      </c>
      <c r="HK202" s="162" t="str">
        <f t="shared" si="501"/>
        <v/>
      </c>
      <c r="IG202" s="277">
        <v>100</v>
      </c>
      <c r="II202" s="277" t="str">
        <f t="shared" ref="II202" si="526">IF($H$1=8,IW202,IF($H$1=16,IX202,IF($H$1=32,IY202,IF($H$1=64,IZ202,IF($H$1=128,JA202,"")))))</f>
        <v/>
      </c>
      <c r="IJ202" s="277">
        <f t="shared" ref="IJ202" si="527">IF($H$1=8,IL202,IF($H$1=16,IN202,IF($H$1=32,IP202,IF($H$1=64,IR202,IF($H$1=128,IT202,"")))))</f>
        <v>0</v>
      </c>
      <c r="IK202" s="277">
        <f t="shared" ref="IK202" si="528">IF($H$1=8,IM202,IF($H$1=16,IO202,IF($H$1=32,IQ202,IF($H$1=64,IS202,IF($H$1=128,IU202,"")))))</f>
        <v>0</v>
      </c>
      <c r="IL202" s="277"/>
      <c r="IM202" s="277"/>
      <c r="IN202" s="277"/>
      <c r="IO202" s="277"/>
      <c r="IP202" s="277"/>
      <c r="IQ202" s="277"/>
      <c r="IR202" s="277" t="s">
        <v>43</v>
      </c>
      <c r="IS202" s="277"/>
      <c r="IT202" s="277" t="s">
        <v>43</v>
      </c>
      <c r="IU202" s="277"/>
      <c r="IW202" s="277" t="str">
        <f>IF(IM202="","",MAX($IW$4:IW201)+1)</f>
        <v/>
      </c>
      <c r="IX202" s="277" t="str">
        <f>IF(IO202="","",MAX($IW$4:IX201)+1)</f>
        <v/>
      </c>
      <c r="IY202" s="277" t="str">
        <f>IF(IQ202="","",MAX($IW$4:IY201)+1)</f>
        <v/>
      </c>
      <c r="IZ202" s="277" t="str">
        <f>IF(IS202="","",MAX($IW$4:IZ201)+1)</f>
        <v/>
      </c>
      <c r="JA202" s="277" t="str">
        <f>IF(IU202="","",MAX($IW$4:JA201)+1)</f>
        <v/>
      </c>
    </row>
    <row r="203" spans="1:261" ht="39.9" customHeight="1" thickBot="1" x14ac:dyDescent="0.65">
      <c r="A203" s="232" t="str">
        <f>IF(I203="","",MAX($A$5:A202)+1)</f>
        <v/>
      </c>
      <c r="B203" s="280">
        <v>100</v>
      </c>
      <c r="C203" s="162" t="str">
        <f t="shared" si="513"/>
        <v>2Z450</v>
      </c>
      <c r="D203" s="281">
        <f>HLOOKUP($H$1,$AH$6:$AL$258,B201+B201,0)</f>
        <v>0</v>
      </c>
      <c r="E203" s="281">
        <f t="shared" si="372"/>
        <v>100</v>
      </c>
      <c r="F203" s="282" t="str">
        <f>IF(OR(ISERROR(HLOOKUP($H$1,$AR$4:$AV$132,B203+1,0))=TRUE,HLOOKUP($H$1,$AR$4:$AV$132,B203+1,0)=0)," ",HLOOKUP($H$1,$AR$4:$AV$132,B203+1,0))</f>
        <v xml:space="preserve"> </v>
      </c>
      <c r="G203" s="219" t="str">
        <f>IF(ISERROR(VLOOKUP(E203,vylosovanie!$D$10:$Q$162,11,0))=TRUE,"",IF($K$1="n","",VLOOKUP(E203,vylosovanie!$D$10:$Q$162,11,0)))</f>
        <v/>
      </c>
      <c r="H203" s="220" t="str">
        <f>IF(ISERROR(VLOOKUP(E203,vylosovanie!$D$10:$Q$162,12,0))=TRUE,"",IF($K$1="n","",VLOOKUP(E203,vylosovanie!$D$10:$Q$162,12,0)))</f>
        <v/>
      </c>
      <c r="I203" s="224" t="str">
        <f>IF(ISERROR(VLOOKUP(H202,'zapisy k stolom'!$A$4:$AD$2403,30,0)),"",VLOOKUP(H202,'zapisy k stolom'!$A$4:$AD$2403,30,0))</f>
        <v/>
      </c>
      <c r="J203" s="223"/>
      <c r="K203" s="214" t="str">
        <f>IF(ISERROR(VLOOKUP(J204,'zapisy k stolom'!$A$4:$AD$2544,28,0)),"",VLOOKUP(J204,'zapisy k stolom'!$A$4:$AD$2544,28,0))</f>
        <v/>
      </c>
      <c r="N203" s="225"/>
      <c r="Q203" s="180" t="str">
        <f t="shared" si="507"/>
        <v/>
      </c>
      <c r="R203" s="180" t="str">
        <f t="shared" si="505"/>
        <v/>
      </c>
      <c r="U203" s="180" t="str">
        <f t="shared" si="362"/>
        <v/>
      </c>
      <c r="V203" s="180" t="str">
        <f t="shared" si="356"/>
        <v/>
      </c>
      <c r="Y203" s="180" t="str">
        <f t="shared" si="409"/>
        <v/>
      </c>
      <c r="Z203" s="180" t="str">
        <f t="shared" si="403"/>
        <v/>
      </c>
      <c r="AC203" s="180" t="str">
        <f t="shared" si="493"/>
        <v/>
      </c>
      <c r="AD203" s="180" t="str">
        <f t="shared" si="487"/>
        <v/>
      </c>
      <c r="AF203" s="284" t="str">
        <f>IF(F203=$H$1,"B1",IF(F203&gt;$H$1,"--",IF($H$1=8,HLOOKUP($H$2,$HZ$2:$IC$10,F203+1,0),IF($H$1=16,HLOOKUP($H$2,$BL$2:$BS$18,F203+1,0),IF($H$1=32,HLOOKUP($H$2,$BY$2:$CN$34,F203+1,0),IF($H$1=64,HLOOKUP($H$2,$CT$2:$DY$66,F203+1,0),IF($H$1=128,HLOOKUP($H$2,$EE$2:$GP$130,F203+1,0),"")))))))</f>
        <v>--</v>
      </c>
      <c r="AH203" s="283">
        <v>5</v>
      </c>
      <c r="AM203" s="279">
        <v>100</v>
      </c>
      <c r="AN203" s="279"/>
      <c r="AO203" s="279"/>
      <c r="AP203" s="279"/>
      <c r="AY203" s="162" t="str">
        <f>CONCATENATE("2",BB202)</f>
        <v>2Z450</v>
      </c>
      <c r="AZ203" s="162" t="str">
        <f>G203</f>
        <v/>
      </c>
      <c r="BB203" s="200"/>
      <c r="BD203" s="203"/>
      <c r="HH203" s="162">
        <f t="shared" si="519"/>
        <v>101</v>
      </c>
      <c r="HI203" s="162" t="str">
        <f t="shared" si="499"/>
        <v>Z4101</v>
      </c>
      <c r="HJ203" s="162" t="str">
        <f t="shared" ref="HJ203" si="529">CONCATENATE(2,HI203)</f>
        <v>2Z4101</v>
      </c>
      <c r="HK203" s="162" t="str">
        <f t="shared" si="501"/>
        <v/>
      </c>
      <c r="IG203" s="278"/>
      <c r="II203" s="278"/>
      <c r="IJ203" s="278"/>
      <c r="IK203" s="278"/>
      <c r="IL203" s="288"/>
      <c r="IM203" s="278"/>
      <c r="IN203" s="278"/>
      <c r="IO203" s="278"/>
      <c r="IP203" s="278"/>
      <c r="IQ203" s="278"/>
      <c r="IR203" s="278"/>
      <c r="IS203" s="278"/>
      <c r="IT203" s="278"/>
      <c r="IU203" s="278"/>
      <c r="IW203" s="278"/>
      <c r="IX203" s="278"/>
      <c r="IY203" s="278"/>
      <c r="IZ203" s="278"/>
      <c r="JA203" s="278"/>
    </row>
    <row r="204" spans="1:261" ht="39.9" customHeight="1" thickBot="1" x14ac:dyDescent="0.65">
      <c r="B204" s="280"/>
      <c r="C204" s="162" t="str">
        <f t="shared" si="513"/>
        <v>1Z4119</v>
      </c>
      <c r="D204" s="281"/>
      <c r="E204" s="281"/>
      <c r="F204" s="282"/>
      <c r="J204" s="222" t="str">
        <f>BD204</f>
        <v>Z4109</v>
      </c>
      <c r="K204" s="214" t="str">
        <f>IF(ISERROR(VLOOKUP(J204,'zapisy k stolom'!$A$4:$AD$2403,27,0)),"",VLOOKUP(J204,'zapisy k stolom'!$A$4:$AD$2403,27,0))</f>
        <v/>
      </c>
      <c r="N204" s="225"/>
      <c r="Q204" s="180" t="str">
        <f t="shared" si="507"/>
        <v/>
      </c>
      <c r="R204" s="180" t="str">
        <f t="shared" si="505"/>
        <v/>
      </c>
      <c r="U204" s="180" t="str">
        <f t="shared" si="362"/>
        <v/>
      </c>
      <c r="V204" s="180" t="str">
        <f t="shared" ref="V204:V267" si="530">IF(ISERROR(VLOOKUP(Q195,$A$5:$I$260,9,0))=TRUE,"",VLOOKUP(Q195,$A$5:$I$260,9,0))</f>
        <v/>
      </c>
      <c r="Y204" s="180" t="str">
        <f t="shared" si="409"/>
        <v/>
      </c>
      <c r="Z204" s="180" t="str">
        <f t="shared" si="403"/>
        <v/>
      </c>
      <c r="AC204" s="180" t="str">
        <f t="shared" si="493"/>
        <v/>
      </c>
      <c r="AD204" s="180" t="str">
        <f t="shared" si="487"/>
        <v/>
      </c>
      <c r="AF204" s="284"/>
      <c r="AH204" s="283"/>
      <c r="AM204" s="279"/>
      <c r="AN204" s="279"/>
      <c r="AO204" s="279"/>
      <c r="AP204" s="279"/>
      <c r="AY204" s="162" t="str">
        <f>CONCATENATE("1",BE212)</f>
        <v>1Z4119</v>
      </c>
      <c r="AZ204" s="162" t="str">
        <f>K204</f>
        <v/>
      </c>
      <c r="BD204" s="203" t="str">
        <f>CONCATENATE("Z4",BA201)</f>
        <v>Z4109</v>
      </c>
      <c r="HH204" s="162">
        <f t="shared" si="519"/>
        <v>102</v>
      </c>
      <c r="HI204" s="162" t="str">
        <f t="shared" si="499"/>
        <v>Z4102</v>
      </c>
      <c r="HJ204" s="162" t="str">
        <f t="shared" ref="HJ204" si="531">CONCATENATE(1,HI204)</f>
        <v>1Z4102</v>
      </c>
      <c r="HK204" s="162" t="str">
        <f t="shared" si="501"/>
        <v/>
      </c>
      <c r="IG204" s="277">
        <v>101</v>
      </c>
      <c r="II204" s="277" t="str">
        <f t="shared" ref="II204" si="532">IF($H$1=8,IW204,IF($H$1=16,IX204,IF($H$1=32,IY204,IF($H$1=64,IZ204,IF($H$1=128,JA204,"")))))</f>
        <v/>
      </c>
      <c r="IJ204" s="277">
        <f t="shared" ref="IJ204" si="533">IF($H$1=8,IL204,IF($H$1=16,IN204,IF($H$1=32,IP204,IF($H$1=64,IR204,IF($H$1=128,IT204,"")))))</f>
        <v>0</v>
      </c>
      <c r="IK204" s="277">
        <f t="shared" ref="IK204" si="534">IF($H$1=8,IM204,IF($H$1=16,IO204,IF($H$1=32,IQ204,IF($H$1=64,IS204,IF($H$1=128,IU204,"")))))</f>
        <v>0</v>
      </c>
      <c r="IL204" s="277"/>
      <c r="IM204" s="277"/>
      <c r="IN204" s="277"/>
      <c r="IO204" s="277"/>
      <c r="IP204" s="277"/>
      <c r="IQ204" s="277"/>
      <c r="IR204" s="277" t="s">
        <v>43</v>
      </c>
      <c r="IS204" s="277"/>
      <c r="IT204" s="277" t="s">
        <v>43</v>
      </c>
      <c r="IU204" s="277"/>
      <c r="IW204" s="277" t="str">
        <f>IF(IM204="","",MAX($IW$4:IW203)+1)</f>
        <v/>
      </c>
      <c r="IX204" s="277" t="str">
        <f>IF(IO204="","",MAX($IW$4:IX203)+1)</f>
        <v/>
      </c>
      <c r="IY204" s="277" t="str">
        <f>IF(IQ204="","",MAX($IW$4:IY203)+1)</f>
        <v/>
      </c>
      <c r="IZ204" s="277" t="str">
        <f>IF(IS204="","",MAX($IW$4:IZ203)+1)</f>
        <v/>
      </c>
      <c r="JA204" s="277" t="str">
        <f>IF(IU204="","",MAX($IW$4:JA203)+1)</f>
        <v/>
      </c>
    </row>
    <row r="205" spans="1:261" ht="39.9" customHeight="1" thickBot="1" x14ac:dyDescent="0.65">
      <c r="B205" s="280">
        <v>101</v>
      </c>
      <c r="C205" s="162" t="str">
        <f t="shared" si="513"/>
        <v>1Z451</v>
      </c>
      <c r="D205" s="281">
        <f>HLOOKUP($H$1,$AH$6:$AL$258,B203+B203,0)</f>
        <v>0</v>
      </c>
      <c r="E205" s="281">
        <f t="shared" si="372"/>
        <v>101</v>
      </c>
      <c r="F205" s="282" t="str">
        <f>IF(OR(ISERROR(HLOOKUP($H$1,$AR$4:$AV$132,B205+1,0))=TRUE,HLOOKUP($H$1,$AR$4:$AV$132,B205+1,0)=0)," ",HLOOKUP($H$1,$AR$4:$AV$132,B205+1,0))</f>
        <v xml:space="preserve"> </v>
      </c>
      <c r="G205" s="214">
        <f>IF(ISERROR(VLOOKUP(E205,vylosovanie!$D$10:$Q$162,11,0))=TRUE,"",IF($K$1="n","",VLOOKUP(E205,vylosovanie!$D$10:$Q$162,11,0)))</f>
        <v>0</v>
      </c>
      <c r="H205" s="214">
        <f>IF(ISERROR(VLOOKUP(E205,vylosovanie!$D$10:$Q$162,12,0))=TRUE,"",IF($K$1="n","",VLOOKUP(E205,vylosovanie!$D$10:$Q$162,12,0)))</f>
        <v>0</v>
      </c>
      <c r="I205" s="214" t="str">
        <f>IF(ISERROR(VLOOKUP(H206,'zapisy k stolom'!$A$4:$AD$2544,28,0)),"",VLOOKUP(H206,'zapisy k stolom'!$A$4:$AD$2544,28,0))</f>
        <v/>
      </c>
      <c r="J205" s="223"/>
      <c r="K205" s="221" t="str">
        <f>IF(ISERROR(VLOOKUP(J204,'zapisy k stolom'!$A$4:$AD$2403,30,0)),"",VLOOKUP(J204,'zapisy k stolom'!$A$4:$AD$2403,30,0))</f>
        <v/>
      </c>
      <c r="N205" s="225"/>
      <c r="Q205" s="180" t="str">
        <f t="shared" si="507"/>
        <v/>
      </c>
      <c r="R205" s="180" t="str">
        <f t="shared" si="505"/>
        <v/>
      </c>
      <c r="U205" s="180" t="str">
        <f t="shared" si="362"/>
        <v/>
      </c>
      <c r="V205" s="180" t="str">
        <f t="shared" si="530"/>
        <v/>
      </c>
      <c r="Y205" s="180" t="str">
        <f t="shared" si="409"/>
        <v/>
      </c>
      <c r="Z205" s="180" t="str">
        <f t="shared" si="403"/>
        <v/>
      </c>
      <c r="AC205" s="180" t="str">
        <f t="shared" si="493"/>
        <v/>
      </c>
      <c r="AD205" s="180" t="str">
        <f t="shared" si="487"/>
        <v/>
      </c>
      <c r="AF205" s="284" t="str">
        <f>IF(F205=$H$1,"B1",IF(F205&gt;$H$1,"--",IF($H$1=8,HLOOKUP($H$2,$HZ$2:$IC$10,F205+1,0),IF($H$1=16,HLOOKUP($H$2,$BL$2:$BS$18,F205+1,0),IF($H$1=32,HLOOKUP($H$2,$BY$2:$CN$34,F205+1,0),IF($H$1=64,HLOOKUP($H$2,$CT$2:$DY$66,F205+1,0),IF($H$1=128,HLOOKUP($H$2,$EE$2:$GP$130,F205+1,0),"")))))))</f>
        <v>--</v>
      </c>
      <c r="AH205" s="283">
        <v>5</v>
      </c>
      <c r="AM205" s="279">
        <v>101</v>
      </c>
      <c r="AN205" s="279"/>
      <c r="AO205" s="279"/>
      <c r="AP205" s="279"/>
      <c r="AY205" s="162" t="str">
        <f>CONCATENATE("1",BB206)</f>
        <v>1Z451</v>
      </c>
      <c r="AZ205" s="162">
        <f>G205</f>
        <v>0</v>
      </c>
      <c r="BA205" s="162">
        <f>BA173+1</f>
        <v>119</v>
      </c>
      <c r="BD205" s="203"/>
      <c r="BE205" s="199"/>
      <c r="HH205" s="162">
        <f t="shared" si="519"/>
        <v>102</v>
      </c>
      <c r="HI205" s="162" t="str">
        <f t="shared" si="499"/>
        <v>Z4102</v>
      </c>
      <c r="HJ205" s="162" t="str">
        <f t="shared" ref="HJ205" si="535">CONCATENATE(2,HI205)</f>
        <v>2Z4102</v>
      </c>
      <c r="HK205" s="162" t="str">
        <f t="shared" si="501"/>
        <v/>
      </c>
      <c r="IG205" s="278"/>
      <c r="II205" s="278"/>
      <c r="IJ205" s="278"/>
      <c r="IK205" s="278"/>
      <c r="IL205" s="288"/>
      <c r="IM205" s="278"/>
      <c r="IN205" s="278"/>
      <c r="IO205" s="278"/>
      <c r="IP205" s="278"/>
      <c r="IQ205" s="278"/>
      <c r="IR205" s="278"/>
      <c r="IS205" s="278"/>
      <c r="IT205" s="278"/>
      <c r="IU205" s="278"/>
      <c r="IW205" s="278"/>
      <c r="IX205" s="278"/>
      <c r="IY205" s="278"/>
      <c r="IZ205" s="278"/>
      <c r="JA205" s="278"/>
    </row>
    <row r="206" spans="1:261" ht="39.9" customHeight="1" thickBot="1" x14ac:dyDescent="0.65">
      <c r="B206" s="280"/>
      <c r="C206" s="162" t="str">
        <f t="shared" si="513"/>
        <v>1Z490</v>
      </c>
      <c r="D206" s="281"/>
      <c r="E206" s="281"/>
      <c r="F206" s="282"/>
      <c r="G206" s="217"/>
      <c r="H206" s="218" t="str">
        <f>BB206</f>
        <v>Z451</v>
      </c>
      <c r="I206" s="214" t="str">
        <f>IF(ISERROR(VLOOKUP(H206,'zapisy k stolom'!$A$4:$AD$2403,27,0)),"",VLOOKUP(H206,'zapisy k stolom'!$A$4:$AD$2403,27,0))</f>
        <v/>
      </c>
      <c r="J206" s="223"/>
      <c r="K206" s="223"/>
      <c r="N206" s="225"/>
      <c r="Q206" s="180" t="str">
        <f t="shared" si="507"/>
        <v/>
      </c>
      <c r="R206" s="180" t="str">
        <f t="shared" si="505"/>
        <v/>
      </c>
      <c r="U206" s="180" t="str">
        <f t="shared" ref="U206:U268" si="536">IF(ISERROR(IF(U205+1&gt;MAX($Q$3:$Q$259),"",U205+1))=TRUE,"",IF(U205+1&gt;MAX($Q$3:$Q$259),"",U205+1))</f>
        <v/>
      </c>
      <c r="V206" s="180" t="str">
        <f t="shared" si="530"/>
        <v/>
      </c>
      <c r="Y206" s="180" t="str">
        <f t="shared" si="409"/>
        <v/>
      </c>
      <c r="Z206" s="180" t="str">
        <f t="shared" si="403"/>
        <v/>
      </c>
      <c r="AC206" s="180" t="str">
        <f t="shared" si="493"/>
        <v/>
      </c>
      <c r="AD206" s="180" t="str">
        <f t="shared" si="487"/>
        <v/>
      </c>
      <c r="AF206" s="284"/>
      <c r="AH206" s="283"/>
      <c r="AM206" s="279"/>
      <c r="AN206" s="279"/>
      <c r="AO206" s="279"/>
      <c r="AP206" s="279"/>
      <c r="AY206" s="162" t="str">
        <f>CONCATENATE("1",BC208)</f>
        <v>1Z490</v>
      </c>
      <c r="AZ206" s="162" t="str">
        <f>I206</f>
        <v/>
      </c>
      <c r="BA206" s="162">
        <f>BA202+1</f>
        <v>51</v>
      </c>
      <c r="BB206" s="199" t="str">
        <f>CONCATENATE("Z4",BA206)</f>
        <v>Z451</v>
      </c>
      <c r="BD206" s="203"/>
      <c r="BE206" s="203"/>
      <c r="HH206" s="162">
        <f t="shared" si="519"/>
        <v>103</v>
      </c>
      <c r="HI206" s="162" t="str">
        <f t="shared" si="499"/>
        <v>Z4103</v>
      </c>
      <c r="HJ206" s="162" t="str">
        <f t="shared" ref="HJ206" si="537">CONCATENATE(1,HI206)</f>
        <v>1Z4103</v>
      </c>
      <c r="HK206" s="162" t="str">
        <f t="shared" si="501"/>
        <v/>
      </c>
      <c r="IG206" s="277">
        <v>102</v>
      </c>
      <c r="II206" s="277" t="str">
        <f t="shared" ref="II206" si="538">IF($H$1=8,IW206,IF($H$1=16,IX206,IF($H$1=32,IY206,IF($H$1=64,IZ206,IF($H$1=128,JA206,"")))))</f>
        <v/>
      </c>
      <c r="IJ206" s="277">
        <f t="shared" ref="IJ206" si="539">IF($H$1=8,IL206,IF($H$1=16,IN206,IF($H$1=32,IP206,IF($H$1=64,IR206,IF($H$1=128,IT206,"")))))</f>
        <v>0</v>
      </c>
      <c r="IK206" s="277">
        <f t="shared" ref="IK206" si="540">IF($H$1=8,IM206,IF($H$1=16,IO206,IF($H$1=32,IQ206,IF($H$1=64,IS206,IF($H$1=128,IU206,"")))))</f>
        <v>0</v>
      </c>
      <c r="IL206" s="277"/>
      <c r="IM206" s="277"/>
      <c r="IN206" s="277"/>
      <c r="IO206" s="277"/>
      <c r="IP206" s="277"/>
      <c r="IQ206" s="277"/>
      <c r="IR206" s="277" t="s">
        <v>43</v>
      </c>
      <c r="IS206" s="277"/>
      <c r="IT206" s="277" t="s">
        <v>43</v>
      </c>
      <c r="IU206" s="277"/>
      <c r="IW206" s="277" t="str">
        <f>IF(IM206="","",MAX($IW$4:IW205)+1)</f>
        <v/>
      </c>
      <c r="IX206" s="277" t="str">
        <f>IF(IO206="","",MAX($IW$4:IX205)+1)</f>
        <v/>
      </c>
      <c r="IY206" s="277" t="str">
        <f>IF(IQ206="","",MAX($IW$4:IY205)+1)</f>
        <v/>
      </c>
      <c r="IZ206" s="277" t="str">
        <f>IF(IS206="","",MAX($IW$4:IZ205)+1)</f>
        <v/>
      </c>
      <c r="JA206" s="277" t="str">
        <f>IF(IU206="","",MAX($IW$4:JA205)+1)</f>
        <v/>
      </c>
    </row>
    <row r="207" spans="1:261" ht="39.9" customHeight="1" thickBot="1" x14ac:dyDescent="0.65">
      <c r="A207" s="232" t="str">
        <f>IF(I207="","",MAX($A$5:A206)+1)</f>
        <v/>
      </c>
      <c r="B207" s="280">
        <v>102</v>
      </c>
      <c r="C207" s="162" t="str">
        <f t="shared" si="513"/>
        <v>2Z451</v>
      </c>
      <c r="D207" s="281">
        <f>HLOOKUP($H$1,$AH$6:$AL$258,B205+B205,0)</f>
        <v>0</v>
      </c>
      <c r="E207" s="281">
        <f t="shared" si="372"/>
        <v>102</v>
      </c>
      <c r="F207" s="282" t="str">
        <f>IF(OR(ISERROR(HLOOKUP($H$1,$AR$4:$AV$132,B207+1,0))=TRUE,HLOOKUP($H$1,$AR$4:$AV$132,B207+1,0)=0)," ",HLOOKUP($H$1,$AR$4:$AV$132,B207+1,0))</f>
        <v xml:space="preserve"> </v>
      </c>
      <c r="G207" s="219" t="str">
        <f>IF(ISERROR(VLOOKUP(E207,vylosovanie!$D$10:$Q$162,11,0))=TRUE,"",IF($K$1="n","",VLOOKUP(E207,vylosovanie!$D$10:$Q$162,11,0)))</f>
        <v/>
      </c>
      <c r="H207" s="220" t="str">
        <f>IF(ISERROR(VLOOKUP(E207,vylosovanie!$D$10:$Q$162,12,0))=TRUE,"",IF($K$1="n","",VLOOKUP(E207,vylosovanie!$D$10:$Q$162,12,0)))</f>
        <v/>
      </c>
      <c r="I207" s="221" t="str">
        <f>IF(ISERROR(VLOOKUP(H206,'zapisy k stolom'!$A$4:$AD$2403,30,0)),"",VLOOKUP(H206,'zapisy k stolom'!$A$4:$AD$2403,30,0))</f>
        <v/>
      </c>
      <c r="J207" s="223" t="str">
        <f>IF(ISERROR(VLOOKUP(I208,'zapisy k stolom'!$A$4:$AD$2544,28,0)),"",VLOOKUP(I208,'zapisy k stolom'!$A$4:$AD$2544,28,0))</f>
        <v/>
      </c>
      <c r="K207" s="223"/>
      <c r="N207" s="225"/>
      <c r="Q207" s="180" t="str">
        <f t="shared" si="507"/>
        <v/>
      </c>
      <c r="R207" s="180" t="str">
        <f t="shared" si="505"/>
        <v/>
      </c>
      <c r="U207" s="180" t="str">
        <f t="shared" si="536"/>
        <v/>
      </c>
      <c r="V207" s="180" t="str">
        <f t="shared" si="530"/>
        <v/>
      </c>
      <c r="Y207" s="180" t="str">
        <f t="shared" si="409"/>
        <v/>
      </c>
      <c r="Z207" s="180" t="str">
        <f t="shared" si="403"/>
        <v/>
      </c>
      <c r="AC207" s="180" t="str">
        <f t="shared" si="493"/>
        <v/>
      </c>
      <c r="AD207" s="180" t="str">
        <f t="shared" si="487"/>
        <v/>
      </c>
      <c r="AF207" s="284" t="str">
        <f>IF(F207=$H$1,"B1",IF(F207&gt;$H$1,"--",IF($H$1=8,HLOOKUP($H$2,$HZ$2:$IC$10,F207+1,0),IF($H$1=16,HLOOKUP($H$2,$BL$2:$BS$18,F207+1,0),IF($H$1=32,HLOOKUP($H$2,$BY$2:$CN$34,F207+1,0),IF($H$1=64,HLOOKUP($H$2,$CT$2:$DY$66,F207+1,0),IF($H$1=128,HLOOKUP($H$2,$EE$2:$GP$130,F207+1,0),"")))))))</f>
        <v>--</v>
      </c>
      <c r="AH207" s="283">
        <v>6</v>
      </c>
      <c r="AM207" s="279">
        <v>102</v>
      </c>
      <c r="AN207" s="279"/>
      <c r="AO207" s="279"/>
      <c r="AP207" s="279"/>
      <c r="AY207" s="162" t="str">
        <f>CONCATENATE("2",BB206)</f>
        <v>2Z451</v>
      </c>
      <c r="AZ207" s="162" t="str">
        <f>G207</f>
        <v/>
      </c>
      <c r="BA207" s="162">
        <f>BA199+1</f>
        <v>90</v>
      </c>
      <c r="BB207" s="200"/>
      <c r="BC207" s="199"/>
      <c r="BD207" s="203"/>
      <c r="BE207" s="203"/>
      <c r="HH207" s="162">
        <f t="shared" si="519"/>
        <v>103</v>
      </c>
      <c r="HI207" s="162" t="str">
        <f t="shared" si="499"/>
        <v>Z4103</v>
      </c>
      <c r="HJ207" s="162" t="str">
        <f t="shared" ref="HJ207" si="541">CONCATENATE(2,HI207)</f>
        <v>2Z4103</v>
      </c>
      <c r="HK207" s="162" t="str">
        <f t="shared" si="501"/>
        <v/>
      </c>
      <c r="IG207" s="278"/>
      <c r="II207" s="278"/>
      <c r="IJ207" s="278"/>
      <c r="IK207" s="278"/>
      <c r="IL207" s="288"/>
      <c r="IM207" s="278"/>
      <c r="IN207" s="278"/>
      <c r="IO207" s="278"/>
      <c r="IP207" s="278"/>
      <c r="IQ207" s="278"/>
      <c r="IR207" s="278"/>
      <c r="IS207" s="278"/>
      <c r="IT207" s="278"/>
      <c r="IU207" s="278"/>
      <c r="IW207" s="278"/>
      <c r="IX207" s="278"/>
      <c r="IY207" s="278"/>
      <c r="IZ207" s="278"/>
      <c r="JA207" s="278"/>
    </row>
    <row r="208" spans="1:261" ht="39.9" customHeight="1" thickBot="1" x14ac:dyDescent="0.65">
      <c r="B208" s="280"/>
      <c r="C208" s="162" t="str">
        <f t="shared" si="513"/>
        <v>2Z4109</v>
      </c>
      <c r="D208" s="281"/>
      <c r="E208" s="281"/>
      <c r="F208" s="282"/>
      <c r="I208" s="222" t="str">
        <f>BC208</f>
        <v>Z490</v>
      </c>
      <c r="J208" s="220" t="str">
        <f>IF(ISERROR(VLOOKUP(I208,'zapisy k stolom'!$A$4:$AD$2403,27,0)),"",VLOOKUP(I208,'zapisy k stolom'!$A$4:$AD$2403,27,0))</f>
        <v/>
      </c>
      <c r="K208" s="223"/>
      <c r="N208" s="225"/>
      <c r="Q208" s="180" t="str">
        <f t="shared" si="507"/>
        <v/>
      </c>
      <c r="R208" s="180" t="str">
        <f t="shared" si="505"/>
        <v/>
      </c>
      <c r="U208" s="180" t="str">
        <f t="shared" si="536"/>
        <v/>
      </c>
      <c r="V208" s="180" t="str">
        <f t="shared" si="530"/>
        <v/>
      </c>
      <c r="Y208" s="180" t="str">
        <f t="shared" si="409"/>
        <v/>
      </c>
      <c r="Z208" s="180" t="str">
        <f t="shared" si="403"/>
        <v/>
      </c>
      <c r="AC208" s="180" t="str">
        <f t="shared" si="493"/>
        <v/>
      </c>
      <c r="AD208" s="180" t="str">
        <f t="shared" si="487"/>
        <v/>
      </c>
      <c r="AF208" s="284"/>
      <c r="AH208" s="283"/>
      <c r="AM208" s="279"/>
      <c r="AN208" s="279"/>
      <c r="AO208" s="279"/>
      <c r="AP208" s="279"/>
      <c r="AY208" s="162" t="str">
        <f>CONCATENATE("2",BD204)</f>
        <v>2Z4109</v>
      </c>
      <c r="AZ208" s="162" t="str">
        <f>J208</f>
        <v/>
      </c>
      <c r="BC208" s="203" t="str">
        <f>CONCATENATE("Z4",BA207)</f>
        <v>Z490</v>
      </c>
      <c r="BD208" s="200"/>
      <c r="BE208" s="203"/>
      <c r="HH208" s="162">
        <f t="shared" si="519"/>
        <v>104</v>
      </c>
      <c r="HI208" s="162" t="str">
        <f t="shared" si="499"/>
        <v>Z4104</v>
      </c>
      <c r="HJ208" s="162" t="str">
        <f t="shared" ref="HJ208" si="542">CONCATENATE(1,HI208)</f>
        <v>1Z4104</v>
      </c>
      <c r="HK208" s="162" t="str">
        <f t="shared" si="501"/>
        <v/>
      </c>
      <c r="IG208" s="277">
        <v>103</v>
      </c>
      <c r="II208" s="277" t="str">
        <f t="shared" ref="II208" si="543">IF($H$1=8,IW208,IF($H$1=16,IX208,IF($H$1=32,IY208,IF($H$1=64,IZ208,IF($H$1=128,JA208,"")))))</f>
        <v/>
      </c>
      <c r="IJ208" s="277">
        <f t="shared" ref="IJ208" si="544">IF($H$1=8,IL208,IF($H$1=16,IN208,IF($H$1=32,IP208,IF($H$1=64,IR208,IF($H$1=128,IT208,"")))))</f>
        <v>0</v>
      </c>
      <c r="IK208" s="277">
        <f t="shared" ref="IK208" si="545">IF($H$1=8,IM208,IF($H$1=16,IO208,IF($H$1=32,IQ208,IF($H$1=64,IS208,IF($H$1=128,IU208,"")))))</f>
        <v>0</v>
      </c>
      <c r="IL208" s="277"/>
      <c r="IM208" s="277"/>
      <c r="IN208" s="277"/>
      <c r="IO208" s="277"/>
      <c r="IP208" s="277"/>
      <c r="IQ208" s="277"/>
      <c r="IR208" s="277" t="s">
        <v>43</v>
      </c>
      <c r="IS208" s="277"/>
      <c r="IT208" s="277" t="s">
        <v>43</v>
      </c>
      <c r="IU208" s="277"/>
      <c r="IW208" s="277" t="str">
        <f>IF(IM208="","",MAX($IW$4:IW207)+1)</f>
        <v/>
      </c>
      <c r="IX208" s="277" t="str">
        <f>IF(IO208="","",MAX($IW$4:IX207)+1)</f>
        <v/>
      </c>
      <c r="IY208" s="277" t="str">
        <f>IF(IQ208="","",MAX($IW$4:IY207)+1)</f>
        <v/>
      </c>
      <c r="IZ208" s="277" t="str">
        <f>IF(IS208="","",MAX($IW$4:IZ207)+1)</f>
        <v/>
      </c>
      <c r="JA208" s="277" t="str">
        <f>IF(IU208="","",MAX($IW$4:JA207)+1)</f>
        <v/>
      </c>
    </row>
    <row r="209" spans="1:261" ht="39.9" customHeight="1" thickBot="1" x14ac:dyDescent="0.65">
      <c r="B209" s="280">
        <v>103</v>
      </c>
      <c r="C209" s="162" t="str">
        <f t="shared" si="513"/>
        <v>1Z452</v>
      </c>
      <c r="D209" s="281">
        <f>HLOOKUP($H$1,$AH$6:$AL$258,B207+B207,0)</f>
        <v>0</v>
      </c>
      <c r="E209" s="281">
        <f t="shared" ref="E209:E259" si="546">IF(AF209="X","X",B209)</f>
        <v>103</v>
      </c>
      <c r="F209" s="282" t="str">
        <f>IF(OR(ISERROR(HLOOKUP($H$1,$AR$4:$AV$132,B209+1,0))=TRUE,HLOOKUP($H$1,$AR$4:$AV$132,B209+1,0)=0)," ",HLOOKUP($H$1,$AR$4:$AV$132,B209+1,0))</f>
        <v xml:space="preserve"> </v>
      </c>
      <c r="G209" s="214" t="str">
        <f>IF(ISERROR(VLOOKUP(E209,vylosovanie!$D$10:$Q$162,11,0))=TRUE,"",IF($K$1="n","",VLOOKUP(E209,vylosovanie!$D$10:$Q$162,11,0)))</f>
        <v/>
      </c>
      <c r="H209" s="214" t="str">
        <f>IF(ISERROR(VLOOKUP(E209,vylosovanie!$D$10:$Q$162,12,0))=TRUE,"",IF($K$1="n","",VLOOKUP(E209,vylosovanie!$D$10:$Q$162,12,0)))</f>
        <v/>
      </c>
      <c r="I209" s="223" t="str">
        <f>IF(ISERROR(VLOOKUP(H210,'zapisy k stolom'!$A$4:$AD$2403,28,0)),"",VLOOKUP(H210,'zapisy k stolom'!$A$4:$AD$2403,28,0))</f>
        <v/>
      </c>
      <c r="J209" s="224" t="str">
        <f>IF(ISERROR(VLOOKUP(I208,'zapisy k stolom'!$A$4:$AD$2403,30,0)),"",VLOOKUP(I208,'zapisy k stolom'!$A$4:$AD$2403,30,0))</f>
        <v/>
      </c>
      <c r="K209" s="223"/>
      <c r="N209" s="225"/>
      <c r="Q209" s="180" t="str">
        <f t="shared" si="507"/>
        <v/>
      </c>
      <c r="R209" s="180" t="str">
        <f t="shared" si="505"/>
        <v/>
      </c>
      <c r="U209" s="180" t="str">
        <f t="shared" si="536"/>
        <v/>
      </c>
      <c r="V209" s="180" t="str">
        <f t="shared" si="530"/>
        <v/>
      </c>
      <c r="Y209" s="180" t="str">
        <f t="shared" si="409"/>
        <v/>
      </c>
      <c r="Z209" s="180" t="str">
        <f t="shared" si="403"/>
        <v/>
      </c>
      <c r="AC209" s="180" t="str">
        <f t="shared" si="493"/>
        <v/>
      </c>
      <c r="AD209" s="180" t="str">
        <f t="shared" si="487"/>
        <v/>
      </c>
      <c r="AF209" s="284" t="str">
        <f>IF(F209=$H$1,"B1",IF(F209&gt;$H$1,"--",IF($H$1=8,HLOOKUP($H$2,$HZ$2:$IC$10,F209+1,0),IF($H$1=16,HLOOKUP($H$2,$BL$2:$BS$18,F209+1,0),IF($H$1=32,HLOOKUP($H$2,$BY$2:$CN$34,F209+1,0),IF($H$1=64,HLOOKUP($H$2,$CT$2:$DY$66,F209+1,0),IF($H$1=128,HLOOKUP($H$2,$EE$2:$GP$130,F209+1,0),"")))))))</f>
        <v>--</v>
      </c>
      <c r="AH209" s="283">
        <v>6</v>
      </c>
      <c r="AM209" s="279">
        <v>103</v>
      </c>
      <c r="AN209" s="279"/>
      <c r="AO209" s="279"/>
      <c r="AP209" s="279"/>
      <c r="AY209" s="162" t="str">
        <f>CONCATENATE("1",BB210)</f>
        <v>1Z452</v>
      </c>
      <c r="AZ209" s="162" t="str">
        <f>G209</f>
        <v/>
      </c>
      <c r="BA209" s="162">
        <f>BA201+1</f>
        <v>110</v>
      </c>
      <c r="BC209" s="203"/>
      <c r="BE209" s="203"/>
      <c r="HH209" s="162">
        <f t="shared" si="519"/>
        <v>104</v>
      </c>
      <c r="HI209" s="162" t="str">
        <f t="shared" si="499"/>
        <v>Z4104</v>
      </c>
      <c r="HJ209" s="162" t="str">
        <f t="shared" ref="HJ209" si="547">CONCATENATE(2,HI209)</f>
        <v>2Z4104</v>
      </c>
      <c r="HK209" s="162" t="str">
        <f t="shared" si="501"/>
        <v/>
      </c>
      <c r="IG209" s="278"/>
      <c r="II209" s="278"/>
      <c r="IJ209" s="278"/>
      <c r="IK209" s="278"/>
      <c r="IL209" s="288"/>
      <c r="IM209" s="278"/>
      <c r="IN209" s="278"/>
      <c r="IO209" s="278"/>
      <c r="IP209" s="278"/>
      <c r="IQ209" s="278"/>
      <c r="IR209" s="278"/>
      <c r="IS209" s="278"/>
      <c r="IT209" s="278"/>
      <c r="IU209" s="278"/>
      <c r="IW209" s="278"/>
      <c r="IX209" s="278"/>
      <c r="IY209" s="278"/>
      <c r="IZ209" s="278"/>
      <c r="JA209" s="278"/>
    </row>
    <row r="210" spans="1:261" ht="39.9" customHeight="1" thickBot="1" x14ac:dyDescent="0.65">
      <c r="B210" s="280"/>
      <c r="C210" s="162" t="str">
        <f t="shared" si="513"/>
        <v>2Z490</v>
      </c>
      <c r="D210" s="281"/>
      <c r="E210" s="281"/>
      <c r="F210" s="282"/>
      <c r="G210" s="217"/>
      <c r="H210" s="218" t="str">
        <f>BB210</f>
        <v>Z452</v>
      </c>
      <c r="I210" s="220" t="str">
        <f>IF(ISERROR(VLOOKUP(H210,'zapisy k stolom'!$A$4:$AD$2403,27,0)),"",VLOOKUP(H210,'zapisy k stolom'!$A$4:$AD$2403,27,0))</f>
        <v/>
      </c>
      <c r="K210" s="223"/>
      <c r="N210" s="225"/>
      <c r="Q210" s="180" t="str">
        <f t="shared" si="507"/>
        <v/>
      </c>
      <c r="R210" s="180" t="str">
        <f t="shared" si="505"/>
        <v/>
      </c>
      <c r="U210" s="180" t="str">
        <f t="shared" si="536"/>
        <v/>
      </c>
      <c r="V210" s="180" t="str">
        <f t="shared" si="530"/>
        <v/>
      </c>
      <c r="Y210" s="180" t="str">
        <f t="shared" si="409"/>
        <v/>
      </c>
      <c r="Z210" s="180" t="str">
        <f t="shared" si="403"/>
        <v/>
      </c>
      <c r="AC210" s="180" t="str">
        <f t="shared" si="493"/>
        <v/>
      </c>
      <c r="AD210" s="180" t="str">
        <f t="shared" si="487"/>
        <v/>
      </c>
      <c r="AF210" s="284"/>
      <c r="AH210" s="283"/>
      <c r="AM210" s="279"/>
      <c r="AN210" s="279"/>
      <c r="AO210" s="279"/>
      <c r="AP210" s="279"/>
      <c r="AY210" s="162" t="str">
        <f>CONCATENATE("2",BC208)</f>
        <v>2Z490</v>
      </c>
      <c r="AZ210" s="162" t="str">
        <f>I210</f>
        <v/>
      </c>
      <c r="BA210" s="162">
        <f>BA206+1</f>
        <v>52</v>
      </c>
      <c r="BB210" s="199" t="str">
        <f>CONCATENATE("Z4",BA210)</f>
        <v>Z452</v>
      </c>
      <c r="BC210" s="200"/>
      <c r="BE210" s="203"/>
      <c r="HH210" s="162">
        <f t="shared" si="519"/>
        <v>105</v>
      </c>
      <c r="HI210" s="162" t="str">
        <f t="shared" si="499"/>
        <v>Z4105</v>
      </c>
      <c r="HJ210" s="162" t="str">
        <f t="shared" ref="HJ210" si="548">CONCATENATE(1,HI210)</f>
        <v>1Z4105</v>
      </c>
      <c r="HK210" s="162" t="str">
        <f t="shared" si="501"/>
        <v/>
      </c>
      <c r="IG210" s="277">
        <v>104</v>
      </c>
      <c r="II210" s="277" t="str">
        <f t="shared" ref="II210" si="549">IF($H$1=8,IW210,IF($H$1=16,IX210,IF($H$1=32,IY210,IF($H$1=64,IZ210,IF($H$1=128,JA210,"")))))</f>
        <v/>
      </c>
      <c r="IJ210" s="277">
        <f t="shared" ref="IJ210" si="550">IF($H$1=8,IL210,IF($H$1=16,IN210,IF($H$1=32,IP210,IF($H$1=64,IR210,IF($H$1=128,IT210,"")))))</f>
        <v>0</v>
      </c>
      <c r="IK210" s="277">
        <f t="shared" ref="IK210" si="551">IF($H$1=8,IM210,IF($H$1=16,IO210,IF($H$1=32,IQ210,IF($H$1=64,IS210,IF($H$1=128,IU210,"")))))</f>
        <v>0</v>
      </c>
      <c r="IL210" s="277"/>
      <c r="IM210" s="277"/>
      <c r="IN210" s="277"/>
      <c r="IO210" s="277"/>
      <c r="IP210" s="277"/>
      <c r="IQ210" s="277"/>
      <c r="IR210" s="277" t="s">
        <v>43</v>
      </c>
      <c r="IS210" s="277"/>
      <c r="IT210" s="277" t="s">
        <v>43</v>
      </c>
      <c r="IU210" s="277"/>
      <c r="IW210" s="277" t="str">
        <f>IF(IM210="","",MAX($IW$4:IW209)+1)</f>
        <v/>
      </c>
      <c r="IX210" s="277" t="str">
        <f>IF(IO210="","",MAX($IW$4:IX209)+1)</f>
        <v/>
      </c>
      <c r="IY210" s="277" t="str">
        <f>IF(IQ210="","",MAX($IW$4:IY209)+1)</f>
        <v/>
      </c>
      <c r="IZ210" s="277" t="str">
        <f>IF(IS210="","",MAX($IW$4:IZ209)+1)</f>
        <v/>
      </c>
      <c r="JA210" s="277" t="str">
        <f>IF(IU210="","",MAX($IW$4:JA209)+1)</f>
        <v/>
      </c>
    </row>
    <row r="211" spans="1:261" ht="39.9" customHeight="1" thickBot="1" x14ac:dyDescent="0.65">
      <c r="A211" s="232" t="str">
        <f>IF(I211="","",MAX($A$5:A210)+1)</f>
        <v/>
      </c>
      <c r="B211" s="280">
        <v>104</v>
      </c>
      <c r="C211" s="162" t="str">
        <f t="shared" si="513"/>
        <v>2Z452</v>
      </c>
      <c r="D211" s="281">
        <f>HLOOKUP($H$1,$AH$6:$AL$258,B209+B209,0)</f>
        <v>0</v>
      </c>
      <c r="E211" s="281">
        <f t="shared" si="546"/>
        <v>104</v>
      </c>
      <c r="F211" s="282" t="str">
        <f>IF(OR(ISERROR(HLOOKUP($H$1,$AR$4:$AV$132,B211+1,0))=TRUE,HLOOKUP($H$1,$AR$4:$AV$132,B211+1,0)=0)," ",HLOOKUP($H$1,$AR$4:$AV$132,B211+1,0))</f>
        <v xml:space="preserve"> </v>
      </c>
      <c r="G211" s="219" t="str">
        <f>IF(ISERROR(VLOOKUP(E211,vylosovanie!$D$10:$Q$162,11,0))=TRUE,"",IF($K$1="n","",VLOOKUP(E211,vylosovanie!$D$10:$Q$162,11,0)))</f>
        <v/>
      </c>
      <c r="H211" s="220" t="str">
        <f>IF(ISERROR(VLOOKUP(E211,vylosovanie!$D$10:$Q$162,12,0))=TRUE,"",IF($K$1="n","",VLOOKUP(E211,vylosovanie!$D$10:$Q$162,12,0)))</f>
        <v/>
      </c>
      <c r="I211" s="224" t="str">
        <f>IF(ISERROR(VLOOKUP(H210,'zapisy k stolom'!$A$4:$AD$2403,30,0)),"",VLOOKUP(H210,'zapisy k stolom'!$A$4:$AD$2403,30,0))</f>
        <v/>
      </c>
      <c r="L211" s="225" t="str">
        <f>IF(ISERROR(VLOOKUP(K212,'zapisy k stolom'!$A$4:$AD$2544,28,0)),"",VLOOKUP(K212,'zapisy k stolom'!$A$4:$AD$2544,28,0))</f>
        <v/>
      </c>
      <c r="M211" s="226"/>
      <c r="N211" s="225"/>
      <c r="O211" s="226"/>
      <c r="Q211" s="180" t="str">
        <f t="shared" si="507"/>
        <v/>
      </c>
      <c r="R211" s="180" t="str">
        <f t="shared" si="505"/>
        <v/>
      </c>
      <c r="U211" s="180" t="str">
        <f t="shared" si="536"/>
        <v/>
      </c>
      <c r="V211" s="180" t="str">
        <f t="shared" si="530"/>
        <v/>
      </c>
      <c r="Y211" s="180" t="str">
        <f t="shared" si="409"/>
        <v/>
      </c>
      <c r="Z211" s="180" t="str">
        <f t="shared" si="403"/>
        <v/>
      </c>
      <c r="AC211" s="180" t="str">
        <f t="shared" si="493"/>
        <v/>
      </c>
      <c r="AD211" s="180" t="str">
        <f t="shared" si="487"/>
        <v/>
      </c>
      <c r="AF211" s="284" t="str">
        <f>IF(F211=$H$1,"B1",IF(F211&gt;$H$1,"--",IF($H$1=8,HLOOKUP($H$2,$HZ$2:$IC$10,F211+1,0),IF($H$1=16,HLOOKUP($H$2,$BL$2:$BS$18,F211+1,0),IF($H$1=32,HLOOKUP($H$2,$BY$2:$CN$34,F211+1,0),IF($H$1=64,HLOOKUP($H$2,$CT$2:$DY$66,F211+1,0),IF($H$1=128,HLOOKUP($H$2,$EE$2:$GP$130,F211+1,0),"")))))))</f>
        <v>--</v>
      </c>
      <c r="AH211" s="283">
        <v>4</v>
      </c>
      <c r="AM211" s="279">
        <v>104</v>
      </c>
      <c r="AN211" s="279"/>
      <c r="AO211" s="279"/>
      <c r="AP211" s="279"/>
      <c r="AY211" s="162" t="str">
        <f>CONCATENATE("2",BB210)</f>
        <v>2Z452</v>
      </c>
      <c r="AZ211" s="162" t="str">
        <f>G211</f>
        <v/>
      </c>
      <c r="BB211" s="200"/>
      <c r="BE211" s="203"/>
      <c r="HH211" s="162">
        <f t="shared" si="519"/>
        <v>105</v>
      </c>
      <c r="HI211" s="162" t="str">
        <f t="shared" si="499"/>
        <v>Z4105</v>
      </c>
      <c r="HJ211" s="162" t="str">
        <f t="shared" ref="HJ211" si="552">CONCATENATE(2,HI211)</f>
        <v>2Z4105</v>
      </c>
      <c r="HK211" s="162" t="str">
        <f t="shared" si="501"/>
        <v/>
      </c>
      <c r="IG211" s="278"/>
      <c r="II211" s="278"/>
      <c r="IJ211" s="278"/>
      <c r="IK211" s="278"/>
      <c r="IL211" s="288"/>
      <c r="IM211" s="278"/>
      <c r="IN211" s="278"/>
      <c r="IO211" s="278"/>
      <c r="IP211" s="278"/>
      <c r="IQ211" s="278"/>
      <c r="IR211" s="278"/>
      <c r="IS211" s="278"/>
      <c r="IT211" s="278"/>
      <c r="IU211" s="278"/>
      <c r="IW211" s="278"/>
      <c r="IX211" s="278"/>
      <c r="IY211" s="278"/>
      <c r="IZ211" s="278"/>
      <c r="JA211" s="278"/>
    </row>
    <row r="212" spans="1:261" ht="39.9" customHeight="1" thickBot="1" x14ac:dyDescent="0.65">
      <c r="B212" s="280"/>
      <c r="C212" s="162" t="s">
        <v>344</v>
      </c>
      <c r="D212" s="281"/>
      <c r="E212" s="281"/>
      <c r="F212" s="282"/>
      <c r="K212" s="222" t="str">
        <f>BE212</f>
        <v>Z4119</v>
      </c>
      <c r="L212" s="227" t="str">
        <f>IF(ISERROR(VLOOKUP(K212,'zapisy k stolom'!$A$5:$AD$2544,27,0)),"",VLOOKUP(K212,'zapisy k stolom'!$A$5:$AD$2544,27,0))</f>
        <v/>
      </c>
      <c r="N212" s="225"/>
      <c r="Q212" s="180" t="str">
        <f t="shared" si="507"/>
        <v/>
      </c>
      <c r="R212" s="180" t="str">
        <f t="shared" si="505"/>
        <v/>
      </c>
      <c r="U212" s="180" t="str">
        <f t="shared" si="536"/>
        <v/>
      </c>
      <c r="V212" s="180" t="str">
        <f t="shared" si="530"/>
        <v/>
      </c>
      <c r="Y212" s="180" t="str">
        <f t="shared" si="409"/>
        <v/>
      </c>
      <c r="Z212" s="180" t="str">
        <f t="shared" si="403"/>
        <v/>
      </c>
      <c r="AC212" s="180" t="str">
        <f t="shared" si="493"/>
        <v/>
      </c>
      <c r="AD212" s="180" t="str">
        <f t="shared" si="487"/>
        <v/>
      </c>
      <c r="AF212" s="284"/>
      <c r="AH212" s="283"/>
      <c r="AM212" s="279"/>
      <c r="AN212" s="279"/>
      <c r="AO212" s="279"/>
      <c r="AP212" s="279"/>
      <c r="AY212" s="162" t="s">
        <v>344</v>
      </c>
      <c r="AZ212" s="162" t="str">
        <f>L212</f>
        <v/>
      </c>
      <c r="BE212" s="203" t="str">
        <f>CONCATENATE("Z4",BA205)</f>
        <v>Z4119</v>
      </c>
      <c r="BF212" s="208"/>
      <c r="HH212" s="162">
        <f t="shared" si="519"/>
        <v>106</v>
      </c>
      <c r="HI212" s="162" t="str">
        <f t="shared" si="499"/>
        <v>Z4106</v>
      </c>
      <c r="HJ212" s="162" t="str">
        <f t="shared" ref="HJ212" si="553">CONCATENATE(1,HI212)</f>
        <v>1Z4106</v>
      </c>
      <c r="HK212" s="162" t="str">
        <f t="shared" si="501"/>
        <v/>
      </c>
      <c r="IG212" s="277">
        <v>105</v>
      </c>
      <c r="II212" s="277" t="str">
        <f t="shared" ref="II212" si="554">IF($H$1=8,IW212,IF($H$1=16,IX212,IF($H$1=32,IY212,IF($H$1=64,IZ212,IF($H$1=128,JA212,"")))))</f>
        <v/>
      </c>
      <c r="IJ212" s="277">
        <f t="shared" ref="IJ212" si="555">IF($H$1=8,IL212,IF($H$1=16,IN212,IF($H$1=32,IP212,IF($H$1=64,IR212,IF($H$1=128,IT212,"")))))</f>
        <v>0</v>
      </c>
      <c r="IK212" s="277">
        <f t="shared" ref="IK212" si="556">IF($H$1=8,IM212,IF($H$1=16,IO212,IF($H$1=32,IQ212,IF($H$1=64,IS212,IF($H$1=128,IU212,"")))))</f>
        <v>0</v>
      </c>
      <c r="IL212" s="277"/>
      <c r="IM212" s="277"/>
      <c r="IN212" s="277"/>
      <c r="IO212" s="277"/>
      <c r="IP212" s="277"/>
      <c r="IQ212" s="277"/>
      <c r="IR212" s="277" t="s">
        <v>43</v>
      </c>
      <c r="IS212" s="277"/>
      <c r="IT212" s="277" t="s">
        <v>43</v>
      </c>
      <c r="IU212" s="277"/>
      <c r="IW212" s="277" t="str">
        <f>IF(IM212="","",MAX($IW$4:IW211)+1)</f>
        <v/>
      </c>
      <c r="IX212" s="277" t="str">
        <f>IF(IO212="","",MAX($IW$4:IX211)+1)</f>
        <v/>
      </c>
      <c r="IY212" s="277" t="str">
        <f>IF(IQ212="","",MAX($IW$4:IY211)+1)</f>
        <v/>
      </c>
      <c r="IZ212" s="277" t="str">
        <f>IF(IS212="","",MAX($IW$4:IZ211)+1)</f>
        <v/>
      </c>
      <c r="JA212" s="277" t="str">
        <f>IF(IU212="","",MAX($IW$4:JA211)+1)</f>
        <v/>
      </c>
    </row>
    <row r="213" spans="1:261" ht="39.9" customHeight="1" thickBot="1" x14ac:dyDescent="0.65">
      <c r="B213" s="280">
        <v>105</v>
      </c>
      <c r="C213" s="162" t="str">
        <f t="shared" si="513"/>
        <v>1Z453</v>
      </c>
      <c r="D213" s="281">
        <f>HLOOKUP($H$1,$AH$6:$AL$258,B211+B211,0)</f>
        <v>0</v>
      </c>
      <c r="E213" s="281">
        <f t="shared" si="546"/>
        <v>105</v>
      </c>
      <c r="F213" s="282" t="str">
        <f>IF(OR(ISERROR(HLOOKUP($H$1,$AR$4:$AV$132,B213+1,0))=TRUE,HLOOKUP($H$1,$AR$4:$AV$132,B213+1,0)=0)," ",HLOOKUP($H$1,$AR$4:$AV$132,B213+1,0))</f>
        <v xml:space="preserve"> </v>
      </c>
      <c r="G213" s="214" t="str">
        <f>IF(ISERROR(VLOOKUP(E213,vylosovanie!$D$10:$Q$162,11,0))=TRUE,"",IF($K$1="n","",VLOOKUP(E213,vylosovanie!$D$10:$Q$162,11,0)))</f>
        <v/>
      </c>
      <c r="H213" s="214" t="str">
        <f>IF(ISERROR(VLOOKUP(E213,vylosovanie!$D$10:$Q$162,12,0))=TRUE,"",IF($K$1="n","",VLOOKUP(E213,vylosovanie!$D$10:$Q$162,12,0)))</f>
        <v/>
      </c>
      <c r="I213" s="214" t="str">
        <f>IF(ISERROR(VLOOKUP(H214,'zapisy k stolom'!$A$4:$AD$2544,28,0)),"",VLOOKUP(H214,'zapisy k stolom'!$A$4:$AD$2544,28,0))</f>
        <v/>
      </c>
      <c r="K213" s="223"/>
      <c r="L213" s="224" t="str">
        <f>IF(ISERROR(VLOOKUP(K212,'zapisy k stolom'!$A$5:$AD$2544,30,0)),"",VLOOKUP(K212,'zapisy k stolom'!$A$5:$AD$2544,30,0))</f>
        <v/>
      </c>
      <c r="M213" s="225"/>
      <c r="N213" s="225"/>
      <c r="Q213" s="180" t="str">
        <f t="shared" si="507"/>
        <v/>
      </c>
      <c r="R213" s="180" t="str">
        <f t="shared" si="505"/>
        <v/>
      </c>
      <c r="U213" s="180" t="str">
        <f t="shared" si="536"/>
        <v/>
      </c>
      <c r="V213" s="180" t="str">
        <f t="shared" si="530"/>
        <v/>
      </c>
      <c r="Y213" s="180" t="str">
        <f t="shared" si="409"/>
        <v/>
      </c>
      <c r="Z213" s="180" t="str">
        <f t="shared" si="403"/>
        <v/>
      </c>
      <c r="AC213" s="180" t="str">
        <f t="shared" si="493"/>
        <v/>
      </c>
      <c r="AD213" s="180" t="str">
        <f t="shared" si="487"/>
        <v/>
      </c>
      <c r="AF213" s="284" t="str">
        <f>IF(F213=$H$1,"B1",IF(F213&gt;$H$1,"--",IF($H$1=8,HLOOKUP($H$2,$HZ$2:$IC$10,F213+1,0),IF($H$1=16,HLOOKUP($H$2,$BL$2:$BS$18,F213+1,0),IF($H$1=32,HLOOKUP($H$2,$BY$2:$CN$34,F213+1,0),IF($H$1=64,HLOOKUP($H$2,$CT$2:$DY$66,F213+1,0),IF($H$1=128,HLOOKUP($H$2,$EE$2:$GP$130,F213+1,0),"")))))))</f>
        <v>--</v>
      </c>
      <c r="AH213" s="283">
        <v>4</v>
      </c>
      <c r="AM213" s="279">
        <v>105</v>
      </c>
      <c r="AN213" s="279"/>
      <c r="AO213" s="279"/>
      <c r="AP213" s="279"/>
      <c r="AY213" s="162" t="str">
        <f>CONCATENATE("1",BB214)</f>
        <v>1Z453</v>
      </c>
      <c r="AZ213" s="162" t="str">
        <f>G213</f>
        <v/>
      </c>
      <c r="BE213" s="203"/>
      <c r="HH213" s="162">
        <f t="shared" si="519"/>
        <v>106</v>
      </c>
      <c r="HI213" s="162" t="str">
        <f t="shared" si="499"/>
        <v>Z4106</v>
      </c>
      <c r="HJ213" s="162" t="str">
        <f t="shared" ref="HJ213" si="557">CONCATENATE(2,HI213)</f>
        <v>2Z4106</v>
      </c>
      <c r="HK213" s="162" t="str">
        <f t="shared" si="501"/>
        <v/>
      </c>
      <c r="IG213" s="278"/>
      <c r="II213" s="278"/>
      <c r="IJ213" s="278"/>
      <c r="IK213" s="278"/>
      <c r="IL213" s="288"/>
      <c r="IM213" s="278"/>
      <c r="IN213" s="278"/>
      <c r="IO213" s="278"/>
      <c r="IP213" s="278"/>
      <c r="IQ213" s="278"/>
      <c r="IR213" s="278"/>
      <c r="IS213" s="278"/>
      <c r="IT213" s="278"/>
      <c r="IU213" s="278"/>
      <c r="IW213" s="278"/>
      <c r="IX213" s="278"/>
      <c r="IY213" s="278"/>
      <c r="IZ213" s="278"/>
      <c r="JA213" s="278"/>
    </row>
    <row r="214" spans="1:261" ht="39.9" customHeight="1" thickBot="1" x14ac:dyDescent="0.65">
      <c r="B214" s="280"/>
      <c r="C214" s="162" t="str">
        <f t="shared" si="513"/>
        <v>1Z491</v>
      </c>
      <c r="D214" s="281"/>
      <c r="E214" s="281"/>
      <c r="F214" s="282"/>
      <c r="G214" s="217"/>
      <c r="H214" s="218" t="str">
        <f>BB214</f>
        <v>Z453</v>
      </c>
      <c r="I214" s="214" t="str">
        <f>IF(ISERROR(VLOOKUP(H214,'zapisy k stolom'!$A$4:$AD$2403,27,0)),"",VLOOKUP(H214,'zapisy k stolom'!$A$4:$AD$2403,27,0))</f>
        <v/>
      </c>
      <c r="K214" s="223"/>
      <c r="M214" s="225"/>
      <c r="N214" s="225"/>
      <c r="Q214" s="180" t="str">
        <f t="shared" si="507"/>
        <v/>
      </c>
      <c r="R214" s="180" t="str">
        <f t="shared" si="505"/>
        <v/>
      </c>
      <c r="U214" s="180" t="str">
        <f t="shared" si="536"/>
        <v/>
      </c>
      <c r="V214" s="180" t="str">
        <f t="shared" si="530"/>
        <v/>
      </c>
      <c r="Y214" s="180" t="str">
        <f t="shared" si="409"/>
        <v/>
      </c>
      <c r="Z214" s="180" t="str">
        <f t="shared" si="403"/>
        <v/>
      </c>
      <c r="AC214" s="180" t="str">
        <f t="shared" si="493"/>
        <v/>
      </c>
      <c r="AD214" s="180" t="str">
        <f t="shared" si="487"/>
        <v/>
      </c>
      <c r="AF214" s="284"/>
      <c r="AH214" s="283"/>
      <c r="AM214" s="279"/>
      <c r="AN214" s="279"/>
      <c r="AO214" s="279"/>
      <c r="AP214" s="279"/>
      <c r="AY214" s="162" t="str">
        <f>CONCATENATE("1",BC216)</f>
        <v>1Z491</v>
      </c>
      <c r="AZ214" s="162" t="str">
        <f>I214</f>
        <v/>
      </c>
      <c r="BA214" s="162">
        <f>BA210+1</f>
        <v>53</v>
      </c>
      <c r="BB214" s="199" t="str">
        <f>CONCATENATE("Z4",BA214)</f>
        <v>Z453</v>
      </c>
      <c r="BE214" s="203"/>
      <c r="HH214" s="162">
        <f t="shared" si="519"/>
        <v>107</v>
      </c>
      <c r="HI214" s="162" t="str">
        <f t="shared" si="499"/>
        <v>Z4107</v>
      </c>
      <c r="HJ214" s="162" t="str">
        <f t="shared" ref="HJ214" si="558">CONCATENATE(1,HI214)</f>
        <v>1Z4107</v>
      </c>
      <c r="HK214" s="162" t="str">
        <f t="shared" si="501"/>
        <v/>
      </c>
      <c r="IG214" s="277">
        <v>106</v>
      </c>
      <c r="II214" s="277" t="str">
        <f t="shared" ref="II214" si="559">IF($H$1=8,IW214,IF($H$1=16,IX214,IF($H$1=32,IY214,IF($H$1=64,IZ214,IF($H$1=128,JA214,"")))))</f>
        <v/>
      </c>
      <c r="IJ214" s="277">
        <f t="shared" ref="IJ214" si="560">IF($H$1=8,IL214,IF($H$1=16,IN214,IF($H$1=32,IP214,IF($H$1=64,IR214,IF($H$1=128,IT214,"")))))</f>
        <v>0</v>
      </c>
      <c r="IK214" s="277">
        <f t="shared" ref="IK214" si="561">IF($H$1=8,IM214,IF($H$1=16,IO214,IF($H$1=32,IQ214,IF($H$1=64,IS214,IF($H$1=128,IU214,"")))))</f>
        <v>0</v>
      </c>
      <c r="IL214" s="277"/>
      <c r="IM214" s="277"/>
      <c r="IN214" s="277"/>
      <c r="IO214" s="277"/>
      <c r="IP214" s="277"/>
      <c r="IQ214" s="277"/>
      <c r="IR214" s="277" t="s">
        <v>43</v>
      </c>
      <c r="IS214" s="277"/>
      <c r="IT214" s="277" t="s">
        <v>43</v>
      </c>
      <c r="IU214" s="277"/>
      <c r="IW214" s="277" t="str">
        <f>IF(IM214="","",MAX($IW$4:IW213)+1)</f>
        <v/>
      </c>
      <c r="IX214" s="277" t="str">
        <f>IF(IO214="","",MAX($IW$4:IX213)+1)</f>
        <v/>
      </c>
      <c r="IY214" s="277" t="str">
        <f>IF(IQ214="","",MAX($IW$4:IY213)+1)</f>
        <v/>
      </c>
      <c r="IZ214" s="277" t="str">
        <f>IF(IS214="","",MAX($IW$4:IZ213)+1)</f>
        <v/>
      </c>
      <c r="JA214" s="277" t="str">
        <f>IF(IU214="","",MAX($IW$4:JA213)+1)</f>
        <v/>
      </c>
    </row>
    <row r="215" spans="1:261" ht="39.9" customHeight="1" thickBot="1" x14ac:dyDescent="0.65">
      <c r="A215" s="232" t="str">
        <f>IF(I215="","",MAX($A$5:A214)+1)</f>
        <v/>
      </c>
      <c r="B215" s="280">
        <v>106</v>
      </c>
      <c r="C215" s="162" t="str">
        <f t="shared" si="513"/>
        <v>2Z453</v>
      </c>
      <c r="D215" s="281">
        <f>HLOOKUP($H$1,$AH$6:$AL$258,B213+B213,0)</f>
        <v>0</v>
      </c>
      <c r="E215" s="281">
        <f t="shared" si="546"/>
        <v>106</v>
      </c>
      <c r="F215" s="282" t="str">
        <f>IF(OR(ISERROR(HLOOKUP($H$1,$AR$4:$AV$132,B215+1,0))=TRUE,HLOOKUP($H$1,$AR$4:$AV$132,B215+1,0)=0)," ",HLOOKUP($H$1,$AR$4:$AV$132,B215+1,0))</f>
        <v xml:space="preserve"> </v>
      </c>
      <c r="G215" s="219" t="str">
        <f>IF(ISERROR(VLOOKUP(E215,vylosovanie!$D$10:$Q$162,11,0))=TRUE,"",IF($K$1="n","",VLOOKUP(E215,vylosovanie!$D$10:$Q$162,11,0)))</f>
        <v/>
      </c>
      <c r="H215" s="220" t="str">
        <f>IF(ISERROR(VLOOKUP(E215,vylosovanie!$D$10:$Q$162,12,0))=TRUE,"",IF($K$1="n","",VLOOKUP(E215,vylosovanie!$D$10:$Q$162,12,0)))</f>
        <v/>
      </c>
      <c r="I215" s="221" t="str">
        <f>IF(ISERROR(VLOOKUP(H214,'zapisy k stolom'!$A$4:$AD$2403,30,0)),"",VLOOKUP(H214,'zapisy k stolom'!$A$4:$AD$2403,30,0))</f>
        <v/>
      </c>
      <c r="J215" s="214" t="str">
        <f>IF(ISERROR(VLOOKUP(I216,'zapisy k stolom'!$A$4:$AD$2544,28,0)),"",VLOOKUP(I216,'zapisy k stolom'!$A$4:$AD$2544,28,0))</f>
        <v/>
      </c>
      <c r="K215" s="223"/>
      <c r="M215" s="225"/>
      <c r="N215" s="225"/>
      <c r="Q215" s="180" t="str">
        <f t="shared" si="507"/>
        <v/>
      </c>
      <c r="R215" s="180" t="str">
        <f t="shared" si="505"/>
        <v/>
      </c>
      <c r="U215" s="180" t="str">
        <f t="shared" si="536"/>
        <v/>
      </c>
      <c r="V215" s="180" t="str">
        <f t="shared" si="530"/>
        <v/>
      </c>
      <c r="Y215" s="180" t="str">
        <f t="shared" si="409"/>
        <v/>
      </c>
      <c r="Z215" s="180" t="str">
        <f t="shared" si="403"/>
        <v/>
      </c>
      <c r="AC215" s="180" t="str">
        <f t="shared" si="493"/>
        <v/>
      </c>
      <c r="AD215" s="180" t="str">
        <f t="shared" si="487"/>
        <v/>
      </c>
      <c r="AF215" s="284" t="str">
        <f>IF(F215=$H$1,"B1",IF(F215&gt;$H$1,"--",IF($H$1=8,HLOOKUP($H$2,$HZ$2:$IC$10,F215+1,0),IF($H$1=16,HLOOKUP($H$2,$BL$2:$BS$18,F215+1,0),IF($H$1=32,HLOOKUP($H$2,$BY$2:$CN$34,F215+1,0),IF($H$1=64,HLOOKUP($H$2,$CT$2:$DY$66,F215+1,0),IF($H$1=128,HLOOKUP($H$2,$EE$2:$GP$130,F215+1,0),"")))))))</f>
        <v>--</v>
      </c>
      <c r="AH215" s="283">
        <v>6</v>
      </c>
      <c r="AM215" s="279">
        <v>106</v>
      </c>
      <c r="AN215" s="279"/>
      <c r="AO215" s="279"/>
      <c r="AP215" s="279"/>
      <c r="AY215" s="162" t="str">
        <f>CONCATENATE("2",BB214)</f>
        <v>2Z453</v>
      </c>
      <c r="AZ215" s="162" t="str">
        <f>G215</f>
        <v/>
      </c>
      <c r="BA215" s="162">
        <f>BA207+1</f>
        <v>91</v>
      </c>
      <c r="BB215" s="200"/>
      <c r="BC215" s="199"/>
      <c r="BE215" s="203"/>
      <c r="HH215" s="162">
        <f t="shared" si="519"/>
        <v>107</v>
      </c>
      <c r="HI215" s="162" t="str">
        <f t="shared" si="499"/>
        <v>Z4107</v>
      </c>
      <c r="HJ215" s="162" t="str">
        <f t="shared" ref="HJ215" si="562">CONCATENATE(2,HI215)</f>
        <v>2Z4107</v>
      </c>
      <c r="HK215" s="162" t="str">
        <f t="shared" si="501"/>
        <v/>
      </c>
      <c r="IG215" s="278"/>
      <c r="II215" s="278"/>
      <c r="IJ215" s="278"/>
      <c r="IK215" s="278"/>
      <c r="IL215" s="288"/>
      <c r="IM215" s="278"/>
      <c r="IN215" s="278"/>
      <c r="IO215" s="278"/>
      <c r="IP215" s="278"/>
      <c r="IQ215" s="278"/>
      <c r="IR215" s="278"/>
      <c r="IS215" s="278"/>
      <c r="IT215" s="278"/>
      <c r="IU215" s="278"/>
      <c r="IW215" s="278"/>
      <c r="IX215" s="278"/>
      <c r="IY215" s="278"/>
      <c r="IZ215" s="278"/>
      <c r="JA215" s="278"/>
    </row>
    <row r="216" spans="1:261" ht="39.9" customHeight="1" thickBot="1" x14ac:dyDescent="0.65">
      <c r="B216" s="280"/>
      <c r="C216" s="162" t="str">
        <f t="shared" si="513"/>
        <v>1Z4110</v>
      </c>
      <c r="D216" s="281"/>
      <c r="E216" s="281"/>
      <c r="F216" s="282"/>
      <c r="I216" s="222" t="str">
        <f>BC216</f>
        <v>Z491</v>
      </c>
      <c r="J216" s="214" t="str">
        <f>IF(ISERROR(VLOOKUP(I216,'zapisy k stolom'!$A$4:$AD$2403,27,0)),"",VLOOKUP(I216,'zapisy k stolom'!$A$4:$AD$2403,27,0))</f>
        <v/>
      </c>
      <c r="K216" s="223"/>
      <c r="M216" s="225"/>
      <c r="N216" s="225"/>
      <c r="Q216" s="180" t="str">
        <f t="shared" si="507"/>
        <v/>
      </c>
      <c r="R216" s="180" t="str">
        <f t="shared" si="505"/>
        <v/>
      </c>
      <c r="U216" s="180" t="str">
        <f t="shared" si="536"/>
        <v/>
      </c>
      <c r="V216" s="180" t="str">
        <f t="shared" si="530"/>
        <v/>
      </c>
      <c r="Y216" s="180" t="str">
        <f t="shared" si="409"/>
        <v/>
      </c>
      <c r="Z216" s="180" t="str">
        <f t="shared" si="403"/>
        <v/>
      </c>
      <c r="AC216" s="180" t="str">
        <f t="shared" si="493"/>
        <v/>
      </c>
      <c r="AD216" s="180" t="str">
        <f t="shared" si="487"/>
        <v/>
      </c>
      <c r="AF216" s="284"/>
      <c r="AH216" s="283"/>
      <c r="AM216" s="279"/>
      <c r="AN216" s="279"/>
      <c r="AO216" s="279"/>
      <c r="AP216" s="279"/>
      <c r="AY216" s="162" t="str">
        <f>CONCATENATE("1",BD220)</f>
        <v>1Z4110</v>
      </c>
      <c r="AZ216" s="162" t="str">
        <f>J216</f>
        <v/>
      </c>
      <c r="BC216" s="203" t="str">
        <f>CONCATENATE("Z4",BA215)</f>
        <v>Z491</v>
      </c>
      <c r="BE216" s="203"/>
      <c r="HH216" s="162">
        <f t="shared" si="519"/>
        <v>108</v>
      </c>
      <c r="HI216" s="162" t="str">
        <f t="shared" si="499"/>
        <v>Z4108</v>
      </c>
      <c r="HJ216" s="162" t="str">
        <f t="shared" ref="HJ216" si="563">CONCATENATE(1,HI216)</f>
        <v>1Z4108</v>
      </c>
      <c r="HK216" s="162" t="str">
        <f t="shared" si="501"/>
        <v/>
      </c>
      <c r="IG216" s="277">
        <v>107</v>
      </c>
      <c r="II216" s="277" t="str">
        <f t="shared" ref="II216" si="564">IF($H$1=8,IW216,IF($H$1=16,IX216,IF($H$1=32,IY216,IF($H$1=64,IZ216,IF($H$1=128,JA216,"")))))</f>
        <v/>
      </c>
      <c r="IJ216" s="277">
        <f t="shared" ref="IJ216" si="565">IF($H$1=8,IL216,IF($H$1=16,IN216,IF($H$1=32,IP216,IF($H$1=64,IR216,IF($H$1=128,IT216,"")))))</f>
        <v>0</v>
      </c>
      <c r="IK216" s="277">
        <f t="shared" ref="IK216" si="566">IF($H$1=8,IM216,IF($H$1=16,IO216,IF($H$1=32,IQ216,IF($H$1=64,IS216,IF($H$1=128,IU216,"")))))</f>
        <v>0</v>
      </c>
      <c r="IL216" s="277"/>
      <c r="IM216" s="277"/>
      <c r="IN216" s="277"/>
      <c r="IO216" s="277"/>
      <c r="IP216" s="277"/>
      <c r="IQ216" s="277"/>
      <c r="IR216" s="277" t="s">
        <v>43</v>
      </c>
      <c r="IS216" s="277"/>
      <c r="IT216" s="277" t="s">
        <v>43</v>
      </c>
      <c r="IU216" s="277"/>
      <c r="IW216" s="277" t="str">
        <f>IF(IM216="","",MAX($IW$4:IW215)+1)</f>
        <v/>
      </c>
      <c r="IX216" s="277" t="str">
        <f>IF(IO216="","",MAX($IW$4:IX215)+1)</f>
        <v/>
      </c>
      <c r="IY216" s="277" t="str">
        <f>IF(IQ216="","",MAX($IW$4:IY215)+1)</f>
        <v/>
      </c>
      <c r="IZ216" s="277" t="str">
        <f>IF(IS216="","",MAX($IW$4:IZ215)+1)</f>
        <v/>
      </c>
      <c r="JA216" s="277" t="str">
        <f>IF(IU216="","",MAX($IW$4:JA215)+1)</f>
        <v/>
      </c>
    </row>
    <row r="217" spans="1:261" ht="39.9" customHeight="1" thickBot="1" x14ac:dyDescent="0.65">
      <c r="B217" s="280">
        <v>107</v>
      </c>
      <c r="C217" s="162" t="str">
        <f t="shared" si="513"/>
        <v>1Z454</v>
      </c>
      <c r="D217" s="281">
        <f>HLOOKUP($H$1,$AH$6:$AL$258,B215+B215,0)</f>
        <v>0</v>
      </c>
      <c r="E217" s="281">
        <f t="shared" si="546"/>
        <v>107</v>
      </c>
      <c r="F217" s="282" t="str">
        <f>IF(OR(ISERROR(HLOOKUP($H$1,$AR$4:$AV$132,B217+1,0))=TRUE,HLOOKUP($H$1,$AR$4:$AV$132,B217+1,0)=0)," ",HLOOKUP($H$1,$AR$4:$AV$132,B217+1,0))</f>
        <v xml:space="preserve"> </v>
      </c>
      <c r="G217" s="214" t="str">
        <f>IF(ISERROR(VLOOKUP(E217,vylosovanie!$D$10:$Q$162,11,0))=TRUE,"",IF($K$1="n","",VLOOKUP(E217,vylosovanie!$D$10:$Q$162,11,0)))</f>
        <v/>
      </c>
      <c r="H217" s="214" t="str">
        <f>IF(ISERROR(VLOOKUP(E217,vylosovanie!$D$10:$Q$162,12,0))=TRUE,"",IF($K$1="n","",VLOOKUP(E217,vylosovanie!$D$10:$Q$162,12,0)))</f>
        <v/>
      </c>
      <c r="I217" s="223" t="str">
        <f>IF(ISERROR(VLOOKUP(H218,'zapisy k stolom'!$A$4:$AD$2403,28,0)),"",VLOOKUP(H218,'zapisy k stolom'!$A$4:$AD$2403,28,0))</f>
        <v/>
      </c>
      <c r="J217" s="221" t="str">
        <f>IF(ISERROR(VLOOKUP(I216,'zapisy k stolom'!$A$4:$AD$2403,30,0)),"",VLOOKUP(I216,'zapisy k stolom'!$A$4:$AD$2403,30,0))</f>
        <v/>
      </c>
      <c r="K217" s="223"/>
      <c r="M217" s="225"/>
      <c r="N217" s="225"/>
      <c r="Q217" s="180" t="str">
        <f t="shared" si="507"/>
        <v/>
      </c>
      <c r="R217" s="180" t="str">
        <f t="shared" si="505"/>
        <v/>
      </c>
      <c r="U217" s="180" t="str">
        <f t="shared" si="536"/>
        <v/>
      </c>
      <c r="V217" s="180" t="str">
        <f t="shared" si="530"/>
        <v/>
      </c>
      <c r="Y217" s="180" t="str">
        <f t="shared" si="409"/>
        <v/>
      </c>
      <c r="Z217" s="180" t="str">
        <f t="shared" si="403"/>
        <v/>
      </c>
      <c r="AC217" s="180" t="str">
        <f t="shared" si="493"/>
        <v/>
      </c>
      <c r="AD217" s="180" t="str">
        <f t="shared" si="487"/>
        <v/>
      </c>
      <c r="AF217" s="284" t="str">
        <f>IF(F217=$H$1,"B1",IF(F217&gt;$H$1,"--",IF($H$1=8,HLOOKUP($H$2,$HZ$2:$IC$10,F217+1,0),IF($H$1=16,HLOOKUP($H$2,$BL$2:$BS$18,F217+1,0),IF($H$1=32,HLOOKUP($H$2,$BY$2:$CN$34,F217+1,0),IF($H$1=64,HLOOKUP($H$2,$CT$2:$DY$66,F217+1,0),IF($H$1=128,HLOOKUP($H$2,$EE$2:$GP$130,F217+1,0),"")))))))</f>
        <v>--</v>
      </c>
      <c r="AH217" s="283">
        <v>6</v>
      </c>
      <c r="AM217" s="279">
        <v>107</v>
      </c>
      <c r="AN217" s="279"/>
      <c r="AO217" s="279"/>
      <c r="AP217" s="279"/>
      <c r="AY217" s="162" t="str">
        <f>CONCATENATE("1",BB218)</f>
        <v>1Z454</v>
      </c>
      <c r="AZ217" s="162" t="str">
        <f>G217</f>
        <v/>
      </c>
      <c r="BA217" s="162">
        <f>BA201+1</f>
        <v>110</v>
      </c>
      <c r="BC217" s="203"/>
      <c r="BD217" s="199"/>
      <c r="BE217" s="203"/>
      <c r="HH217" s="162">
        <f t="shared" si="519"/>
        <v>108</v>
      </c>
      <c r="HI217" s="162" t="str">
        <f t="shared" si="499"/>
        <v>Z4108</v>
      </c>
      <c r="HJ217" s="162" t="str">
        <f t="shared" ref="HJ217" si="567">CONCATENATE(2,HI217)</f>
        <v>2Z4108</v>
      </c>
      <c r="HK217" s="162" t="str">
        <f t="shared" si="501"/>
        <v/>
      </c>
      <c r="IG217" s="278"/>
      <c r="II217" s="278"/>
      <c r="IJ217" s="278"/>
      <c r="IK217" s="278"/>
      <c r="IL217" s="288"/>
      <c r="IM217" s="278"/>
      <c r="IN217" s="278"/>
      <c r="IO217" s="278"/>
      <c r="IP217" s="278"/>
      <c r="IQ217" s="278"/>
      <c r="IR217" s="278"/>
      <c r="IS217" s="278"/>
      <c r="IT217" s="278"/>
      <c r="IU217" s="278"/>
      <c r="IW217" s="278"/>
      <c r="IX217" s="278"/>
      <c r="IY217" s="278"/>
      <c r="IZ217" s="278"/>
      <c r="JA217" s="278"/>
    </row>
    <row r="218" spans="1:261" ht="39.9" customHeight="1" thickBot="1" x14ac:dyDescent="0.65">
      <c r="B218" s="280"/>
      <c r="C218" s="162" t="str">
        <f t="shared" si="513"/>
        <v>2Z491</v>
      </c>
      <c r="D218" s="281"/>
      <c r="E218" s="281"/>
      <c r="F218" s="282"/>
      <c r="G218" s="217"/>
      <c r="H218" s="218" t="str">
        <f>BB218</f>
        <v>Z454</v>
      </c>
      <c r="I218" s="220" t="str">
        <f>IF(ISERROR(VLOOKUP(H218,'zapisy k stolom'!$A$4:$AD$2403,27,0)),"",VLOOKUP(H218,'zapisy k stolom'!$A$4:$AD$2403,27,0))</f>
        <v/>
      </c>
      <c r="J218" s="223"/>
      <c r="K218" s="223"/>
      <c r="M218" s="225"/>
      <c r="N218" s="225"/>
      <c r="Q218" s="180" t="str">
        <f t="shared" si="507"/>
        <v/>
      </c>
      <c r="R218" s="180" t="str">
        <f t="shared" si="505"/>
        <v/>
      </c>
      <c r="U218" s="180" t="str">
        <f t="shared" si="536"/>
        <v/>
      </c>
      <c r="V218" s="180" t="str">
        <f t="shared" si="530"/>
        <v/>
      </c>
      <c r="Y218" s="180" t="str">
        <f t="shared" si="409"/>
        <v/>
      </c>
      <c r="Z218" s="180" t="str">
        <f t="shared" si="403"/>
        <v/>
      </c>
      <c r="AC218" s="180" t="str">
        <f t="shared" si="493"/>
        <v/>
      </c>
      <c r="AD218" s="180" t="str">
        <f t="shared" si="487"/>
        <v/>
      </c>
      <c r="AF218" s="284"/>
      <c r="AH218" s="283"/>
      <c r="AM218" s="279"/>
      <c r="AN218" s="279"/>
      <c r="AO218" s="279"/>
      <c r="AP218" s="279"/>
      <c r="AY218" s="162" t="str">
        <f>CONCATENATE("2",BC216)</f>
        <v>2Z491</v>
      </c>
      <c r="AZ218" s="162" t="str">
        <f>I218</f>
        <v/>
      </c>
      <c r="BA218" s="162">
        <f>BA214+1</f>
        <v>54</v>
      </c>
      <c r="BB218" s="199" t="str">
        <f>CONCATENATE("Z4",BA218)</f>
        <v>Z454</v>
      </c>
      <c r="BC218" s="200"/>
      <c r="BD218" s="203"/>
      <c r="BE218" s="203"/>
      <c r="HH218" s="162">
        <f t="shared" si="519"/>
        <v>109</v>
      </c>
      <c r="HI218" s="162" t="str">
        <f t="shared" si="499"/>
        <v>Z4109</v>
      </c>
      <c r="HJ218" s="162" t="str">
        <f t="shared" ref="HJ218" si="568">CONCATENATE(1,HI218)</f>
        <v>1Z4109</v>
      </c>
      <c r="HK218" s="162" t="str">
        <f t="shared" si="501"/>
        <v/>
      </c>
      <c r="IG218" s="277">
        <v>108</v>
      </c>
      <c r="II218" s="277" t="str">
        <f t="shared" ref="II218" si="569">IF($H$1=8,IW218,IF($H$1=16,IX218,IF($H$1=32,IY218,IF($H$1=64,IZ218,IF($H$1=128,JA218,"")))))</f>
        <v/>
      </c>
      <c r="IJ218" s="277">
        <f t="shared" ref="IJ218" si="570">IF($H$1=8,IL218,IF($H$1=16,IN218,IF($H$1=32,IP218,IF($H$1=64,IR218,IF($H$1=128,IT218,"")))))</f>
        <v>0</v>
      </c>
      <c r="IK218" s="277">
        <f t="shared" ref="IK218" si="571">IF($H$1=8,IM218,IF($H$1=16,IO218,IF($H$1=32,IQ218,IF($H$1=64,IS218,IF($H$1=128,IU218,"")))))</f>
        <v>0</v>
      </c>
      <c r="IL218" s="277"/>
      <c r="IM218" s="277"/>
      <c r="IN218" s="277"/>
      <c r="IO218" s="277"/>
      <c r="IP218" s="277"/>
      <c r="IQ218" s="277"/>
      <c r="IR218" s="277" t="s">
        <v>43</v>
      </c>
      <c r="IS218" s="277"/>
      <c r="IT218" s="277" t="s">
        <v>43</v>
      </c>
      <c r="IU218" s="277"/>
      <c r="IW218" s="277" t="str">
        <f>IF(IM218="","",MAX($IW$4:IW217)+1)</f>
        <v/>
      </c>
      <c r="IX218" s="277" t="str">
        <f>IF(IO218="","",MAX($IW$4:IX217)+1)</f>
        <v/>
      </c>
      <c r="IY218" s="277" t="str">
        <f>IF(IQ218="","",MAX($IW$4:IY217)+1)</f>
        <v/>
      </c>
      <c r="IZ218" s="277" t="str">
        <f>IF(IS218="","",MAX($IW$4:IZ217)+1)</f>
        <v/>
      </c>
      <c r="JA218" s="277" t="str">
        <f>IF(IU218="","",MAX($IW$4:JA217)+1)</f>
        <v/>
      </c>
    </row>
    <row r="219" spans="1:261" ht="39.9" customHeight="1" thickBot="1" x14ac:dyDescent="0.65">
      <c r="A219" s="232" t="str">
        <f>IF(I219="","",MAX($A$5:A218)+1)</f>
        <v/>
      </c>
      <c r="B219" s="280">
        <v>108</v>
      </c>
      <c r="C219" s="162" t="str">
        <f t="shared" si="513"/>
        <v>2Z454</v>
      </c>
      <c r="D219" s="281">
        <f>HLOOKUP($H$1,$AH$6:$AL$258,B217+B217,0)</f>
        <v>0</v>
      </c>
      <c r="E219" s="281">
        <f t="shared" si="546"/>
        <v>108</v>
      </c>
      <c r="F219" s="282" t="str">
        <f>IF(OR(ISERROR(HLOOKUP($H$1,$AR$4:$AV$132,B219+1,0))=TRUE,HLOOKUP($H$1,$AR$4:$AV$132,B219+1,0)=0)," ",HLOOKUP($H$1,$AR$4:$AV$132,B219+1,0))</f>
        <v xml:space="preserve"> </v>
      </c>
      <c r="G219" s="219" t="str">
        <f>IF(ISERROR(VLOOKUP(E219,vylosovanie!$D$10:$Q$162,11,0))=TRUE,"",IF($K$1="n","",VLOOKUP(E219,vylosovanie!$D$10:$Q$162,11,0)))</f>
        <v/>
      </c>
      <c r="H219" s="220" t="str">
        <f>IF(ISERROR(VLOOKUP(E219,vylosovanie!$D$10:$Q$162,12,0))=TRUE,"",IF($K$1="n","",VLOOKUP(E219,vylosovanie!$D$10:$Q$162,12,0)))</f>
        <v/>
      </c>
      <c r="I219" s="224" t="str">
        <f>IF(ISERROR(VLOOKUP(H218,'zapisy k stolom'!$A$4:$AD$2403,30,0)),"",VLOOKUP(H218,'zapisy k stolom'!$A$4:$AD$2403,30,0))</f>
        <v/>
      </c>
      <c r="J219" s="223"/>
      <c r="K219" s="223" t="str">
        <f>IF(ISERROR(VLOOKUP(J220,'zapisy k stolom'!$A$4:$AD$2544,28,0)),"",VLOOKUP(J220,'zapisy k stolom'!$A$4:$AD$2544,28,0))</f>
        <v/>
      </c>
      <c r="M219" s="225"/>
      <c r="N219" s="225"/>
      <c r="Q219" s="180" t="str">
        <f t="shared" si="507"/>
        <v/>
      </c>
      <c r="R219" s="180" t="str">
        <f t="shared" si="505"/>
        <v/>
      </c>
      <c r="U219" s="180" t="str">
        <f t="shared" si="536"/>
        <v/>
      </c>
      <c r="V219" s="180" t="str">
        <f t="shared" si="530"/>
        <v/>
      </c>
      <c r="Y219" s="180" t="str">
        <f t="shared" si="409"/>
        <v/>
      </c>
      <c r="Z219" s="180" t="str">
        <f t="shared" si="403"/>
        <v/>
      </c>
      <c r="AC219" s="180" t="str">
        <f t="shared" si="493"/>
        <v/>
      </c>
      <c r="AD219" s="180" t="str">
        <f t="shared" si="487"/>
        <v/>
      </c>
      <c r="AF219" s="284" t="str">
        <f>IF(F219=$H$1,"B1",IF(F219&gt;$H$1,"--",IF($H$1=8,HLOOKUP($H$2,$HZ$2:$IC$10,F219+1,0),IF($H$1=16,HLOOKUP($H$2,$BL$2:$BS$18,F219+1,0),IF($H$1=32,HLOOKUP($H$2,$BY$2:$CN$34,F219+1,0),IF($H$1=64,HLOOKUP($H$2,$CT$2:$DY$66,F219+1,0),IF($H$1=128,HLOOKUP($H$2,$EE$2:$GP$130,F219+1,0),"")))))))</f>
        <v>--</v>
      </c>
      <c r="AH219" s="283">
        <v>5</v>
      </c>
      <c r="AM219" s="279">
        <v>108</v>
      </c>
      <c r="AN219" s="279"/>
      <c r="AO219" s="279"/>
      <c r="AP219" s="279"/>
      <c r="AY219" s="162" t="str">
        <f>CONCATENATE("2",BB218)</f>
        <v>2Z454</v>
      </c>
      <c r="AZ219" s="162" t="str">
        <f>G219</f>
        <v/>
      </c>
      <c r="BB219" s="200"/>
      <c r="BD219" s="203"/>
      <c r="BE219" s="203"/>
      <c r="HH219" s="162">
        <f t="shared" si="519"/>
        <v>109</v>
      </c>
      <c r="HI219" s="162" t="str">
        <f t="shared" si="499"/>
        <v>Z4109</v>
      </c>
      <c r="HJ219" s="162" t="str">
        <f t="shared" ref="HJ219" si="572">CONCATENATE(2,HI219)</f>
        <v>2Z4109</v>
      </c>
      <c r="HK219" s="162" t="str">
        <f t="shared" si="501"/>
        <v/>
      </c>
      <c r="IG219" s="278"/>
      <c r="II219" s="278"/>
      <c r="IJ219" s="278"/>
      <c r="IK219" s="278"/>
      <c r="IL219" s="288"/>
      <c r="IM219" s="278"/>
      <c r="IN219" s="278"/>
      <c r="IO219" s="278"/>
      <c r="IP219" s="278"/>
      <c r="IQ219" s="278"/>
      <c r="IR219" s="278"/>
      <c r="IS219" s="278"/>
      <c r="IT219" s="278"/>
      <c r="IU219" s="278"/>
      <c r="IW219" s="278"/>
      <c r="IX219" s="278"/>
      <c r="IY219" s="278"/>
      <c r="IZ219" s="278"/>
      <c r="JA219" s="278"/>
    </row>
    <row r="220" spans="1:261" ht="39.9" customHeight="1" thickBot="1" x14ac:dyDescent="0.65">
      <c r="B220" s="280"/>
      <c r="C220" s="162" t="str">
        <f t="shared" si="513"/>
        <v>2Z4119</v>
      </c>
      <c r="D220" s="281"/>
      <c r="E220" s="281"/>
      <c r="F220" s="282"/>
      <c r="J220" s="222" t="str">
        <f>BD220</f>
        <v>Z4110</v>
      </c>
      <c r="K220" s="220" t="str">
        <f>IF(ISERROR(VLOOKUP(J220,'zapisy k stolom'!$A$4:$AD$2403,27,0)),"",VLOOKUP(J220,'zapisy k stolom'!$A$4:$AD$2403,27,0))</f>
        <v/>
      </c>
      <c r="M220" s="225"/>
      <c r="N220" s="225"/>
      <c r="Q220" s="180" t="str">
        <f t="shared" si="507"/>
        <v/>
      </c>
      <c r="R220" s="180" t="str">
        <f t="shared" si="505"/>
        <v/>
      </c>
      <c r="U220" s="180" t="str">
        <f t="shared" si="536"/>
        <v/>
      </c>
      <c r="V220" s="180" t="str">
        <f t="shared" si="530"/>
        <v/>
      </c>
      <c r="Y220" s="180" t="str">
        <f t="shared" si="409"/>
        <v/>
      </c>
      <c r="Z220" s="180" t="str">
        <f t="shared" si="403"/>
        <v/>
      </c>
      <c r="AC220" s="180" t="str">
        <f t="shared" si="493"/>
        <v/>
      </c>
      <c r="AD220" s="180" t="str">
        <f t="shared" si="487"/>
        <v/>
      </c>
      <c r="AF220" s="284"/>
      <c r="AH220" s="283"/>
      <c r="AM220" s="279"/>
      <c r="AN220" s="279"/>
      <c r="AO220" s="279"/>
      <c r="AP220" s="279"/>
      <c r="AY220" s="162" t="str">
        <f>CONCATENATE("2",BE212)</f>
        <v>2Z4119</v>
      </c>
      <c r="AZ220" s="162" t="str">
        <f>K220</f>
        <v/>
      </c>
      <c r="BD220" s="203" t="str">
        <f>CONCATENATE("Z4",BA217)</f>
        <v>Z4110</v>
      </c>
      <c r="BE220" s="200"/>
      <c r="HH220" s="162">
        <f t="shared" si="519"/>
        <v>110</v>
      </c>
      <c r="HI220" s="162" t="str">
        <f t="shared" si="499"/>
        <v>Z4110</v>
      </c>
      <c r="HJ220" s="162" t="str">
        <f t="shared" ref="HJ220" si="573">CONCATENATE(1,HI220)</f>
        <v>1Z4110</v>
      </c>
      <c r="HK220" s="162" t="str">
        <f t="shared" si="501"/>
        <v/>
      </c>
      <c r="IG220" s="277">
        <v>109</v>
      </c>
      <c r="II220" s="277" t="str">
        <f t="shared" ref="II220" si="574">IF($H$1=8,IW220,IF($H$1=16,IX220,IF($H$1=32,IY220,IF($H$1=64,IZ220,IF($H$1=128,JA220,"")))))</f>
        <v/>
      </c>
      <c r="IJ220" s="277">
        <f t="shared" ref="IJ220" si="575">IF($H$1=8,IL220,IF($H$1=16,IN220,IF($H$1=32,IP220,IF($H$1=64,IR220,IF($H$1=128,IT220,"")))))</f>
        <v>0</v>
      </c>
      <c r="IK220" s="277">
        <f t="shared" ref="IK220" si="576">IF($H$1=8,IM220,IF($H$1=16,IO220,IF($H$1=32,IQ220,IF($H$1=64,IS220,IF($H$1=128,IU220,"")))))</f>
        <v>0</v>
      </c>
      <c r="IL220" s="277"/>
      <c r="IM220" s="277"/>
      <c r="IN220" s="277"/>
      <c r="IO220" s="277"/>
      <c r="IP220" s="277"/>
      <c r="IQ220" s="277"/>
      <c r="IR220" s="277" t="s">
        <v>43</v>
      </c>
      <c r="IS220" s="277"/>
      <c r="IT220" s="277" t="s">
        <v>43</v>
      </c>
      <c r="IU220" s="277"/>
      <c r="IW220" s="277" t="str">
        <f>IF(IM220="","",MAX($IW$4:IW219)+1)</f>
        <v/>
      </c>
      <c r="IX220" s="277" t="str">
        <f>IF(IO220="","",MAX($IW$4:IX219)+1)</f>
        <v/>
      </c>
      <c r="IY220" s="277" t="str">
        <f>IF(IQ220="","",MAX($IW$4:IY219)+1)</f>
        <v/>
      </c>
      <c r="IZ220" s="277" t="str">
        <f>IF(IS220="","",MAX($IW$4:IZ219)+1)</f>
        <v/>
      </c>
      <c r="JA220" s="277" t="str">
        <f>IF(IU220="","",MAX($IW$4:JA219)+1)</f>
        <v/>
      </c>
    </row>
    <row r="221" spans="1:261" ht="39.9" customHeight="1" thickBot="1" x14ac:dyDescent="0.65">
      <c r="B221" s="280">
        <v>109</v>
      </c>
      <c r="C221" s="162" t="str">
        <f t="shared" si="513"/>
        <v>1Z455</v>
      </c>
      <c r="D221" s="281">
        <f>HLOOKUP($H$1,$AH$6:$AL$258,B219+B219,0)</f>
        <v>0</v>
      </c>
      <c r="E221" s="281">
        <f t="shared" si="546"/>
        <v>109</v>
      </c>
      <c r="F221" s="282" t="str">
        <f>IF(OR(ISERROR(HLOOKUP($H$1,$AR$4:$AV$132,B221+1,0))=TRUE,HLOOKUP($H$1,$AR$4:$AV$132,B221+1,0)=0)," ",HLOOKUP($H$1,$AR$4:$AV$132,B221+1,0))</f>
        <v xml:space="preserve"> </v>
      </c>
      <c r="G221" s="214" t="str">
        <f>IF(ISERROR(VLOOKUP(E221,vylosovanie!$D$10:$Q$162,11,0))=TRUE,"",IF($K$1="n","",VLOOKUP(E221,vylosovanie!$D$10:$Q$162,11,0)))</f>
        <v/>
      </c>
      <c r="H221" s="214" t="str">
        <f>IF(ISERROR(VLOOKUP(E221,vylosovanie!$D$10:$Q$162,12,0))=TRUE,"",IF($K$1="n","",VLOOKUP(E221,vylosovanie!$D$10:$Q$162,12,0)))</f>
        <v/>
      </c>
      <c r="I221" s="214" t="str">
        <f>IF(ISERROR(VLOOKUP(H222,'zapisy k stolom'!$A$4:$AD$2544,28,0)),"",VLOOKUP(H222,'zapisy k stolom'!$A$4:$AD$2544,28,0))</f>
        <v/>
      </c>
      <c r="J221" s="223"/>
      <c r="K221" s="224" t="str">
        <f>IF(ISERROR(VLOOKUP(J220,'zapisy k stolom'!$A$4:$AD$2403,30,0)),"",VLOOKUP(J220,'zapisy k stolom'!$A$4:$AD$2403,30,0))</f>
        <v/>
      </c>
      <c r="M221" s="225"/>
      <c r="N221" s="225"/>
      <c r="Q221" s="180" t="str">
        <f t="shared" si="507"/>
        <v/>
      </c>
      <c r="R221" s="180" t="str">
        <f t="shared" si="505"/>
        <v/>
      </c>
      <c r="U221" s="180" t="str">
        <f t="shared" si="536"/>
        <v/>
      </c>
      <c r="V221" s="180" t="str">
        <f t="shared" si="530"/>
        <v/>
      </c>
      <c r="Y221" s="180" t="str">
        <f t="shared" si="409"/>
        <v/>
      </c>
      <c r="Z221" s="180" t="str">
        <f t="shared" ref="Z221:Z284" si="577">IF(ISERROR(VLOOKUP(Q195,$A$5:$I$260,9,0))=TRUE,"",VLOOKUP(Q195,$A$5:$I$260,9,0))</f>
        <v/>
      </c>
      <c r="AC221" s="180" t="str">
        <f t="shared" si="493"/>
        <v/>
      </c>
      <c r="AD221" s="180" t="str">
        <f t="shared" si="487"/>
        <v/>
      </c>
      <c r="AF221" s="284" t="str">
        <f>IF(F221=$H$1,"B1",IF(F221&gt;$H$1,"--",IF($H$1=8,HLOOKUP($H$2,$HZ$2:$IC$10,F221+1,0),IF($H$1=16,HLOOKUP($H$2,$BL$2:$BS$18,F221+1,0),IF($H$1=32,HLOOKUP($H$2,$BY$2:$CN$34,F221+1,0),IF($H$1=64,HLOOKUP($H$2,$CT$2:$DY$66,F221+1,0),IF($H$1=128,HLOOKUP($H$2,$EE$2:$GP$130,F221+1,0),"")))))))</f>
        <v>--</v>
      </c>
      <c r="AH221" s="283">
        <v>5</v>
      </c>
      <c r="AM221" s="279">
        <v>109</v>
      </c>
      <c r="AN221" s="279"/>
      <c r="AO221" s="279"/>
      <c r="AP221" s="279"/>
      <c r="AY221" s="162" t="str">
        <f>CONCATENATE("1",BB222)</f>
        <v>1Z455</v>
      </c>
      <c r="AZ221" s="162" t="str">
        <f>G221</f>
        <v/>
      </c>
      <c r="BD221" s="203"/>
      <c r="HH221" s="162">
        <f t="shared" si="519"/>
        <v>110</v>
      </c>
      <c r="HI221" s="162" t="str">
        <f t="shared" si="499"/>
        <v>Z4110</v>
      </c>
      <c r="HJ221" s="162" t="str">
        <f t="shared" ref="HJ221" si="578">CONCATENATE(2,HI221)</f>
        <v>2Z4110</v>
      </c>
      <c r="HK221" s="162" t="str">
        <f t="shared" si="501"/>
        <v/>
      </c>
      <c r="IG221" s="278"/>
      <c r="II221" s="278"/>
      <c r="IJ221" s="278"/>
      <c r="IK221" s="278"/>
      <c r="IL221" s="288"/>
      <c r="IM221" s="278"/>
      <c r="IN221" s="278"/>
      <c r="IO221" s="278"/>
      <c r="IP221" s="278"/>
      <c r="IQ221" s="278"/>
      <c r="IR221" s="278"/>
      <c r="IS221" s="278"/>
      <c r="IT221" s="278"/>
      <c r="IU221" s="278"/>
      <c r="IW221" s="278"/>
      <c r="IX221" s="278"/>
      <c r="IY221" s="278"/>
      <c r="IZ221" s="278"/>
      <c r="JA221" s="278"/>
    </row>
    <row r="222" spans="1:261" ht="39.9" customHeight="1" thickBot="1" x14ac:dyDescent="0.65">
      <c r="B222" s="280"/>
      <c r="C222" s="162" t="str">
        <f t="shared" si="513"/>
        <v>1Z492</v>
      </c>
      <c r="D222" s="281"/>
      <c r="E222" s="281"/>
      <c r="F222" s="282"/>
      <c r="G222" s="217"/>
      <c r="H222" s="218" t="str">
        <f>BB222</f>
        <v>Z455</v>
      </c>
      <c r="I222" s="214" t="str">
        <f>IF(ISERROR(VLOOKUP(H222,'zapisy k stolom'!$A$4:$AD$2403,27,0)),"",VLOOKUP(H222,'zapisy k stolom'!$A$4:$AD$2403,27,0))</f>
        <v/>
      </c>
      <c r="J222" s="223"/>
      <c r="M222" s="225"/>
      <c r="N222" s="225"/>
      <c r="Q222" s="180" t="str">
        <f t="shared" si="507"/>
        <v/>
      </c>
      <c r="R222" s="180" t="str">
        <f t="shared" si="505"/>
        <v/>
      </c>
      <c r="U222" s="180" t="str">
        <f t="shared" si="536"/>
        <v/>
      </c>
      <c r="V222" s="180" t="str">
        <f t="shared" si="530"/>
        <v/>
      </c>
      <c r="Y222" s="180" t="str">
        <f t="shared" si="409"/>
        <v/>
      </c>
      <c r="Z222" s="180" t="str">
        <f t="shared" si="577"/>
        <v/>
      </c>
      <c r="AC222" s="180" t="str">
        <f t="shared" si="493"/>
        <v/>
      </c>
      <c r="AD222" s="180" t="str">
        <f t="shared" si="487"/>
        <v/>
      </c>
      <c r="AF222" s="284"/>
      <c r="AH222" s="283"/>
      <c r="AM222" s="279"/>
      <c r="AN222" s="279"/>
      <c r="AO222" s="279"/>
      <c r="AP222" s="279"/>
      <c r="AY222" s="162" t="str">
        <f>CONCATENATE("1",BC224)</f>
        <v>1Z492</v>
      </c>
      <c r="AZ222" s="162" t="str">
        <f>I222</f>
        <v/>
      </c>
      <c r="BA222" s="162">
        <f>BA218+1</f>
        <v>55</v>
      </c>
      <c r="BB222" s="199" t="str">
        <f>CONCATENATE("Z4",BA222)</f>
        <v>Z455</v>
      </c>
      <c r="BD222" s="203"/>
      <c r="HH222" s="162">
        <f t="shared" si="519"/>
        <v>111</v>
      </c>
      <c r="HI222" s="162" t="str">
        <f t="shared" si="499"/>
        <v>Z4111</v>
      </c>
      <c r="HJ222" s="162" t="str">
        <f t="shared" ref="HJ222" si="579">CONCATENATE(1,HI222)</f>
        <v>1Z4111</v>
      </c>
      <c r="HK222" s="162" t="str">
        <f t="shared" si="501"/>
        <v/>
      </c>
      <c r="IG222" s="277">
        <v>110</v>
      </c>
      <c r="II222" s="277" t="str">
        <f t="shared" ref="II222" si="580">IF($H$1=8,IW222,IF($H$1=16,IX222,IF($H$1=32,IY222,IF($H$1=64,IZ222,IF($H$1=128,JA222,"")))))</f>
        <v/>
      </c>
      <c r="IJ222" s="277">
        <f t="shared" ref="IJ222" si="581">IF($H$1=8,IL222,IF($H$1=16,IN222,IF($H$1=32,IP222,IF($H$1=64,IR222,IF($H$1=128,IT222,"")))))</f>
        <v>0</v>
      </c>
      <c r="IK222" s="277">
        <f t="shared" ref="IK222" si="582">IF($H$1=8,IM222,IF($H$1=16,IO222,IF($H$1=32,IQ222,IF($H$1=64,IS222,IF($H$1=128,IU222,"")))))</f>
        <v>0</v>
      </c>
      <c r="IL222" s="277"/>
      <c r="IM222" s="277"/>
      <c r="IN222" s="277"/>
      <c r="IO222" s="277"/>
      <c r="IP222" s="277"/>
      <c r="IQ222" s="277"/>
      <c r="IR222" s="277" t="s">
        <v>43</v>
      </c>
      <c r="IS222" s="277"/>
      <c r="IT222" s="277" t="s">
        <v>43</v>
      </c>
      <c r="IU222" s="277"/>
      <c r="IW222" s="277" t="str">
        <f>IF(IM222="","",MAX($IW$4:IW221)+1)</f>
        <v/>
      </c>
      <c r="IX222" s="277" t="str">
        <f>IF(IO222="","",MAX($IW$4:IX221)+1)</f>
        <v/>
      </c>
      <c r="IY222" s="277" t="str">
        <f>IF(IQ222="","",MAX($IW$4:IY221)+1)</f>
        <v/>
      </c>
      <c r="IZ222" s="277" t="str">
        <f>IF(IS222="","",MAX($IW$4:IZ221)+1)</f>
        <v/>
      </c>
      <c r="JA222" s="277" t="str">
        <f>IF(IU222="","",MAX($IW$4:JA221)+1)</f>
        <v/>
      </c>
    </row>
    <row r="223" spans="1:261" ht="39.9" customHeight="1" thickBot="1" x14ac:dyDescent="0.65">
      <c r="A223" s="232" t="str">
        <f>IF(I223="","",MAX($A$5:A222)+1)</f>
        <v/>
      </c>
      <c r="B223" s="280">
        <v>110</v>
      </c>
      <c r="C223" s="162" t="str">
        <f t="shared" si="513"/>
        <v>2Z455</v>
      </c>
      <c r="D223" s="281">
        <f>HLOOKUP($H$1,$AH$6:$AL$258,B221+B221,0)</f>
        <v>0</v>
      </c>
      <c r="E223" s="281">
        <f t="shared" si="546"/>
        <v>110</v>
      </c>
      <c r="F223" s="282" t="str">
        <f>IF(OR(ISERROR(HLOOKUP($H$1,$AR$4:$AV$132,B223+1,0))=TRUE,HLOOKUP($H$1,$AR$4:$AV$132,B223+1,0)=0)," ",HLOOKUP($H$1,$AR$4:$AV$132,B223+1,0))</f>
        <v xml:space="preserve"> </v>
      </c>
      <c r="G223" s="219" t="str">
        <f>IF(ISERROR(VLOOKUP(E223,vylosovanie!$D$10:$Q$162,11,0))=TRUE,"",IF($K$1="n","",VLOOKUP(E223,vylosovanie!$D$10:$Q$162,11,0)))</f>
        <v/>
      </c>
      <c r="H223" s="220" t="str">
        <f>IF(ISERROR(VLOOKUP(E223,vylosovanie!$D$10:$Q$162,12,0))=TRUE,"",IF($K$1="n","",VLOOKUP(E223,vylosovanie!$D$10:$Q$162,12,0)))</f>
        <v/>
      </c>
      <c r="I223" s="221" t="str">
        <f>IF(ISERROR(VLOOKUP(H222,'zapisy k stolom'!$A$4:$AD$2403,30,0)),"",VLOOKUP(H222,'zapisy k stolom'!$A$4:$AD$2403,30,0))</f>
        <v/>
      </c>
      <c r="J223" s="223" t="str">
        <f>IF(ISERROR(VLOOKUP(I224,'zapisy k stolom'!$A$4:$AD$2544,28,0)),"",VLOOKUP(I224,'zapisy k stolom'!$A$4:$AD$2544,28,0))</f>
        <v/>
      </c>
      <c r="M223" s="225"/>
      <c r="N223" s="225"/>
      <c r="Q223" s="180" t="str">
        <f t="shared" si="507"/>
        <v/>
      </c>
      <c r="R223" s="180" t="str">
        <f t="shared" si="505"/>
        <v/>
      </c>
      <c r="U223" s="180" t="str">
        <f t="shared" si="536"/>
        <v/>
      </c>
      <c r="V223" s="180" t="str">
        <f t="shared" si="530"/>
        <v/>
      </c>
      <c r="Y223" s="180" t="str">
        <f t="shared" ref="Y223:Y285" si="583">IF(ISERROR(IF(Y222+1&gt;MAX($Q$3:$Q$259),"",Y222+1))=TRUE,"",IF(Y222+1&gt;MAX($Q$3:$Q$259),"",Y222+1))</f>
        <v/>
      </c>
      <c r="Z223" s="180" t="str">
        <f t="shared" si="577"/>
        <v/>
      </c>
      <c r="AC223" s="180" t="str">
        <f t="shared" si="493"/>
        <v/>
      </c>
      <c r="AD223" s="180" t="str">
        <f t="shared" si="487"/>
        <v/>
      </c>
      <c r="AF223" s="284" t="str">
        <f>IF(F223=$H$1,"B1",IF(F223&gt;$H$1,"--",IF($H$1=8,HLOOKUP($H$2,$HZ$2:$IC$10,F223+1,0),IF($H$1=16,HLOOKUP($H$2,$BL$2:$BS$18,F223+1,0),IF($H$1=32,HLOOKUP($H$2,$BY$2:$CN$34,F223+1,0),IF($H$1=64,HLOOKUP($H$2,$CT$2:$DY$66,F223+1,0),IF($H$1=128,HLOOKUP($H$2,$EE$2:$GP$130,F223+1,0),"")))))))</f>
        <v>--</v>
      </c>
      <c r="AH223" s="283">
        <v>6</v>
      </c>
      <c r="AM223" s="279">
        <v>110</v>
      </c>
      <c r="AN223" s="279"/>
      <c r="AO223" s="279"/>
      <c r="AP223" s="279"/>
      <c r="AY223" s="162" t="str">
        <f>CONCATENATE("2",BB222)</f>
        <v>2Z455</v>
      </c>
      <c r="AZ223" s="162" t="str">
        <f>G223</f>
        <v/>
      </c>
      <c r="BA223" s="162">
        <f>BA215+1</f>
        <v>92</v>
      </c>
      <c r="BB223" s="200"/>
      <c r="BC223" s="199"/>
      <c r="BD223" s="203"/>
      <c r="HH223" s="162">
        <f t="shared" si="519"/>
        <v>111</v>
      </c>
      <c r="HI223" s="162" t="str">
        <f t="shared" si="499"/>
        <v>Z4111</v>
      </c>
      <c r="HJ223" s="162" t="str">
        <f t="shared" ref="HJ223" si="584">CONCATENATE(2,HI223)</f>
        <v>2Z4111</v>
      </c>
      <c r="HK223" s="162" t="str">
        <f t="shared" si="501"/>
        <v/>
      </c>
      <c r="IG223" s="278"/>
      <c r="II223" s="278"/>
      <c r="IJ223" s="278"/>
      <c r="IK223" s="278"/>
      <c r="IL223" s="288"/>
      <c r="IM223" s="278"/>
      <c r="IN223" s="278"/>
      <c r="IO223" s="278"/>
      <c r="IP223" s="278"/>
      <c r="IQ223" s="278"/>
      <c r="IR223" s="278"/>
      <c r="IS223" s="278"/>
      <c r="IT223" s="278"/>
      <c r="IU223" s="278"/>
      <c r="IW223" s="278"/>
      <c r="IX223" s="278"/>
      <c r="IY223" s="278"/>
      <c r="IZ223" s="278"/>
      <c r="JA223" s="278"/>
    </row>
    <row r="224" spans="1:261" ht="39.9" customHeight="1" thickBot="1" x14ac:dyDescent="0.65">
      <c r="B224" s="280"/>
      <c r="C224" s="162" t="str">
        <f t="shared" si="513"/>
        <v>2Z4110</v>
      </c>
      <c r="D224" s="281"/>
      <c r="E224" s="281"/>
      <c r="F224" s="282"/>
      <c r="I224" s="222" t="str">
        <f>BC224</f>
        <v>Z492</v>
      </c>
      <c r="J224" s="220" t="str">
        <f>IF(ISERROR(VLOOKUP(I224,'zapisy k stolom'!$A$4:$AD$2403,27,0)),"",VLOOKUP(I224,'zapisy k stolom'!$A$4:$AD$2403,27,0))</f>
        <v/>
      </c>
      <c r="M224" s="225"/>
      <c r="N224" s="225"/>
      <c r="Q224" s="180" t="str">
        <f t="shared" si="507"/>
        <v/>
      </c>
      <c r="R224" s="180" t="str">
        <f t="shared" si="505"/>
        <v/>
      </c>
      <c r="U224" s="180" t="str">
        <f t="shared" si="536"/>
        <v/>
      </c>
      <c r="V224" s="180" t="str">
        <f t="shared" si="530"/>
        <v/>
      </c>
      <c r="Y224" s="180" t="str">
        <f t="shared" si="583"/>
        <v/>
      </c>
      <c r="Z224" s="180" t="str">
        <f t="shared" si="577"/>
        <v/>
      </c>
      <c r="AC224" s="180" t="str">
        <f t="shared" si="493"/>
        <v/>
      </c>
      <c r="AD224" s="180" t="str">
        <f t="shared" si="487"/>
        <v/>
      </c>
      <c r="AF224" s="284"/>
      <c r="AH224" s="283"/>
      <c r="AM224" s="279"/>
      <c r="AN224" s="279"/>
      <c r="AO224" s="279"/>
      <c r="AP224" s="279"/>
      <c r="AY224" s="162" t="str">
        <f>CONCATENATE("2",BD220)</f>
        <v>2Z4110</v>
      </c>
      <c r="AZ224" s="162" t="str">
        <f>J224</f>
        <v/>
      </c>
      <c r="BC224" s="203" t="str">
        <f>CONCATENATE("Z4",BA223)</f>
        <v>Z492</v>
      </c>
      <c r="BD224" s="200"/>
      <c r="HH224" s="162">
        <f t="shared" si="519"/>
        <v>112</v>
      </c>
      <c r="HI224" s="162" t="str">
        <f t="shared" si="499"/>
        <v>Z4112</v>
      </c>
      <c r="HJ224" s="162" t="str">
        <f t="shared" ref="HJ224" si="585">CONCATENATE(1,HI224)</f>
        <v>1Z4112</v>
      </c>
      <c r="HK224" s="162" t="str">
        <f t="shared" si="501"/>
        <v/>
      </c>
      <c r="IG224" s="277">
        <v>111</v>
      </c>
      <c r="II224" s="277" t="str">
        <f t="shared" ref="II224" si="586">IF($H$1=8,IW224,IF($H$1=16,IX224,IF($H$1=32,IY224,IF($H$1=64,IZ224,IF($H$1=128,JA224,"")))))</f>
        <v/>
      </c>
      <c r="IJ224" s="277">
        <f t="shared" ref="IJ224" si="587">IF($H$1=8,IL224,IF($H$1=16,IN224,IF($H$1=32,IP224,IF($H$1=64,IR224,IF($H$1=128,IT224,"")))))</f>
        <v>0</v>
      </c>
      <c r="IK224" s="277">
        <f t="shared" ref="IK224" si="588">IF($H$1=8,IM224,IF($H$1=16,IO224,IF($H$1=32,IQ224,IF($H$1=64,IS224,IF($H$1=128,IU224,"")))))</f>
        <v>0</v>
      </c>
      <c r="IL224" s="277"/>
      <c r="IM224" s="277"/>
      <c r="IN224" s="277"/>
      <c r="IO224" s="277"/>
      <c r="IP224" s="277"/>
      <c r="IQ224" s="277"/>
      <c r="IR224" s="277" t="s">
        <v>43</v>
      </c>
      <c r="IS224" s="277"/>
      <c r="IT224" s="277" t="s">
        <v>43</v>
      </c>
      <c r="IU224" s="277"/>
      <c r="IW224" s="277" t="str">
        <f>IF(IM224="","",MAX($IW$4:IW223)+1)</f>
        <v/>
      </c>
      <c r="IX224" s="277" t="str">
        <f>IF(IO224="","",MAX($IW$4:IX223)+1)</f>
        <v/>
      </c>
      <c r="IY224" s="277" t="str">
        <f>IF(IQ224="","",MAX($IW$4:IY223)+1)</f>
        <v/>
      </c>
      <c r="IZ224" s="277" t="str">
        <f>IF(IS224="","",MAX($IW$4:IZ223)+1)</f>
        <v/>
      </c>
      <c r="JA224" s="277" t="str">
        <f>IF(IU224="","",MAX($IW$4:JA223)+1)</f>
        <v/>
      </c>
    </row>
    <row r="225" spans="1:261" ht="39.9" customHeight="1" thickBot="1" x14ac:dyDescent="0.65">
      <c r="B225" s="280">
        <v>111</v>
      </c>
      <c r="C225" s="162" t="str">
        <f t="shared" si="513"/>
        <v>1Z456</v>
      </c>
      <c r="D225" s="281">
        <f>HLOOKUP($H$1,$AH$6:$AL$258,B223+B223,0)</f>
        <v>0</v>
      </c>
      <c r="E225" s="281">
        <f t="shared" si="546"/>
        <v>111</v>
      </c>
      <c r="F225" s="282" t="str">
        <f>IF(OR(ISERROR(HLOOKUP($H$1,$AR$4:$AV$132,B225+1,0))=TRUE,HLOOKUP($H$1,$AR$4:$AV$132,B225+1,0)=0)," ",HLOOKUP($H$1,$AR$4:$AV$132,B225+1,0))</f>
        <v xml:space="preserve"> </v>
      </c>
      <c r="G225" s="214" t="str">
        <f>IF(ISERROR(VLOOKUP(E225,vylosovanie!$D$10:$Q$162,11,0))=TRUE,"",IF($K$1="n","",VLOOKUP(E225,vylosovanie!$D$10:$Q$162,11,0)))</f>
        <v/>
      </c>
      <c r="H225" s="214" t="str">
        <f>IF(ISERROR(VLOOKUP(E225,vylosovanie!$D$10:$Q$162,12,0))=TRUE,"",IF($K$1="n","",VLOOKUP(E225,vylosovanie!$D$10:$Q$162,12,0)))</f>
        <v/>
      </c>
      <c r="I225" s="223" t="str">
        <f>IF(ISERROR(VLOOKUP(H226,'zapisy k stolom'!$A$4:$AD$2403,28,0)),"",VLOOKUP(H226,'zapisy k stolom'!$A$4:$AD$2403,28,0))</f>
        <v/>
      </c>
      <c r="J225" s="224" t="str">
        <f>IF(ISERROR(VLOOKUP(I224,'zapisy k stolom'!$A$4:$AD$2403,30,0)),"",VLOOKUP(I224,'zapisy k stolom'!$A$4:$AD$2403,30,0))</f>
        <v/>
      </c>
      <c r="M225" s="225"/>
      <c r="N225" s="225"/>
      <c r="Q225" s="180" t="str">
        <f t="shared" si="507"/>
        <v/>
      </c>
      <c r="R225" s="180" t="str">
        <f t="shared" si="505"/>
        <v/>
      </c>
      <c r="U225" s="180" t="str">
        <f t="shared" si="536"/>
        <v/>
      </c>
      <c r="V225" s="180" t="str">
        <f t="shared" si="530"/>
        <v/>
      </c>
      <c r="Y225" s="180" t="str">
        <f t="shared" si="583"/>
        <v/>
      </c>
      <c r="Z225" s="180" t="str">
        <f t="shared" si="577"/>
        <v/>
      </c>
      <c r="AC225" s="180" t="str">
        <f t="shared" si="493"/>
        <v/>
      </c>
      <c r="AD225" s="180" t="str">
        <f t="shared" si="487"/>
        <v/>
      </c>
      <c r="AF225" s="284" t="str">
        <f>IF(F225=$H$1,"B1",IF(F225&gt;$H$1,"--",IF($H$1=8,HLOOKUP($H$2,$HZ$2:$IC$10,F225+1,0),IF($H$1=16,HLOOKUP($H$2,$BL$2:$BS$18,F225+1,0),IF($H$1=32,HLOOKUP($H$2,$BY$2:$CN$34,F225+1,0),IF($H$1=64,HLOOKUP($H$2,$CT$2:$DY$66,F225+1,0),IF($H$1=128,HLOOKUP($H$2,$EE$2:$GP$130,F225+1,0),"")))))))</f>
        <v>--</v>
      </c>
      <c r="AH225" s="283">
        <v>6</v>
      </c>
      <c r="AM225" s="279">
        <v>111</v>
      </c>
      <c r="AN225" s="279"/>
      <c r="AO225" s="279"/>
      <c r="AP225" s="279"/>
      <c r="AY225" s="162" t="str">
        <f>CONCATENATE("1",BB226)</f>
        <v>1Z456</v>
      </c>
      <c r="AZ225" s="162" t="str">
        <f>G225</f>
        <v/>
      </c>
      <c r="BA225" s="162">
        <f>BA222+96</f>
        <v>151</v>
      </c>
      <c r="BC225" s="203"/>
      <c r="HH225" s="162">
        <f t="shared" si="519"/>
        <v>112</v>
      </c>
      <c r="HI225" s="162" t="str">
        <f t="shared" si="499"/>
        <v>Z4112</v>
      </c>
      <c r="HJ225" s="162" t="str">
        <f t="shared" ref="HJ225" si="589">CONCATENATE(2,HI225)</f>
        <v>2Z4112</v>
      </c>
      <c r="HK225" s="162" t="str">
        <f t="shared" si="501"/>
        <v/>
      </c>
      <c r="IG225" s="278"/>
      <c r="II225" s="278"/>
      <c r="IJ225" s="278"/>
      <c r="IK225" s="278"/>
      <c r="IL225" s="288"/>
      <c r="IM225" s="278"/>
      <c r="IN225" s="278"/>
      <c r="IO225" s="278"/>
      <c r="IP225" s="278"/>
      <c r="IQ225" s="278"/>
      <c r="IR225" s="278"/>
      <c r="IS225" s="278"/>
      <c r="IT225" s="278"/>
      <c r="IU225" s="278"/>
      <c r="IW225" s="278"/>
      <c r="IX225" s="278"/>
      <c r="IY225" s="278"/>
      <c r="IZ225" s="278"/>
      <c r="JA225" s="278"/>
    </row>
    <row r="226" spans="1:261" ht="39.9" customHeight="1" thickBot="1" x14ac:dyDescent="0.65">
      <c r="B226" s="280"/>
      <c r="C226" s="162" t="str">
        <f t="shared" si="513"/>
        <v>2Z492</v>
      </c>
      <c r="D226" s="281"/>
      <c r="E226" s="281"/>
      <c r="F226" s="282"/>
      <c r="G226" s="217"/>
      <c r="H226" s="218" t="str">
        <f>BB226</f>
        <v>Z456</v>
      </c>
      <c r="I226" s="220" t="str">
        <f>IF(ISERROR(VLOOKUP(H226,'zapisy k stolom'!$A$4:$AD$2403,27,0)),"",VLOOKUP(H226,'zapisy k stolom'!$A$4:$AD$2403,27,0))</f>
        <v/>
      </c>
      <c r="M226" s="225"/>
      <c r="N226" s="225"/>
      <c r="Q226" s="180" t="str">
        <f t="shared" si="507"/>
        <v/>
      </c>
      <c r="R226" s="180" t="str">
        <f t="shared" si="505"/>
        <v/>
      </c>
      <c r="U226" s="180" t="str">
        <f t="shared" si="536"/>
        <v/>
      </c>
      <c r="V226" s="180" t="str">
        <f t="shared" si="530"/>
        <v/>
      </c>
      <c r="Y226" s="180" t="str">
        <f t="shared" si="583"/>
        <v/>
      </c>
      <c r="Z226" s="180" t="str">
        <f t="shared" si="577"/>
        <v/>
      </c>
      <c r="AC226" s="180" t="str">
        <f t="shared" si="493"/>
        <v/>
      </c>
      <c r="AD226" s="180" t="str">
        <f t="shared" si="487"/>
        <v/>
      </c>
      <c r="AF226" s="284"/>
      <c r="AH226" s="283"/>
      <c r="AM226" s="279"/>
      <c r="AN226" s="279"/>
      <c r="AO226" s="279"/>
      <c r="AP226" s="279"/>
      <c r="AY226" s="162" t="str">
        <f>CONCATENATE("2",BC224)</f>
        <v>2Z492</v>
      </c>
      <c r="AZ226" s="162" t="str">
        <f>I226</f>
        <v/>
      </c>
      <c r="BA226" s="162">
        <f>BA222+1</f>
        <v>56</v>
      </c>
      <c r="BB226" s="199" t="str">
        <f>CONCATENATE("Z4",BA226)</f>
        <v>Z456</v>
      </c>
      <c r="BC226" s="200"/>
      <c r="HH226" s="162">
        <f t="shared" si="519"/>
        <v>113</v>
      </c>
      <c r="HI226" s="162" t="str">
        <f t="shared" si="499"/>
        <v>Z4113</v>
      </c>
      <c r="HJ226" s="162" t="str">
        <f t="shared" ref="HJ226" si="590">CONCATENATE(1,HI226)</f>
        <v>1Z4113</v>
      </c>
      <c r="HK226" s="162" t="str">
        <f t="shared" ref="HK226:HK241" si="591">VLOOKUP(HJ226,$C$5:$K$260,9,0)</f>
        <v>Guassardo / Geročová</v>
      </c>
      <c r="IG226" s="277">
        <v>112</v>
      </c>
      <c r="II226" s="277" t="str">
        <f t="shared" ref="II226" si="592">IF($H$1=8,IW226,IF($H$1=16,IX226,IF($H$1=32,IY226,IF($H$1=64,IZ226,IF($H$1=128,JA226,"")))))</f>
        <v/>
      </c>
      <c r="IJ226" s="277">
        <f t="shared" ref="IJ226" si="593">IF($H$1=8,IL226,IF($H$1=16,IN226,IF($H$1=32,IP226,IF($H$1=64,IR226,IF($H$1=128,IT226,"")))))</f>
        <v>0</v>
      </c>
      <c r="IK226" s="277">
        <f t="shared" ref="IK226" si="594">IF($H$1=8,IM226,IF($H$1=16,IO226,IF($H$1=32,IQ226,IF($H$1=64,IS226,IF($H$1=128,IU226,"")))))</f>
        <v>0</v>
      </c>
      <c r="IL226" s="277"/>
      <c r="IM226" s="277"/>
      <c r="IN226" s="277"/>
      <c r="IO226" s="277"/>
      <c r="IP226" s="277"/>
      <c r="IQ226" s="277"/>
      <c r="IR226" s="277" t="s">
        <v>43</v>
      </c>
      <c r="IS226" s="277"/>
      <c r="IT226" s="277" t="s">
        <v>43</v>
      </c>
      <c r="IU226" s="277"/>
      <c r="IW226" s="277" t="str">
        <f>IF(IM226="","",MAX($IW$4:IW225)+1)</f>
        <v/>
      </c>
      <c r="IX226" s="277" t="str">
        <f>IF(IO226="","",MAX($IW$4:IX225)+1)</f>
        <v/>
      </c>
      <c r="IY226" s="277" t="str">
        <f>IF(IQ226="","",MAX($IW$4:IY225)+1)</f>
        <v/>
      </c>
      <c r="IZ226" s="277" t="str">
        <f>IF(IS226="","",MAX($IW$4:IZ225)+1)</f>
        <v/>
      </c>
      <c r="JA226" s="277" t="str">
        <f>IF(IU226="","",MAX($IW$4:JA225)+1)</f>
        <v/>
      </c>
    </row>
    <row r="227" spans="1:261" ht="39.9" customHeight="1" thickBot="1" x14ac:dyDescent="0.65">
      <c r="A227" s="232" t="str">
        <f>IF(I227="","",MAX($A$5:A226)+1)</f>
        <v/>
      </c>
      <c r="B227" s="280">
        <v>112</v>
      </c>
      <c r="C227" s="162" t="str">
        <f t="shared" si="513"/>
        <v>2Z456</v>
      </c>
      <c r="D227" s="281">
        <f>HLOOKUP($H$1,$AH$6:$AL$258,B225+B225,0)</f>
        <v>0</v>
      </c>
      <c r="E227" s="281">
        <f t="shared" si="546"/>
        <v>112</v>
      </c>
      <c r="F227" s="282" t="str">
        <f>IF(OR(ISERROR(HLOOKUP($H$1,$AR$4:$AV$132,B227+1,0))=TRUE,HLOOKUP($H$1,$AR$4:$AV$132,B227+1,0)=0)," ",HLOOKUP($H$1,$AR$4:$AV$132,B227+1,0))</f>
        <v xml:space="preserve"> </v>
      </c>
      <c r="G227" s="219" t="str">
        <f>IF(ISERROR(VLOOKUP(E227,vylosovanie!$D$10:$Q$162,11,0))=TRUE,"",IF($K$1="n","",VLOOKUP(E227,vylosovanie!$D$10:$Q$162,11,0)))</f>
        <v/>
      </c>
      <c r="H227" s="220" t="str">
        <f>IF(ISERROR(VLOOKUP(E227,vylosovanie!$D$10:$Q$162,12,0))=TRUE,"",IF($K$1="n","",VLOOKUP(E227,vylosovanie!$D$10:$Q$162,12,0)))</f>
        <v/>
      </c>
      <c r="I227" s="224" t="str">
        <f>IF(ISERROR(VLOOKUP(H226,'zapisy k stolom'!$A$4:$AD$2403,30,0)),"",VLOOKUP(H226,'zapisy k stolom'!$A$4:$AD$2403,30,0))</f>
        <v/>
      </c>
      <c r="M227" s="225" t="str">
        <f>IF(ISERROR(VLOOKUP(L228,'zapisy k stolom'!$A$4:$AD$2544,28,0)),"",VLOOKUP(L228,'zapisy k stolom'!$A$4:$AD$2544,28,0))</f>
        <v/>
      </c>
      <c r="N227" s="225"/>
      <c r="Q227" s="180" t="str">
        <f t="shared" si="507"/>
        <v/>
      </c>
      <c r="R227" s="180" t="str">
        <f t="shared" si="505"/>
        <v/>
      </c>
      <c r="U227" s="180" t="str">
        <f t="shared" si="536"/>
        <v/>
      </c>
      <c r="V227" s="180" t="str">
        <f t="shared" si="530"/>
        <v/>
      </c>
      <c r="Y227" s="180" t="str">
        <f t="shared" si="583"/>
        <v/>
      </c>
      <c r="Z227" s="180" t="str">
        <f t="shared" si="577"/>
        <v/>
      </c>
      <c r="AC227" s="180" t="str">
        <f t="shared" si="493"/>
        <v/>
      </c>
      <c r="AD227" s="180" t="str">
        <f t="shared" si="487"/>
        <v/>
      </c>
      <c r="AF227" s="284" t="str">
        <f>IF(F227=$H$1,"B1",IF(F227&gt;$H$1,"--",IF($H$1=8,HLOOKUP($H$2,$HZ$2:$IC$10,F227+1,0),IF($H$1=16,HLOOKUP($H$2,$BL$2:$BS$18,F227+1,0),IF($H$1=32,HLOOKUP($H$2,$BY$2:$CN$34,F227+1,0),IF($H$1=64,HLOOKUP($H$2,$CT$2:$DY$66,F227+1,0),IF($H$1=128,HLOOKUP($H$2,$EE$2:$GP$130,F227+1,0),"")))))))</f>
        <v>--</v>
      </c>
      <c r="AH227" s="283">
        <v>3</v>
      </c>
      <c r="AM227" s="279">
        <v>112</v>
      </c>
      <c r="AN227" s="279"/>
      <c r="AO227" s="279"/>
      <c r="AP227" s="279"/>
      <c r="AY227" s="162" t="str">
        <f>CONCATENATE("2",BB226)</f>
        <v>2Z456</v>
      </c>
      <c r="AZ227" s="162" t="str">
        <f>G227</f>
        <v/>
      </c>
      <c r="BB227" s="200"/>
      <c r="HH227" s="162">
        <f t="shared" si="519"/>
        <v>113</v>
      </c>
      <c r="HI227" s="162" t="str">
        <f t="shared" si="499"/>
        <v>Z4113</v>
      </c>
      <c r="HJ227" s="162" t="str">
        <f t="shared" ref="HJ227" si="595">CONCATENATE(2,HI227)</f>
        <v>2Z4113</v>
      </c>
      <c r="HK227" s="162" t="str">
        <f t="shared" si="591"/>
        <v/>
      </c>
      <c r="IG227" s="278"/>
      <c r="II227" s="278"/>
      <c r="IJ227" s="278"/>
      <c r="IK227" s="278"/>
      <c r="IL227" s="288"/>
      <c r="IM227" s="278"/>
      <c r="IN227" s="278"/>
      <c r="IO227" s="278"/>
      <c r="IP227" s="278"/>
      <c r="IQ227" s="278"/>
      <c r="IR227" s="278"/>
      <c r="IS227" s="278"/>
      <c r="IT227" s="278"/>
      <c r="IU227" s="278"/>
      <c r="IW227" s="278"/>
      <c r="IX227" s="278"/>
      <c r="IY227" s="278"/>
      <c r="IZ227" s="278"/>
      <c r="JA227" s="278"/>
    </row>
    <row r="228" spans="1:261" ht="39.9" customHeight="1" thickBot="1" x14ac:dyDescent="0.65">
      <c r="B228" s="280"/>
      <c r="C228" s="162" t="s">
        <v>345</v>
      </c>
      <c r="D228" s="281"/>
      <c r="E228" s="281"/>
      <c r="F228" s="282"/>
      <c r="L228" s="228" t="s">
        <v>349</v>
      </c>
      <c r="M228" s="227" t="str">
        <f>IF(ISERROR(VLOOKUP(L228,'zapisy k stolom'!$A$5:$AD$2544,27,0)),"",VLOOKUP(L228,'zapisy k stolom'!$A$5:$AD$2544,27,0))</f>
        <v/>
      </c>
      <c r="N228" s="225"/>
      <c r="Q228" s="180" t="str">
        <f t="shared" si="507"/>
        <v/>
      </c>
      <c r="R228" s="180" t="str">
        <f t="shared" si="505"/>
        <v/>
      </c>
      <c r="U228" s="180" t="str">
        <f t="shared" si="536"/>
        <v/>
      </c>
      <c r="V228" s="180" t="str">
        <f t="shared" si="530"/>
        <v/>
      </c>
      <c r="Y228" s="180" t="str">
        <f t="shared" si="583"/>
        <v/>
      </c>
      <c r="Z228" s="180" t="str">
        <f t="shared" si="577"/>
        <v/>
      </c>
      <c r="AC228" s="180" t="str">
        <f t="shared" si="493"/>
        <v/>
      </c>
      <c r="AD228" s="180" t="str">
        <f t="shared" si="487"/>
        <v/>
      </c>
      <c r="AF228" s="284"/>
      <c r="AH228" s="283"/>
      <c r="AM228" s="279"/>
      <c r="AN228" s="279"/>
      <c r="AO228" s="279"/>
      <c r="AP228" s="279"/>
      <c r="AY228" s="162" t="s">
        <v>345</v>
      </c>
      <c r="AZ228" s="162" t="str">
        <f>M228</f>
        <v/>
      </c>
      <c r="HH228" s="162">
        <f t="shared" si="519"/>
        <v>114</v>
      </c>
      <c r="HI228" s="162" t="str">
        <f t="shared" si="499"/>
        <v>Z4114</v>
      </c>
      <c r="HJ228" s="162" t="str">
        <f t="shared" ref="HJ228" si="596">CONCATENATE(1,HI228)</f>
        <v>1Z4114</v>
      </c>
      <c r="HK228" s="162" t="str">
        <f t="shared" si="591"/>
        <v/>
      </c>
      <c r="IG228" s="277">
        <v>113</v>
      </c>
      <c r="II228" s="277" t="str">
        <f t="shared" ref="II228" si="597">IF($H$1=8,IW228,IF($H$1=16,IX228,IF($H$1=32,IY228,IF($H$1=64,IZ228,IF($H$1=128,JA228,"")))))</f>
        <v/>
      </c>
      <c r="IJ228" s="277">
        <f t="shared" ref="IJ228" si="598">IF($H$1=8,IL228,IF($H$1=16,IN228,IF($H$1=32,IP228,IF($H$1=64,IR228,IF($H$1=128,IT228,"")))))</f>
        <v>0</v>
      </c>
      <c r="IK228" s="277">
        <f t="shared" ref="IK228" si="599">IF($H$1=8,IM228,IF($H$1=16,IO228,IF($H$1=32,IQ228,IF($H$1=64,IS228,IF($H$1=128,IU228,"")))))</f>
        <v>0</v>
      </c>
      <c r="IL228" s="277"/>
      <c r="IM228" s="277"/>
      <c r="IN228" s="277"/>
      <c r="IO228" s="277"/>
      <c r="IP228" s="277"/>
      <c r="IQ228" s="277"/>
      <c r="IR228" s="277" t="s">
        <v>43</v>
      </c>
      <c r="IS228" s="277"/>
      <c r="IT228" s="277" t="s">
        <v>43</v>
      </c>
      <c r="IU228" s="277"/>
      <c r="IW228" s="277" t="str">
        <f>IF(IM228="","",MAX($IW$4:IW227)+1)</f>
        <v/>
      </c>
      <c r="IX228" s="277" t="str">
        <f>IF(IO228="","",MAX($IW$4:IX227)+1)</f>
        <v/>
      </c>
      <c r="IY228" s="277" t="str">
        <f>IF(IQ228="","",MAX($IW$4:IY227)+1)</f>
        <v/>
      </c>
      <c r="IZ228" s="277" t="str">
        <f>IF(IS228="","",MAX($IW$4:IZ227)+1)</f>
        <v/>
      </c>
      <c r="JA228" s="277" t="str">
        <f>IF(IU228="","",MAX($IW$4:JA227)+1)</f>
        <v/>
      </c>
    </row>
    <row r="229" spans="1:261" ht="39.9" customHeight="1" thickBot="1" x14ac:dyDescent="0.65">
      <c r="B229" s="280">
        <v>113</v>
      </c>
      <c r="C229" s="162" t="str">
        <f t="shared" si="513"/>
        <v>1Z457</v>
      </c>
      <c r="D229" s="281">
        <f>HLOOKUP($H$1,$AH$6:$AL$258,B227+B227,0)</f>
        <v>0</v>
      </c>
      <c r="E229" s="281">
        <f t="shared" si="546"/>
        <v>113</v>
      </c>
      <c r="F229" s="282" t="str">
        <f>IF(OR(ISERROR(HLOOKUP($H$1,$AR$4:$AV$132,B229+1,0))=TRUE,HLOOKUP($H$1,$AR$4:$AV$132,B229+1,0)=0)," ",HLOOKUP($H$1,$AR$4:$AV$132,B229+1,0))</f>
        <v xml:space="preserve"> </v>
      </c>
      <c r="G229" s="214" t="str">
        <f>IF(ISERROR(VLOOKUP(E229,vylosovanie!$D$10:$Q$162,11,0))=TRUE,"",IF($K$1="n","",VLOOKUP(E229,vylosovanie!$D$10:$Q$162,11,0)))</f>
        <v/>
      </c>
      <c r="H229" s="214" t="str">
        <f>IF(ISERROR(VLOOKUP(E229,vylosovanie!$D$10:$Q$162,12,0))=TRUE,"",IF($K$1="n","",VLOOKUP(E229,vylosovanie!$D$10:$Q$162,12,0)))</f>
        <v/>
      </c>
      <c r="I229" s="214" t="str">
        <f>IF(ISERROR(VLOOKUP(H230,'zapisy k stolom'!$A$4:$AD$2544,28,0)),"",VLOOKUP(H230,'zapisy k stolom'!$A$4:$AD$2544,28,0))</f>
        <v/>
      </c>
      <c r="M229" s="229" t="str">
        <f>IF(ISERROR(VLOOKUP(L228,'zapisy k stolom'!$A$5:$AD$2544,30,0)),"",VLOOKUP(L228,'zapisy k stolom'!$A$5:$AD$2544,30,0))</f>
        <v/>
      </c>
      <c r="Q229" s="180" t="str">
        <f t="shared" si="507"/>
        <v/>
      </c>
      <c r="R229" s="180" t="str">
        <f t="shared" si="505"/>
        <v/>
      </c>
      <c r="U229" s="180" t="str">
        <f t="shared" si="536"/>
        <v/>
      </c>
      <c r="V229" s="180" t="str">
        <f t="shared" si="530"/>
        <v/>
      </c>
      <c r="Y229" s="180" t="str">
        <f t="shared" si="583"/>
        <v/>
      </c>
      <c r="Z229" s="180" t="str">
        <f t="shared" si="577"/>
        <v/>
      </c>
      <c r="AC229" s="180" t="str">
        <f t="shared" si="493"/>
        <v/>
      </c>
      <c r="AD229" s="180" t="str">
        <f t="shared" si="487"/>
        <v/>
      </c>
      <c r="AF229" s="284" t="str">
        <f>IF(F229=$H$1,"B1",IF(F229&gt;$H$1,"--",IF($H$1=8,HLOOKUP($H$2,$HZ$2:$IC$10,F229+1,0),IF($H$1=16,HLOOKUP($H$2,$BL$2:$BS$18,F229+1,0),IF($H$1=32,HLOOKUP($H$2,$BY$2:$CN$34,F229+1,0),IF($H$1=64,HLOOKUP($H$2,$CT$2:$DY$66,F229+1,0),IF($H$1=128,HLOOKUP($H$2,$EE$2:$GP$130,F229+1,0),"")))))))</f>
        <v>--</v>
      </c>
      <c r="AH229" s="283">
        <v>3</v>
      </c>
      <c r="AM229" s="279">
        <v>113</v>
      </c>
      <c r="AN229" s="279"/>
      <c r="AO229" s="279"/>
      <c r="AP229" s="279"/>
      <c r="AY229" s="162" t="str">
        <f>CONCATENATE("1",BB230)</f>
        <v>1Z457</v>
      </c>
      <c r="AZ229" s="162" t="str">
        <f>G229</f>
        <v/>
      </c>
      <c r="HH229" s="162">
        <f t="shared" si="519"/>
        <v>114</v>
      </c>
      <c r="HI229" s="162" t="str">
        <f t="shared" si="499"/>
        <v>Z4114</v>
      </c>
      <c r="HJ229" s="162" t="str">
        <f t="shared" ref="HJ229" si="600">CONCATENATE(2,HI229)</f>
        <v>2Z4114</v>
      </c>
      <c r="HK229" s="162" t="str">
        <f t="shared" si="591"/>
        <v/>
      </c>
      <c r="IG229" s="278"/>
      <c r="II229" s="278"/>
      <c r="IJ229" s="278"/>
      <c r="IK229" s="278"/>
      <c r="IL229" s="288"/>
      <c r="IM229" s="278"/>
      <c r="IN229" s="278"/>
      <c r="IO229" s="278"/>
      <c r="IP229" s="278"/>
      <c r="IQ229" s="278"/>
      <c r="IR229" s="278"/>
      <c r="IS229" s="278"/>
      <c r="IT229" s="278"/>
      <c r="IU229" s="278"/>
      <c r="IW229" s="278"/>
      <c r="IX229" s="278"/>
      <c r="IY229" s="278"/>
      <c r="IZ229" s="278"/>
      <c r="JA229" s="278"/>
    </row>
    <row r="230" spans="1:261" ht="39.9" customHeight="1" thickBot="1" x14ac:dyDescent="0.65">
      <c r="B230" s="280"/>
      <c r="C230" s="162" t="str">
        <f t="shared" si="513"/>
        <v>1Z493</v>
      </c>
      <c r="D230" s="281"/>
      <c r="E230" s="281"/>
      <c r="F230" s="282"/>
      <c r="G230" s="217"/>
      <c r="H230" s="218" t="str">
        <f>BB230</f>
        <v>Z457</v>
      </c>
      <c r="I230" s="214" t="str">
        <f>IF(ISERROR(VLOOKUP(H230,'zapisy k stolom'!$A$4:$AD$2403,27,0)),"",VLOOKUP(H230,'zapisy k stolom'!$A$4:$AD$2403,27,0))</f>
        <v/>
      </c>
      <c r="M230" s="225"/>
      <c r="Q230" s="180" t="str">
        <f t="shared" si="507"/>
        <v/>
      </c>
      <c r="R230" s="180" t="str">
        <f t="shared" si="505"/>
        <v/>
      </c>
      <c r="U230" s="180" t="str">
        <f t="shared" si="536"/>
        <v/>
      </c>
      <c r="V230" s="180" t="str">
        <f t="shared" si="530"/>
        <v/>
      </c>
      <c r="Y230" s="180" t="str">
        <f t="shared" si="583"/>
        <v/>
      </c>
      <c r="Z230" s="180" t="str">
        <f t="shared" si="577"/>
        <v/>
      </c>
      <c r="AC230" s="180" t="str">
        <f t="shared" si="493"/>
        <v/>
      </c>
      <c r="AD230" s="180" t="str">
        <f t="shared" si="487"/>
        <v/>
      </c>
      <c r="AF230" s="284"/>
      <c r="AH230" s="283"/>
      <c r="AM230" s="279"/>
      <c r="AN230" s="279"/>
      <c r="AO230" s="279"/>
      <c r="AP230" s="279"/>
      <c r="AY230" s="162" t="str">
        <f>CONCATENATE("1",BC232)</f>
        <v>1Z493</v>
      </c>
      <c r="AZ230" s="162" t="str">
        <f>I230</f>
        <v/>
      </c>
      <c r="BA230" s="162">
        <f>BA226+1</f>
        <v>57</v>
      </c>
      <c r="BB230" s="199" t="str">
        <f>CONCATENATE("Z4",BA230)</f>
        <v>Z457</v>
      </c>
      <c r="HH230" s="162">
        <f t="shared" si="519"/>
        <v>115</v>
      </c>
      <c r="HI230" s="162" t="str">
        <f t="shared" si="499"/>
        <v>Z4115</v>
      </c>
      <c r="HJ230" s="162" t="str">
        <f t="shared" ref="HJ230" si="601">CONCATENATE(1,HI230)</f>
        <v>1Z4115</v>
      </c>
      <c r="HK230" s="162" t="str">
        <f t="shared" si="591"/>
        <v/>
      </c>
      <c r="IG230" s="277">
        <v>114</v>
      </c>
      <c r="II230" s="277" t="str">
        <f t="shared" ref="II230" si="602">IF($H$1=8,IW230,IF($H$1=16,IX230,IF($H$1=32,IY230,IF($H$1=64,IZ230,IF($H$1=128,JA230,"")))))</f>
        <v/>
      </c>
      <c r="IJ230" s="277">
        <f t="shared" ref="IJ230" si="603">IF($H$1=8,IL230,IF($H$1=16,IN230,IF($H$1=32,IP230,IF($H$1=64,IR230,IF($H$1=128,IT230,"")))))</f>
        <v>0</v>
      </c>
      <c r="IK230" s="277">
        <f t="shared" ref="IK230" si="604">IF($H$1=8,IM230,IF($H$1=16,IO230,IF($H$1=32,IQ230,IF($H$1=64,IS230,IF($H$1=128,IU230,"")))))</f>
        <v>0</v>
      </c>
      <c r="IL230" s="277"/>
      <c r="IM230" s="277"/>
      <c r="IN230" s="277"/>
      <c r="IO230" s="277"/>
      <c r="IP230" s="277"/>
      <c r="IQ230" s="277"/>
      <c r="IR230" s="277" t="s">
        <v>43</v>
      </c>
      <c r="IS230" s="277"/>
      <c r="IT230" s="277" t="s">
        <v>43</v>
      </c>
      <c r="IU230" s="277"/>
      <c r="IW230" s="277" t="str">
        <f>IF(IM230="","",MAX($IW$4:IW229)+1)</f>
        <v/>
      </c>
      <c r="IX230" s="277" t="str">
        <f>IF(IO230="","",MAX($IW$4:IX229)+1)</f>
        <v/>
      </c>
      <c r="IY230" s="277" t="str">
        <f>IF(IQ230="","",MAX($IW$4:IY229)+1)</f>
        <v/>
      </c>
      <c r="IZ230" s="277" t="str">
        <f>IF(IS230="","",MAX($IW$4:IZ229)+1)</f>
        <v/>
      </c>
      <c r="JA230" s="277" t="str">
        <f>IF(IU230="","",MAX($IW$4:JA229)+1)</f>
        <v/>
      </c>
    </row>
    <row r="231" spans="1:261" ht="39.9" customHeight="1" thickBot="1" x14ac:dyDescent="0.65">
      <c r="A231" s="232" t="str">
        <f>IF(I231="","",MAX($A$5:A230)+1)</f>
        <v/>
      </c>
      <c r="B231" s="280">
        <v>114</v>
      </c>
      <c r="C231" s="162" t="str">
        <f t="shared" si="513"/>
        <v>2Z457</v>
      </c>
      <c r="D231" s="281">
        <f>HLOOKUP($H$1,$AH$6:$AL$258,B229+B229,0)</f>
        <v>0</v>
      </c>
      <c r="E231" s="281">
        <f t="shared" si="546"/>
        <v>114</v>
      </c>
      <c r="F231" s="282" t="str">
        <f>IF(OR(ISERROR(HLOOKUP($H$1,$AR$4:$AV$132,B231+1,0))=TRUE,HLOOKUP($H$1,$AR$4:$AV$132,B231+1,0)=0)," ",HLOOKUP($H$1,$AR$4:$AV$132,B231+1,0))</f>
        <v xml:space="preserve"> </v>
      </c>
      <c r="G231" s="219" t="str">
        <f>IF(ISERROR(VLOOKUP(E231,vylosovanie!$D$10:$Q$162,11,0))=TRUE,"",IF($K$1="n","",VLOOKUP(E231,vylosovanie!$D$10:$Q$162,11,0)))</f>
        <v/>
      </c>
      <c r="H231" s="220" t="str">
        <f>IF(ISERROR(VLOOKUP(E231,vylosovanie!$D$10:$Q$162,12,0))=TRUE,"",IF($K$1="n","",VLOOKUP(E231,vylosovanie!$D$10:$Q$162,12,0)))</f>
        <v/>
      </c>
      <c r="I231" s="221" t="str">
        <f>IF(ISERROR(VLOOKUP(H230,'zapisy k stolom'!$A$4:$AD$2403,30,0)),"",VLOOKUP(H230,'zapisy k stolom'!$A$4:$AD$2403,30,0))</f>
        <v/>
      </c>
      <c r="J231" s="214" t="str">
        <f>IF(ISERROR(VLOOKUP(I232,'zapisy k stolom'!$A$4:$AD$2544,28,0)),"",VLOOKUP(I232,'zapisy k stolom'!$A$4:$AD$2544,28,0))</f>
        <v/>
      </c>
      <c r="M231" s="225"/>
      <c r="Q231" s="180" t="str">
        <f t="shared" si="507"/>
        <v/>
      </c>
      <c r="R231" s="180" t="str">
        <f t="shared" si="505"/>
        <v/>
      </c>
      <c r="U231" s="180" t="str">
        <f t="shared" si="536"/>
        <v/>
      </c>
      <c r="V231" s="180" t="str">
        <f t="shared" si="530"/>
        <v/>
      </c>
      <c r="Y231" s="180" t="str">
        <f t="shared" si="583"/>
        <v/>
      </c>
      <c r="Z231" s="180" t="str">
        <f t="shared" si="577"/>
        <v/>
      </c>
      <c r="AC231" s="180" t="str">
        <f t="shared" si="493"/>
        <v/>
      </c>
      <c r="AD231" s="180" t="str">
        <f t="shared" si="487"/>
        <v/>
      </c>
      <c r="AF231" s="284" t="str">
        <f>IF(F231=$H$1,"B1",IF(F231&gt;$H$1,"--",IF($H$1=8,HLOOKUP($H$2,$HZ$2:$IC$10,F231+1,0),IF($H$1=16,HLOOKUP($H$2,$BL$2:$BS$18,F231+1,0),IF($H$1=32,HLOOKUP($H$2,$BY$2:$CN$34,F231+1,0),IF($H$1=64,HLOOKUP($H$2,$CT$2:$DY$66,F231+1,0),IF($H$1=128,HLOOKUP($H$2,$EE$2:$GP$130,F231+1,0),"")))))))</f>
        <v>--</v>
      </c>
      <c r="AH231" s="283">
        <v>6</v>
      </c>
      <c r="AM231" s="279">
        <v>114</v>
      </c>
      <c r="AN231" s="279"/>
      <c r="AO231" s="279"/>
      <c r="AP231" s="279"/>
      <c r="AY231" s="162" t="str">
        <f>CONCATENATE("2",BB230)</f>
        <v>2Z457</v>
      </c>
      <c r="AZ231" s="162" t="str">
        <f>G231</f>
        <v/>
      </c>
      <c r="BA231" s="162">
        <f>BA223+1</f>
        <v>93</v>
      </c>
      <c r="BB231" s="200"/>
      <c r="BC231" s="199"/>
      <c r="HH231" s="162">
        <f t="shared" si="519"/>
        <v>115</v>
      </c>
      <c r="HI231" s="162" t="str">
        <f t="shared" si="499"/>
        <v>Z4115</v>
      </c>
      <c r="HJ231" s="162" t="str">
        <f t="shared" ref="HJ231" si="605">CONCATENATE(2,HI231)</f>
        <v>2Z4115</v>
      </c>
      <c r="HK231" s="162" t="str">
        <f t="shared" si="591"/>
        <v/>
      </c>
      <c r="IG231" s="278"/>
      <c r="II231" s="278"/>
      <c r="IJ231" s="278"/>
      <c r="IK231" s="278"/>
      <c r="IL231" s="288"/>
      <c r="IM231" s="278"/>
      <c r="IN231" s="278"/>
      <c r="IO231" s="278"/>
      <c r="IP231" s="278"/>
      <c r="IQ231" s="278"/>
      <c r="IR231" s="278"/>
      <c r="IS231" s="278"/>
      <c r="IT231" s="278"/>
      <c r="IU231" s="278"/>
      <c r="IW231" s="278"/>
      <c r="IX231" s="278"/>
      <c r="IY231" s="278"/>
      <c r="IZ231" s="278"/>
      <c r="JA231" s="278"/>
    </row>
    <row r="232" spans="1:261" ht="39.9" customHeight="1" thickBot="1" x14ac:dyDescent="0.65">
      <c r="B232" s="280"/>
      <c r="C232" s="162" t="str">
        <f t="shared" si="513"/>
        <v>1Z4111</v>
      </c>
      <c r="D232" s="281"/>
      <c r="E232" s="281"/>
      <c r="F232" s="282"/>
      <c r="I232" s="222" t="str">
        <f>BC232</f>
        <v>Z493</v>
      </c>
      <c r="J232" s="214" t="str">
        <f>IF(ISERROR(VLOOKUP(I232,'zapisy k stolom'!$A$4:$AD$2403,27,0)),"",VLOOKUP(I232,'zapisy k stolom'!$A$4:$AD$2403,27,0))</f>
        <v/>
      </c>
      <c r="M232" s="225"/>
      <c r="Q232" s="180" t="str">
        <f t="shared" si="507"/>
        <v/>
      </c>
      <c r="R232" s="180" t="str">
        <f t="shared" si="505"/>
        <v/>
      </c>
      <c r="U232" s="180" t="str">
        <f t="shared" si="536"/>
        <v/>
      </c>
      <c r="V232" s="180" t="str">
        <f t="shared" si="530"/>
        <v/>
      </c>
      <c r="Y232" s="180" t="str">
        <f t="shared" si="583"/>
        <v/>
      </c>
      <c r="Z232" s="180" t="str">
        <f t="shared" si="577"/>
        <v/>
      </c>
      <c r="AC232" s="180" t="str">
        <f t="shared" si="493"/>
        <v/>
      </c>
      <c r="AD232" s="180" t="str">
        <f t="shared" si="487"/>
        <v/>
      </c>
      <c r="AF232" s="284"/>
      <c r="AH232" s="283"/>
      <c r="AM232" s="279"/>
      <c r="AN232" s="279"/>
      <c r="AO232" s="279"/>
      <c r="AP232" s="279"/>
      <c r="AY232" s="162" t="str">
        <f>CONCATENATE("1",BD236)</f>
        <v>1Z4111</v>
      </c>
      <c r="AZ232" s="162" t="str">
        <f>J232</f>
        <v/>
      </c>
      <c r="BC232" s="203" t="str">
        <f>CONCATENATE("Z4",BA231)</f>
        <v>Z493</v>
      </c>
      <c r="HH232" s="162">
        <f t="shared" si="519"/>
        <v>116</v>
      </c>
      <c r="HI232" s="162" t="str">
        <f t="shared" si="499"/>
        <v>Z4116</v>
      </c>
      <c r="HJ232" s="162" t="str">
        <f t="shared" ref="HJ232" si="606">CONCATENATE(1,HI232)</f>
        <v>1Z4116</v>
      </c>
      <c r="HK232" s="162" t="str">
        <f t="shared" si="591"/>
        <v/>
      </c>
      <c r="IG232" s="277">
        <v>115</v>
      </c>
      <c r="II232" s="277" t="str">
        <f t="shared" ref="II232" si="607">IF($H$1=8,IW232,IF($H$1=16,IX232,IF($H$1=32,IY232,IF($H$1=64,IZ232,IF($H$1=128,JA232,"")))))</f>
        <v/>
      </c>
      <c r="IJ232" s="277">
        <f t="shared" ref="IJ232" si="608">IF($H$1=8,IL232,IF($H$1=16,IN232,IF($H$1=32,IP232,IF($H$1=64,IR232,IF($H$1=128,IT232,"")))))</f>
        <v>0</v>
      </c>
      <c r="IK232" s="277">
        <f t="shared" ref="IK232" si="609">IF($H$1=8,IM232,IF($H$1=16,IO232,IF($H$1=32,IQ232,IF($H$1=64,IS232,IF($H$1=128,IU232,"")))))</f>
        <v>0</v>
      </c>
      <c r="IL232" s="277"/>
      <c r="IM232" s="277"/>
      <c r="IN232" s="277"/>
      <c r="IO232" s="277"/>
      <c r="IP232" s="277"/>
      <c r="IQ232" s="277"/>
      <c r="IR232" s="277" t="s">
        <v>43</v>
      </c>
      <c r="IS232" s="277"/>
      <c r="IT232" s="277" t="s">
        <v>43</v>
      </c>
      <c r="IU232" s="277"/>
      <c r="IW232" s="277" t="str">
        <f>IF(IM232="","",MAX($IW$4:IW231)+1)</f>
        <v/>
      </c>
      <c r="IX232" s="277" t="str">
        <f>IF(IO232="","",MAX($IW$4:IX231)+1)</f>
        <v/>
      </c>
      <c r="IY232" s="277" t="str">
        <f>IF(IQ232="","",MAX($IW$4:IY231)+1)</f>
        <v/>
      </c>
      <c r="IZ232" s="277" t="str">
        <f>IF(IS232="","",MAX($IW$4:IZ231)+1)</f>
        <v/>
      </c>
      <c r="JA232" s="277" t="str">
        <f>IF(IU232="","",MAX($IW$4:JA231)+1)</f>
        <v/>
      </c>
    </row>
    <row r="233" spans="1:261" ht="39.9" customHeight="1" thickBot="1" x14ac:dyDescent="0.65">
      <c r="B233" s="280">
        <v>115</v>
      </c>
      <c r="C233" s="162" t="str">
        <f t="shared" si="513"/>
        <v>1Z458</v>
      </c>
      <c r="D233" s="281">
        <f>HLOOKUP($H$1,$AH$6:$AL$258,B231+B231,0)</f>
        <v>0</v>
      </c>
      <c r="E233" s="281">
        <f t="shared" si="546"/>
        <v>115</v>
      </c>
      <c r="F233" s="282" t="str">
        <f>IF(OR(ISERROR(HLOOKUP($H$1,$AR$4:$AV$132,B233+1,0))=TRUE,HLOOKUP($H$1,$AR$4:$AV$132,B233+1,0)=0)," ",HLOOKUP($H$1,$AR$4:$AV$132,B233+1,0))</f>
        <v xml:space="preserve"> </v>
      </c>
      <c r="G233" s="214" t="str">
        <f>IF(ISERROR(VLOOKUP(E233,vylosovanie!$D$10:$Q$162,11,0))=TRUE,"",IF($K$1="n","",VLOOKUP(E233,vylosovanie!$D$10:$Q$162,11,0)))</f>
        <v/>
      </c>
      <c r="H233" s="214" t="str">
        <f>IF(ISERROR(VLOOKUP(E233,vylosovanie!$D$10:$Q$162,12,0))=TRUE,"",IF($K$1="n","",VLOOKUP(E233,vylosovanie!$D$10:$Q$162,12,0)))</f>
        <v/>
      </c>
      <c r="I233" s="223" t="str">
        <f>IF(ISERROR(VLOOKUP(H234,'zapisy k stolom'!$A$4:$AD$2403,28,0)),"",VLOOKUP(H234,'zapisy k stolom'!$A$4:$AD$2403,28,0))</f>
        <v/>
      </c>
      <c r="J233" s="221" t="str">
        <f>IF(ISERROR(VLOOKUP(I232,'zapisy k stolom'!$A$4:$AD$2403,30,0)),"",VLOOKUP(I232,'zapisy k stolom'!$A$4:$AD$2403,30,0))</f>
        <v/>
      </c>
      <c r="M233" s="225"/>
      <c r="Q233" s="180" t="str">
        <f t="shared" si="507"/>
        <v/>
      </c>
      <c r="R233" s="180" t="str">
        <f t="shared" si="505"/>
        <v/>
      </c>
      <c r="U233" s="180" t="str">
        <f t="shared" si="536"/>
        <v/>
      </c>
      <c r="V233" s="180" t="str">
        <f t="shared" si="530"/>
        <v/>
      </c>
      <c r="Y233" s="180" t="str">
        <f t="shared" si="583"/>
        <v/>
      </c>
      <c r="Z233" s="180" t="str">
        <f t="shared" si="577"/>
        <v/>
      </c>
      <c r="AC233" s="180" t="str">
        <f t="shared" si="493"/>
        <v/>
      </c>
      <c r="AD233" s="180" t="str">
        <f t="shared" si="487"/>
        <v/>
      </c>
      <c r="AF233" s="284" t="str">
        <f>IF(F233=$H$1,"B1",IF(F233&gt;$H$1,"--",IF($H$1=8,HLOOKUP($H$2,$HZ$2:$IC$10,F233+1,0),IF($H$1=16,HLOOKUP($H$2,$BL$2:$BS$18,F233+1,0),IF($H$1=32,HLOOKUP($H$2,$BY$2:$CN$34,F233+1,0),IF($H$1=64,HLOOKUP($H$2,$CT$2:$DY$66,F233+1,0),IF($H$1=128,HLOOKUP($H$2,$EE$2:$GP$130,F233+1,0),"")))))))</f>
        <v>--</v>
      </c>
      <c r="AH233" s="283">
        <v>6</v>
      </c>
      <c r="AM233" s="279">
        <v>115</v>
      </c>
      <c r="AN233" s="279"/>
      <c r="AO233" s="279"/>
      <c r="AP233" s="279"/>
      <c r="AY233" s="162" t="str">
        <f>CONCATENATE("1",BB234)</f>
        <v>1Z458</v>
      </c>
      <c r="AZ233" s="162" t="str">
        <f>G233</f>
        <v/>
      </c>
      <c r="BA233" s="162">
        <f>BA217+1</f>
        <v>111</v>
      </c>
      <c r="BC233" s="203"/>
      <c r="BD233" s="199"/>
      <c r="HH233" s="162">
        <f t="shared" si="519"/>
        <v>116</v>
      </c>
      <c r="HI233" s="162" t="str">
        <f t="shared" si="499"/>
        <v>Z4116</v>
      </c>
      <c r="HJ233" s="162" t="str">
        <f t="shared" ref="HJ233" si="610">CONCATENATE(2,HI233)</f>
        <v>2Z4116</v>
      </c>
      <c r="HK233" s="162" t="str">
        <f t="shared" si="591"/>
        <v/>
      </c>
      <c r="IG233" s="278"/>
      <c r="II233" s="278"/>
      <c r="IJ233" s="278"/>
      <c r="IK233" s="278"/>
      <c r="IL233" s="288"/>
      <c r="IM233" s="278"/>
      <c r="IN233" s="278"/>
      <c r="IO233" s="278"/>
      <c r="IP233" s="278"/>
      <c r="IQ233" s="278"/>
      <c r="IR233" s="278"/>
      <c r="IS233" s="278"/>
      <c r="IT233" s="278"/>
      <c r="IU233" s="278"/>
      <c r="IW233" s="278"/>
      <c r="IX233" s="278"/>
      <c r="IY233" s="278"/>
      <c r="IZ233" s="278"/>
      <c r="JA233" s="278"/>
    </row>
    <row r="234" spans="1:261" ht="39.9" customHeight="1" thickBot="1" x14ac:dyDescent="0.65">
      <c r="B234" s="280"/>
      <c r="C234" s="162" t="str">
        <f t="shared" si="513"/>
        <v>2Z493</v>
      </c>
      <c r="D234" s="281"/>
      <c r="E234" s="281"/>
      <c r="F234" s="282"/>
      <c r="G234" s="217"/>
      <c r="H234" s="218" t="str">
        <f>BB234</f>
        <v>Z458</v>
      </c>
      <c r="I234" s="220" t="str">
        <f>IF(ISERROR(VLOOKUP(H234,'zapisy k stolom'!$A$4:$AD$2403,27,0)),"",VLOOKUP(H234,'zapisy k stolom'!$A$4:$AD$2403,27,0))</f>
        <v/>
      </c>
      <c r="J234" s="223"/>
      <c r="M234" s="225"/>
      <c r="Q234" s="180" t="str">
        <f t="shared" si="507"/>
        <v/>
      </c>
      <c r="R234" s="180" t="str">
        <f t="shared" si="505"/>
        <v/>
      </c>
      <c r="U234" s="180" t="str">
        <f t="shared" si="536"/>
        <v/>
      </c>
      <c r="V234" s="180" t="str">
        <f t="shared" si="530"/>
        <v/>
      </c>
      <c r="Y234" s="180" t="str">
        <f t="shared" si="583"/>
        <v/>
      </c>
      <c r="Z234" s="180" t="str">
        <f t="shared" si="577"/>
        <v/>
      </c>
      <c r="AC234" s="180" t="str">
        <f t="shared" si="493"/>
        <v/>
      </c>
      <c r="AD234" s="180" t="str">
        <f t="shared" si="487"/>
        <v/>
      </c>
      <c r="AF234" s="284"/>
      <c r="AH234" s="283"/>
      <c r="AM234" s="279"/>
      <c r="AN234" s="279"/>
      <c r="AO234" s="279"/>
      <c r="AP234" s="279"/>
      <c r="AY234" s="162" t="str">
        <f>CONCATENATE("2",BC232)</f>
        <v>2Z493</v>
      </c>
      <c r="AZ234" s="162" t="str">
        <f>I234</f>
        <v/>
      </c>
      <c r="BA234" s="162">
        <f>BA230+1</f>
        <v>58</v>
      </c>
      <c r="BB234" s="199" t="str">
        <f>CONCATENATE("Z4",BA234)</f>
        <v>Z458</v>
      </c>
      <c r="BC234" s="200"/>
      <c r="BD234" s="203"/>
      <c r="HH234" s="162">
        <f t="shared" si="519"/>
        <v>117</v>
      </c>
      <c r="HI234" s="162" t="str">
        <f t="shared" si="499"/>
        <v>Z4117</v>
      </c>
      <c r="HJ234" s="162" t="str">
        <f t="shared" ref="HJ234" si="611">CONCATENATE(1,HI234)</f>
        <v>1Z4117</v>
      </c>
      <c r="HK234" s="162" t="str">
        <f t="shared" si="591"/>
        <v/>
      </c>
      <c r="IG234" s="277">
        <v>116</v>
      </c>
      <c r="II234" s="277" t="str">
        <f t="shared" ref="II234" si="612">IF($H$1=8,IW234,IF($H$1=16,IX234,IF($H$1=32,IY234,IF($H$1=64,IZ234,IF($H$1=128,JA234,"")))))</f>
        <v/>
      </c>
      <c r="IJ234" s="277">
        <f t="shared" ref="IJ234" si="613">IF($H$1=8,IL234,IF($H$1=16,IN234,IF($H$1=32,IP234,IF($H$1=64,IR234,IF($H$1=128,IT234,"")))))</f>
        <v>0</v>
      </c>
      <c r="IK234" s="277">
        <f t="shared" ref="IK234" si="614">IF($H$1=8,IM234,IF($H$1=16,IO234,IF($H$1=32,IQ234,IF($H$1=64,IS234,IF($H$1=128,IU234,"")))))</f>
        <v>0</v>
      </c>
      <c r="IL234" s="277"/>
      <c r="IM234" s="277"/>
      <c r="IN234" s="277"/>
      <c r="IO234" s="277"/>
      <c r="IP234" s="277"/>
      <c r="IQ234" s="277"/>
      <c r="IR234" s="277" t="s">
        <v>43</v>
      </c>
      <c r="IS234" s="277"/>
      <c r="IT234" s="277" t="s">
        <v>43</v>
      </c>
      <c r="IU234" s="277"/>
      <c r="IW234" s="277" t="str">
        <f>IF(IM234="","",MAX($IW$4:IW233)+1)</f>
        <v/>
      </c>
      <c r="IX234" s="277" t="str">
        <f>IF(IO234="","",MAX($IW$4:IX233)+1)</f>
        <v/>
      </c>
      <c r="IY234" s="277" t="str">
        <f>IF(IQ234="","",MAX($IW$4:IY233)+1)</f>
        <v/>
      </c>
      <c r="IZ234" s="277" t="str">
        <f>IF(IS234="","",MAX($IW$4:IZ233)+1)</f>
        <v/>
      </c>
      <c r="JA234" s="277" t="str">
        <f>IF(IU234="","",MAX($IW$4:JA233)+1)</f>
        <v/>
      </c>
    </row>
    <row r="235" spans="1:261" ht="39.9" customHeight="1" thickBot="1" x14ac:dyDescent="0.65">
      <c r="A235" s="232" t="str">
        <f>IF(I235="","",MAX($A$5:A234)+1)</f>
        <v/>
      </c>
      <c r="B235" s="280">
        <v>116</v>
      </c>
      <c r="C235" s="162" t="str">
        <f t="shared" si="513"/>
        <v>2Z458</v>
      </c>
      <c r="D235" s="281">
        <f>HLOOKUP($H$1,$AH$6:$AL$258,B233+B233,0)</f>
        <v>0</v>
      </c>
      <c r="E235" s="281">
        <f t="shared" si="546"/>
        <v>116</v>
      </c>
      <c r="F235" s="282" t="str">
        <f>IF(OR(ISERROR(HLOOKUP($H$1,$AR$4:$AV$132,B235+1,0))=TRUE,HLOOKUP($H$1,$AR$4:$AV$132,B235+1,0)=0)," ",HLOOKUP($H$1,$AR$4:$AV$132,B235+1,0))</f>
        <v xml:space="preserve"> </v>
      </c>
      <c r="G235" s="219" t="str">
        <f>IF(ISERROR(VLOOKUP(E235,vylosovanie!$D$10:$Q$162,11,0))=TRUE,"",IF($K$1="n","",VLOOKUP(E235,vylosovanie!$D$10:$Q$162,11,0)))</f>
        <v/>
      </c>
      <c r="H235" s="220" t="str">
        <f>IF(ISERROR(VLOOKUP(E235,vylosovanie!$D$10:$Q$162,12,0))=TRUE,"",IF($K$1="n","",VLOOKUP(E235,vylosovanie!$D$10:$Q$162,12,0)))</f>
        <v/>
      </c>
      <c r="I235" s="224" t="str">
        <f>IF(ISERROR(VLOOKUP(H234,'zapisy k stolom'!$A$4:$AD$2403,30,0)),"",VLOOKUP(H234,'zapisy k stolom'!$A$4:$AD$2403,30,0))</f>
        <v/>
      </c>
      <c r="J235" s="223"/>
      <c r="K235" s="214" t="str">
        <f>IF(ISERROR(VLOOKUP(J236,'zapisy k stolom'!$A$4:$AD$2544,28,0)),"",VLOOKUP(J236,'zapisy k stolom'!$A$4:$AD$2544,28,0))</f>
        <v/>
      </c>
      <c r="M235" s="225"/>
      <c r="Q235" s="180" t="str">
        <f t="shared" si="507"/>
        <v/>
      </c>
      <c r="R235" s="180" t="str">
        <f t="shared" si="505"/>
        <v/>
      </c>
      <c r="U235" s="180" t="str">
        <f t="shared" si="536"/>
        <v/>
      </c>
      <c r="V235" s="180" t="str">
        <f t="shared" si="530"/>
        <v/>
      </c>
      <c r="Y235" s="180" t="str">
        <f t="shared" si="583"/>
        <v/>
      </c>
      <c r="Z235" s="180" t="str">
        <f t="shared" si="577"/>
        <v/>
      </c>
      <c r="AC235" s="180" t="str">
        <f t="shared" si="493"/>
        <v/>
      </c>
      <c r="AD235" s="180" t="str">
        <f t="shared" si="487"/>
        <v/>
      </c>
      <c r="AF235" s="284" t="str">
        <f>IF(F235=$H$1,"B1",IF(F235&gt;$H$1,"--",IF($H$1=8,HLOOKUP($H$2,$HZ$2:$IC$10,F235+1,0),IF($H$1=16,HLOOKUP($H$2,$BL$2:$BS$18,F235+1,0),IF($H$1=32,HLOOKUP($H$2,$BY$2:$CN$34,F235+1,0),IF($H$1=64,HLOOKUP($H$2,$CT$2:$DY$66,F235+1,0),IF($H$1=128,HLOOKUP($H$2,$EE$2:$GP$130,F235+1,0),"")))))))</f>
        <v>--</v>
      </c>
      <c r="AH235" s="283">
        <v>5</v>
      </c>
      <c r="AM235" s="279">
        <v>116</v>
      </c>
      <c r="AN235" s="279"/>
      <c r="AO235" s="279"/>
      <c r="AP235" s="279"/>
      <c r="AY235" s="162" t="str">
        <f>CONCATENATE("2",BB234)</f>
        <v>2Z458</v>
      </c>
      <c r="AZ235" s="162" t="str">
        <f>G235</f>
        <v/>
      </c>
      <c r="BB235" s="200"/>
      <c r="BD235" s="203"/>
      <c r="HH235" s="162">
        <f t="shared" si="519"/>
        <v>117</v>
      </c>
      <c r="HI235" s="162" t="str">
        <f t="shared" si="499"/>
        <v>Z4117</v>
      </c>
      <c r="HJ235" s="162" t="str">
        <f t="shared" ref="HJ235" si="615">CONCATENATE(2,HI235)</f>
        <v>2Z4117</v>
      </c>
      <c r="HK235" s="162" t="str">
        <f t="shared" si="591"/>
        <v/>
      </c>
      <c r="IG235" s="278"/>
      <c r="II235" s="278"/>
      <c r="IJ235" s="278"/>
      <c r="IK235" s="278"/>
      <c r="IL235" s="288"/>
      <c r="IM235" s="278"/>
      <c r="IN235" s="278"/>
      <c r="IO235" s="278"/>
      <c r="IP235" s="278"/>
      <c r="IQ235" s="278"/>
      <c r="IR235" s="278"/>
      <c r="IS235" s="278"/>
      <c r="IT235" s="278"/>
      <c r="IU235" s="278"/>
      <c r="IW235" s="278"/>
      <c r="IX235" s="278"/>
      <c r="IY235" s="278"/>
      <c r="IZ235" s="278"/>
      <c r="JA235" s="278"/>
    </row>
    <row r="236" spans="1:261" ht="39.9" customHeight="1" thickBot="1" x14ac:dyDescent="0.65">
      <c r="B236" s="280"/>
      <c r="C236" s="162" t="str">
        <f t="shared" si="513"/>
        <v>1Z4120</v>
      </c>
      <c r="D236" s="281"/>
      <c r="E236" s="281"/>
      <c r="F236" s="282"/>
      <c r="J236" s="222" t="str">
        <f>BD236</f>
        <v>Z4111</v>
      </c>
      <c r="K236" s="214" t="str">
        <f>IF(ISERROR(VLOOKUP(J236,'zapisy k stolom'!$A$4:$AD$2403,27,0)),"",VLOOKUP(J236,'zapisy k stolom'!$A$4:$AD$2403,27,0))</f>
        <v/>
      </c>
      <c r="M236" s="225"/>
      <c r="Q236" s="180" t="str">
        <f t="shared" si="507"/>
        <v/>
      </c>
      <c r="R236" s="180" t="str">
        <f t="shared" si="505"/>
        <v/>
      </c>
      <c r="U236" s="180" t="str">
        <f t="shared" si="536"/>
        <v/>
      </c>
      <c r="V236" s="180" t="str">
        <f t="shared" si="530"/>
        <v/>
      </c>
      <c r="Y236" s="180" t="str">
        <f t="shared" si="583"/>
        <v/>
      </c>
      <c r="Z236" s="180" t="str">
        <f t="shared" si="577"/>
        <v/>
      </c>
      <c r="AC236" s="180" t="str">
        <f t="shared" si="493"/>
        <v/>
      </c>
      <c r="AD236" s="180" t="str">
        <f t="shared" si="487"/>
        <v/>
      </c>
      <c r="AF236" s="284"/>
      <c r="AH236" s="283"/>
      <c r="AM236" s="279"/>
      <c r="AN236" s="279"/>
      <c r="AO236" s="279"/>
      <c r="AP236" s="279"/>
      <c r="AY236" s="162" t="str">
        <f>CONCATENATE("1",BE244)</f>
        <v>1Z4120</v>
      </c>
      <c r="AZ236" s="162" t="str">
        <f>K236</f>
        <v/>
      </c>
      <c r="BD236" s="203" t="str">
        <f>CONCATENATE("Z4",BA233)</f>
        <v>Z4111</v>
      </c>
      <c r="HH236" s="162">
        <f t="shared" si="519"/>
        <v>118</v>
      </c>
      <c r="HI236" s="162" t="str">
        <f t="shared" si="499"/>
        <v>Z4118</v>
      </c>
      <c r="HJ236" s="162" t="str">
        <f t="shared" ref="HJ236" si="616">CONCATENATE(1,HI236)</f>
        <v>1Z4118</v>
      </c>
      <c r="HK236" s="162" t="str">
        <f t="shared" si="591"/>
        <v/>
      </c>
      <c r="IG236" s="277">
        <v>117</v>
      </c>
      <c r="II236" s="277" t="str">
        <f t="shared" ref="II236" si="617">IF($H$1=8,IW236,IF($H$1=16,IX236,IF($H$1=32,IY236,IF($H$1=64,IZ236,IF($H$1=128,JA236,"")))))</f>
        <v/>
      </c>
      <c r="IJ236" s="277">
        <f t="shared" ref="IJ236" si="618">IF($H$1=8,IL236,IF($H$1=16,IN236,IF($H$1=32,IP236,IF($H$1=64,IR236,IF($H$1=128,IT236,"")))))</f>
        <v>0</v>
      </c>
      <c r="IK236" s="277">
        <f t="shared" ref="IK236" si="619">IF($H$1=8,IM236,IF($H$1=16,IO236,IF($H$1=32,IQ236,IF($H$1=64,IS236,IF($H$1=128,IU236,"")))))</f>
        <v>0</v>
      </c>
      <c r="IL236" s="277"/>
      <c r="IM236" s="277"/>
      <c r="IN236" s="277"/>
      <c r="IO236" s="277"/>
      <c r="IP236" s="277"/>
      <c r="IQ236" s="277"/>
      <c r="IR236" s="277" t="s">
        <v>43</v>
      </c>
      <c r="IS236" s="277"/>
      <c r="IT236" s="277" t="s">
        <v>43</v>
      </c>
      <c r="IU236" s="277"/>
      <c r="IW236" s="277" t="str">
        <f>IF(IM236="","",MAX($IW$4:IW235)+1)</f>
        <v/>
      </c>
      <c r="IX236" s="277" t="str">
        <f>IF(IO236="","",MAX($IW$4:IX235)+1)</f>
        <v/>
      </c>
      <c r="IY236" s="277" t="str">
        <f>IF(IQ236="","",MAX($IW$4:IY235)+1)</f>
        <v/>
      </c>
      <c r="IZ236" s="277" t="str">
        <f>IF(IS236="","",MAX($IW$4:IZ235)+1)</f>
        <v/>
      </c>
      <c r="JA236" s="277" t="str">
        <f>IF(IU236="","",MAX($IW$4:JA235)+1)</f>
        <v/>
      </c>
    </row>
    <row r="237" spans="1:261" ht="39.9" customHeight="1" thickBot="1" x14ac:dyDescent="0.65">
      <c r="B237" s="280">
        <v>117</v>
      </c>
      <c r="C237" s="162" t="str">
        <f t="shared" si="513"/>
        <v>1Z459</v>
      </c>
      <c r="D237" s="281">
        <f>HLOOKUP($H$1,$AH$6:$AL$258,B235+B235,0)</f>
        <v>0</v>
      </c>
      <c r="E237" s="281">
        <f t="shared" si="546"/>
        <v>117</v>
      </c>
      <c r="F237" s="282" t="str">
        <f>IF(OR(ISERROR(HLOOKUP($H$1,$AR$4:$AV$132,B237+1,0))=TRUE,HLOOKUP($H$1,$AR$4:$AV$132,B237+1,0)=0)," ",HLOOKUP($H$1,$AR$4:$AV$132,B237+1,0))</f>
        <v xml:space="preserve"> </v>
      </c>
      <c r="G237" s="214" t="str">
        <f>IF(ISERROR(VLOOKUP(E237,vylosovanie!$D$10:$Q$162,11,0))=TRUE,"",IF($K$1="n","",VLOOKUP(E237,vylosovanie!$D$10:$Q$162,11,0)))</f>
        <v/>
      </c>
      <c r="H237" s="214" t="str">
        <f>IF(ISERROR(VLOOKUP(E237,vylosovanie!$D$10:$Q$162,12,0))=TRUE,"",IF($K$1="n","",VLOOKUP(E237,vylosovanie!$D$10:$Q$162,12,0)))</f>
        <v/>
      </c>
      <c r="I237" s="214" t="str">
        <f>IF(ISERROR(VLOOKUP(H238,'zapisy k stolom'!$A$4:$AD$2544,28,0)),"",VLOOKUP(H238,'zapisy k stolom'!$A$4:$AD$2544,28,0))</f>
        <v/>
      </c>
      <c r="J237" s="223"/>
      <c r="K237" s="221" t="str">
        <f>IF(ISERROR(VLOOKUP(J236,'zapisy k stolom'!$A$4:$AD$2403,30,0)),"",VLOOKUP(J236,'zapisy k stolom'!$A$4:$AD$2403,30,0))</f>
        <v/>
      </c>
      <c r="M237" s="225"/>
      <c r="Q237" s="180" t="str">
        <f t="shared" si="507"/>
        <v/>
      </c>
      <c r="R237" s="180" t="str">
        <f t="shared" si="505"/>
        <v/>
      </c>
      <c r="U237" s="180" t="str">
        <f t="shared" si="536"/>
        <v/>
      </c>
      <c r="V237" s="180" t="str">
        <f t="shared" si="530"/>
        <v/>
      </c>
      <c r="Y237" s="180" t="str">
        <f t="shared" si="583"/>
        <v/>
      </c>
      <c r="Z237" s="180" t="str">
        <f t="shared" si="577"/>
        <v/>
      </c>
      <c r="AC237" s="180" t="str">
        <f t="shared" si="493"/>
        <v/>
      </c>
      <c r="AD237" s="180" t="str">
        <f t="shared" si="487"/>
        <v/>
      </c>
      <c r="AF237" s="284" t="str">
        <f>IF(F237=$H$1,"B1",IF(F237&gt;$H$1,"--",IF($H$1=8,HLOOKUP($H$2,$HZ$2:$IC$10,F237+1,0),IF($H$1=16,HLOOKUP($H$2,$BL$2:$BS$18,F237+1,0),IF($H$1=32,HLOOKUP($H$2,$BY$2:$CN$34,F237+1,0),IF($H$1=64,HLOOKUP($H$2,$CT$2:$DY$66,F237+1,0),IF($H$1=128,HLOOKUP($H$2,$EE$2:$GP$130,F237+1,0),"")))))))</f>
        <v>--</v>
      </c>
      <c r="AH237" s="283">
        <v>5</v>
      </c>
      <c r="AM237" s="279">
        <v>117</v>
      </c>
      <c r="AN237" s="279"/>
      <c r="AO237" s="279"/>
      <c r="AP237" s="279"/>
      <c r="AY237" s="162" t="str">
        <f>CONCATENATE("1",BB238)</f>
        <v>1Z459</v>
      </c>
      <c r="AZ237" s="162" t="str">
        <f>G237</f>
        <v/>
      </c>
      <c r="BA237" s="162">
        <f>BA205+1</f>
        <v>120</v>
      </c>
      <c r="BD237" s="203"/>
      <c r="BE237" s="199"/>
      <c r="HH237" s="162">
        <f t="shared" si="519"/>
        <v>118</v>
      </c>
      <c r="HI237" s="162" t="str">
        <f t="shared" si="499"/>
        <v>Z4118</v>
      </c>
      <c r="HJ237" s="162" t="str">
        <f t="shared" ref="HJ237" si="620">CONCATENATE(2,HI237)</f>
        <v>2Z4118</v>
      </c>
      <c r="HK237" s="162" t="str">
        <f t="shared" si="591"/>
        <v/>
      </c>
      <c r="IG237" s="278"/>
      <c r="II237" s="278"/>
      <c r="IJ237" s="278"/>
      <c r="IK237" s="278"/>
      <c r="IL237" s="288"/>
      <c r="IM237" s="278"/>
      <c r="IN237" s="278"/>
      <c r="IO237" s="278"/>
      <c r="IP237" s="278"/>
      <c r="IQ237" s="278"/>
      <c r="IR237" s="278"/>
      <c r="IS237" s="278"/>
      <c r="IT237" s="278"/>
      <c r="IU237" s="278"/>
      <c r="IW237" s="278"/>
      <c r="IX237" s="278"/>
      <c r="IY237" s="278"/>
      <c r="IZ237" s="278"/>
      <c r="JA237" s="278"/>
    </row>
    <row r="238" spans="1:261" ht="39.9" customHeight="1" thickBot="1" x14ac:dyDescent="0.65">
      <c r="B238" s="280"/>
      <c r="C238" s="162" t="str">
        <f t="shared" si="513"/>
        <v>1Z494</v>
      </c>
      <c r="D238" s="281"/>
      <c r="E238" s="281"/>
      <c r="F238" s="282"/>
      <c r="G238" s="217"/>
      <c r="H238" s="218" t="str">
        <f>BB238</f>
        <v>Z459</v>
      </c>
      <c r="I238" s="214" t="str">
        <f>IF(ISERROR(VLOOKUP(H238,'zapisy k stolom'!$A$4:$AD$2403,27,0)),"",VLOOKUP(H238,'zapisy k stolom'!$A$4:$AD$2403,27,0))</f>
        <v/>
      </c>
      <c r="J238" s="223"/>
      <c r="K238" s="223"/>
      <c r="M238" s="225"/>
      <c r="Q238" s="180" t="str">
        <f t="shared" si="507"/>
        <v/>
      </c>
      <c r="R238" s="180" t="str">
        <f t="shared" si="505"/>
        <v/>
      </c>
      <c r="U238" s="180" t="str">
        <f t="shared" si="536"/>
        <v/>
      </c>
      <c r="V238" s="180" t="str">
        <f t="shared" si="530"/>
        <v/>
      </c>
      <c r="Y238" s="180" t="str">
        <f t="shared" si="583"/>
        <v/>
      </c>
      <c r="Z238" s="180" t="str">
        <f t="shared" si="577"/>
        <v/>
      </c>
      <c r="AC238" s="180" t="str">
        <f t="shared" si="493"/>
        <v/>
      </c>
      <c r="AD238" s="180" t="str">
        <f t="shared" si="487"/>
        <v/>
      </c>
      <c r="AF238" s="284"/>
      <c r="AH238" s="283"/>
      <c r="AM238" s="279"/>
      <c r="AN238" s="279"/>
      <c r="AO238" s="279"/>
      <c r="AP238" s="279"/>
      <c r="AY238" s="162" t="str">
        <f>CONCATENATE("1",BC240)</f>
        <v>1Z494</v>
      </c>
      <c r="AZ238" s="162" t="str">
        <f>I238</f>
        <v/>
      </c>
      <c r="BA238" s="162">
        <f>BA234+1</f>
        <v>59</v>
      </c>
      <c r="BB238" s="199" t="str">
        <f>CONCATENATE("Z4",BA238)</f>
        <v>Z459</v>
      </c>
      <c r="BD238" s="203"/>
      <c r="BE238" s="203"/>
      <c r="HH238" s="162">
        <f t="shared" si="519"/>
        <v>119</v>
      </c>
      <c r="HI238" s="162" t="str">
        <f t="shared" si="499"/>
        <v>Z4119</v>
      </c>
      <c r="HJ238" s="162" t="str">
        <f t="shared" ref="HJ238" si="621">CONCATENATE(1,HI238)</f>
        <v>1Z4119</v>
      </c>
      <c r="HK238" s="162" t="str">
        <f t="shared" si="591"/>
        <v/>
      </c>
      <c r="IG238" s="277">
        <v>118</v>
      </c>
      <c r="II238" s="277" t="str">
        <f t="shared" ref="II238" si="622">IF($H$1=8,IW238,IF($H$1=16,IX238,IF($H$1=32,IY238,IF($H$1=64,IZ238,IF($H$1=128,JA238,"")))))</f>
        <v/>
      </c>
      <c r="IJ238" s="277">
        <f t="shared" ref="IJ238" si="623">IF($H$1=8,IL238,IF($H$1=16,IN238,IF($H$1=32,IP238,IF($H$1=64,IR238,IF($H$1=128,IT238,"")))))</f>
        <v>0</v>
      </c>
      <c r="IK238" s="277">
        <f t="shared" ref="IK238" si="624">IF($H$1=8,IM238,IF($H$1=16,IO238,IF($H$1=32,IQ238,IF($H$1=64,IS238,IF($H$1=128,IU238,"")))))</f>
        <v>0</v>
      </c>
      <c r="IL238" s="277"/>
      <c r="IM238" s="277"/>
      <c r="IN238" s="277"/>
      <c r="IO238" s="277"/>
      <c r="IP238" s="277"/>
      <c r="IQ238" s="277"/>
      <c r="IR238" s="277" t="s">
        <v>43</v>
      </c>
      <c r="IS238" s="277"/>
      <c r="IT238" s="277" t="s">
        <v>43</v>
      </c>
      <c r="IU238" s="277"/>
      <c r="IW238" s="277" t="str">
        <f>IF(IM238="","",MAX($IW$4:IW237)+1)</f>
        <v/>
      </c>
      <c r="IX238" s="277" t="str">
        <f>IF(IO238="","",MAX($IW$4:IX237)+1)</f>
        <v/>
      </c>
      <c r="IY238" s="277" t="str">
        <f>IF(IQ238="","",MAX($IW$4:IY237)+1)</f>
        <v/>
      </c>
      <c r="IZ238" s="277" t="str">
        <f>IF(IS238="","",MAX($IW$4:IZ237)+1)</f>
        <v/>
      </c>
      <c r="JA238" s="277" t="str">
        <f>IF(IU238="","",MAX($IW$4:JA237)+1)</f>
        <v/>
      </c>
    </row>
    <row r="239" spans="1:261" ht="39.9" customHeight="1" thickBot="1" x14ac:dyDescent="0.65">
      <c r="A239" s="232" t="str">
        <f>IF(I239="","",MAX($A$5:A238)+1)</f>
        <v/>
      </c>
      <c r="B239" s="280">
        <v>118</v>
      </c>
      <c r="C239" s="162" t="str">
        <f t="shared" si="513"/>
        <v>2Z459</v>
      </c>
      <c r="D239" s="281">
        <f>HLOOKUP($H$1,$AH$6:$AL$258,B237+B237,0)</f>
        <v>0</v>
      </c>
      <c r="E239" s="281">
        <f t="shared" si="546"/>
        <v>118</v>
      </c>
      <c r="F239" s="282" t="str">
        <f>IF(OR(ISERROR(HLOOKUP($H$1,$AR$4:$AV$132,B239+1,0))=TRUE,HLOOKUP($H$1,$AR$4:$AV$132,B239+1,0)=0)," ",HLOOKUP($H$1,$AR$4:$AV$132,B239+1,0))</f>
        <v xml:space="preserve"> </v>
      </c>
      <c r="G239" s="219" t="str">
        <f>IF(ISERROR(VLOOKUP(E239,vylosovanie!$D$10:$Q$162,11,0))=TRUE,"",IF($K$1="n","",VLOOKUP(E239,vylosovanie!$D$10:$Q$162,11,0)))</f>
        <v/>
      </c>
      <c r="H239" s="220" t="str">
        <f>IF(ISERROR(VLOOKUP(E239,vylosovanie!$D$10:$Q$162,12,0))=TRUE,"",IF($K$1="n","",VLOOKUP(E239,vylosovanie!$D$10:$Q$162,12,0)))</f>
        <v/>
      </c>
      <c r="I239" s="221" t="str">
        <f>IF(ISERROR(VLOOKUP(H238,'zapisy k stolom'!$A$4:$AD$2403,30,0)),"",VLOOKUP(H238,'zapisy k stolom'!$A$4:$AD$2403,30,0))</f>
        <v/>
      </c>
      <c r="J239" s="223" t="str">
        <f>IF(ISERROR(VLOOKUP(I240,'zapisy k stolom'!$A$4:$AD$2544,28,0)),"",VLOOKUP(I240,'zapisy k stolom'!$A$4:$AD$2544,28,0))</f>
        <v/>
      </c>
      <c r="K239" s="223"/>
      <c r="M239" s="225"/>
      <c r="Q239" s="180" t="str">
        <f t="shared" si="507"/>
        <v/>
      </c>
      <c r="R239" s="180" t="str">
        <f t="shared" si="505"/>
        <v/>
      </c>
      <c r="U239" s="180" t="str">
        <f t="shared" si="536"/>
        <v/>
      </c>
      <c r="V239" s="180" t="str">
        <f t="shared" si="530"/>
        <v/>
      </c>
      <c r="Y239" s="180" t="str">
        <f t="shared" si="583"/>
        <v/>
      </c>
      <c r="Z239" s="180" t="str">
        <f t="shared" si="577"/>
        <v/>
      </c>
      <c r="AC239" s="180" t="str">
        <f t="shared" si="493"/>
        <v/>
      </c>
      <c r="AD239" s="180" t="str">
        <f t="shared" si="487"/>
        <v/>
      </c>
      <c r="AF239" s="284" t="str">
        <f>IF(F239=$H$1,"B1",IF(F239&gt;$H$1,"--",IF($H$1=8,HLOOKUP($H$2,$HZ$2:$IC$10,F239+1,0),IF($H$1=16,HLOOKUP($H$2,$BL$2:$BS$18,F239+1,0),IF($H$1=32,HLOOKUP($H$2,$BY$2:$CN$34,F239+1,0),IF($H$1=64,HLOOKUP($H$2,$CT$2:$DY$66,F239+1,0),IF($H$1=128,HLOOKUP($H$2,$EE$2:$GP$130,F239+1,0),"")))))))</f>
        <v>--</v>
      </c>
      <c r="AH239" s="283">
        <v>6</v>
      </c>
      <c r="AM239" s="279">
        <v>118</v>
      </c>
      <c r="AN239" s="279"/>
      <c r="AO239" s="279"/>
      <c r="AP239" s="279"/>
      <c r="AY239" s="162" t="str">
        <f>CONCATENATE("2",BB238)</f>
        <v>2Z459</v>
      </c>
      <c r="AZ239" s="162" t="str">
        <f>G239</f>
        <v/>
      </c>
      <c r="BA239" s="162">
        <f>BA231+1</f>
        <v>94</v>
      </c>
      <c r="BB239" s="200"/>
      <c r="BC239" s="199"/>
      <c r="BD239" s="203"/>
      <c r="BE239" s="203"/>
      <c r="HH239" s="162">
        <f t="shared" si="519"/>
        <v>119</v>
      </c>
      <c r="HI239" s="162" t="str">
        <f t="shared" si="499"/>
        <v>Z4119</v>
      </c>
      <c r="HJ239" s="162" t="str">
        <f t="shared" ref="HJ239" si="625">CONCATENATE(2,HI239)</f>
        <v>2Z4119</v>
      </c>
      <c r="HK239" s="162" t="str">
        <f t="shared" si="591"/>
        <v/>
      </c>
      <c r="IG239" s="278"/>
      <c r="II239" s="278"/>
      <c r="IJ239" s="278"/>
      <c r="IK239" s="278"/>
      <c r="IL239" s="288"/>
      <c r="IM239" s="278"/>
      <c r="IN239" s="278"/>
      <c r="IO239" s="278"/>
      <c r="IP239" s="278"/>
      <c r="IQ239" s="278"/>
      <c r="IR239" s="278"/>
      <c r="IS239" s="278"/>
      <c r="IT239" s="278"/>
      <c r="IU239" s="278"/>
      <c r="IW239" s="278"/>
      <c r="IX239" s="278"/>
      <c r="IY239" s="278"/>
      <c r="IZ239" s="278"/>
      <c r="JA239" s="278"/>
    </row>
    <row r="240" spans="1:261" ht="39.9" customHeight="1" thickBot="1" x14ac:dyDescent="0.65">
      <c r="B240" s="280"/>
      <c r="C240" s="162" t="str">
        <f t="shared" si="513"/>
        <v>2Z4111</v>
      </c>
      <c r="D240" s="281"/>
      <c r="E240" s="281"/>
      <c r="F240" s="282"/>
      <c r="I240" s="222" t="str">
        <f>BC240</f>
        <v>Z494</v>
      </c>
      <c r="J240" s="220" t="str">
        <f>IF(ISERROR(VLOOKUP(I240,'zapisy k stolom'!$A$4:$AD$2403,27,0)),"",VLOOKUP(I240,'zapisy k stolom'!$A$4:$AD$2403,27,0))</f>
        <v/>
      </c>
      <c r="K240" s="223"/>
      <c r="M240" s="225"/>
      <c r="Q240" s="180" t="str">
        <f t="shared" si="507"/>
        <v/>
      </c>
      <c r="R240" s="180" t="str">
        <f t="shared" si="505"/>
        <v/>
      </c>
      <c r="U240" s="180" t="str">
        <f t="shared" si="536"/>
        <v/>
      </c>
      <c r="V240" s="180" t="str">
        <f t="shared" si="530"/>
        <v/>
      </c>
      <c r="Y240" s="180" t="str">
        <f t="shared" si="583"/>
        <v/>
      </c>
      <c r="Z240" s="180" t="str">
        <f t="shared" si="577"/>
        <v/>
      </c>
      <c r="AC240" s="180" t="str">
        <f t="shared" si="493"/>
        <v/>
      </c>
      <c r="AD240" s="180" t="str">
        <f t="shared" si="487"/>
        <v/>
      </c>
      <c r="AF240" s="284"/>
      <c r="AH240" s="283"/>
      <c r="AM240" s="279"/>
      <c r="AN240" s="279"/>
      <c r="AO240" s="279"/>
      <c r="AP240" s="279"/>
      <c r="AY240" s="162" t="str">
        <f>CONCATENATE("2",BD236)</f>
        <v>2Z4111</v>
      </c>
      <c r="AZ240" s="162" t="str">
        <f>J240</f>
        <v/>
      </c>
      <c r="BC240" s="203" t="str">
        <f>CONCATENATE("Z4",BA239)</f>
        <v>Z494</v>
      </c>
      <c r="BD240" s="200"/>
      <c r="BE240" s="203"/>
      <c r="HH240" s="162">
        <f t="shared" si="519"/>
        <v>120</v>
      </c>
      <c r="HI240" s="162" t="str">
        <f t="shared" si="499"/>
        <v>Z4120</v>
      </c>
      <c r="HJ240" s="162" t="str">
        <f t="shared" ref="HJ240:HJ254" si="626">CONCATENATE(1,HI240)</f>
        <v>1Z4120</v>
      </c>
      <c r="HK240" s="162" t="str">
        <f t="shared" si="591"/>
        <v/>
      </c>
      <c r="IG240" s="277">
        <v>119</v>
      </c>
      <c r="II240" s="277" t="str">
        <f t="shared" ref="II240" si="627">IF($H$1=8,IW240,IF($H$1=16,IX240,IF($H$1=32,IY240,IF($H$1=64,IZ240,IF($H$1=128,JA240,"")))))</f>
        <v/>
      </c>
      <c r="IJ240" s="277">
        <f t="shared" ref="IJ240" si="628">IF($H$1=8,IL240,IF($H$1=16,IN240,IF($H$1=32,IP240,IF($H$1=64,IR240,IF($H$1=128,IT240,"")))))</f>
        <v>0</v>
      </c>
      <c r="IK240" s="277">
        <f t="shared" ref="IK240" si="629">IF($H$1=8,IM240,IF($H$1=16,IO240,IF($H$1=32,IQ240,IF($H$1=64,IS240,IF($H$1=128,IU240,"")))))</f>
        <v>0</v>
      </c>
      <c r="IL240" s="277"/>
      <c r="IM240" s="277"/>
      <c r="IN240" s="277"/>
      <c r="IO240" s="277"/>
      <c r="IP240" s="277"/>
      <c r="IQ240" s="277"/>
      <c r="IR240" s="277" t="s">
        <v>43</v>
      </c>
      <c r="IS240" s="277"/>
      <c r="IT240" s="277" t="s">
        <v>43</v>
      </c>
      <c r="IU240" s="277"/>
      <c r="IW240" s="277" t="str">
        <f>IF(IM240="","",MAX($IW$4:IW239)+1)</f>
        <v/>
      </c>
      <c r="IX240" s="277" t="str">
        <f>IF(IO240="","",MAX($IW$4:IX239)+1)</f>
        <v/>
      </c>
      <c r="IY240" s="277" t="str">
        <f>IF(IQ240="","",MAX($IW$4:IY239)+1)</f>
        <v/>
      </c>
      <c r="IZ240" s="277" t="str">
        <f>IF(IS240="","",MAX($IW$4:IZ239)+1)</f>
        <v/>
      </c>
      <c r="JA240" s="277" t="str">
        <f>IF(IU240="","",MAX($IW$4:JA239)+1)</f>
        <v/>
      </c>
    </row>
    <row r="241" spans="1:261" ht="39.9" customHeight="1" thickBot="1" x14ac:dyDescent="0.65">
      <c r="B241" s="280">
        <v>119</v>
      </c>
      <c r="C241" s="162" t="str">
        <f t="shared" si="513"/>
        <v>1Z460</v>
      </c>
      <c r="D241" s="281">
        <f>HLOOKUP($H$1,$AH$6:$AL$258,B239+B239,0)</f>
        <v>0</v>
      </c>
      <c r="E241" s="281">
        <f t="shared" si="546"/>
        <v>119</v>
      </c>
      <c r="F241" s="282" t="str">
        <f>IF(OR(ISERROR(HLOOKUP($H$1,$AR$4:$AV$132,B241+1,0))=TRUE,HLOOKUP($H$1,$AR$4:$AV$132,B241+1,0)=0)," ",HLOOKUP($H$1,$AR$4:$AV$132,B241+1,0))</f>
        <v xml:space="preserve"> </v>
      </c>
      <c r="G241" s="214" t="str">
        <f>IF(ISERROR(VLOOKUP(E241,vylosovanie!$D$10:$Q$162,11,0))=TRUE,"",IF($K$1="n","",VLOOKUP(E241,vylosovanie!$D$10:$Q$162,11,0)))</f>
        <v/>
      </c>
      <c r="H241" s="214" t="str">
        <f>IF(ISERROR(VLOOKUP(E241,vylosovanie!$D$10:$Q$162,12,0))=TRUE,"",IF($K$1="n","",VLOOKUP(E241,vylosovanie!$D$10:$Q$162,12,0)))</f>
        <v/>
      </c>
      <c r="I241" s="223" t="str">
        <f>IF(ISERROR(VLOOKUP(H242,'zapisy k stolom'!$A$4:$AD$2403,28,0)),"",VLOOKUP(H242,'zapisy k stolom'!$A$4:$AD$2403,28,0))</f>
        <v/>
      </c>
      <c r="J241" s="224" t="str">
        <f>IF(ISERROR(VLOOKUP(I240,'zapisy k stolom'!$A$4:$AD$2403,30,0)),"",VLOOKUP(I240,'zapisy k stolom'!$A$4:$AD$2403,30,0))</f>
        <v/>
      </c>
      <c r="K241" s="223"/>
      <c r="M241" s="225"/>
      <c r="Q241" s="180" t="str">
        <f t="shared" si="507"/>
        <v/>
      </c>
      <c r="R241" s="180" t="str">
        <f t="shared" si="505"/>
        <v/>
      </c>
      <c r="U241" s="180" t="str">
        <f t="shared" si="536"/>
        <v/>
      </c>
      <c r="V241" s="180" t="str">
        <f t="shared" si="530"/>
        <v/>
      </c>
      <c r="Y241" s="180" t="str">
        <f t="shared" si="583"/>
        <v/>
      </c>
      <c r="Z241" s="180" t="str">
        <f t="shared" si="577"/>
        <v/>
      </c>
      <c r="AC241" s="180" t="str">
        <f t="shared" si="493"/>
        <v/>
      </c>
      <c r="AD241" s="180" t="str">
        <f t="shared" si="487"/>
        <v/>
      </c>
      <c r="AF241" s="284" t="str">
        <f>IF(F241=$H$1,"B1",IF(F241&gt;$H$1,"--",IF($H$1=8,HLOOKUP($H$2,$HZ$2:$IC$10,F241+1,0),IF($H$1=16,HLOOKUP($H$2,$BL$2:$BS$18,F241+1,0),IF($H$1=32,HLOOKUP($H$2,$BY$2:$CN$34,F241+1,0),IF($H$1=64,HLOOKUP($H$2,$CT$2:$DY$66,F241+1,0),IF($H$1=128,HLOOKUP($H$2,$EE$2:$GP$130,F241+1,0),"")))))))</f>
        <v>--</v>
      </c>
      <c r="AH241" s="283">
        <v>6</v>
      </c>
      <c r="AM241" s="279">
        <v>119</v>
      </c>
      <c r="AN241" s="279"/>
      <c r="AO241" s="279"/>
      <c r="AP241" s="279"/>
      <c r="AY241" s="162" t="str">
        <f>CONCATENATE("1",BB242)</f>
        <v>1Z460</v>
      </c>
      <c r="AZ241" s="162" t="str">
        <f>G241</f>
        <v/>
      </c>
      <c r="BA241" s="162">
        <f>BA233+1</f>
        <v>112</v>
      </c>
      <c r="BC241" s="203"/>
      <c r="BE241" s="203"/>
      <c r="HH241" s="162">
        <f t="shared" si="519"/>
        <v>120</v>
      </c>
      <c r="HI241" s="162" t="str">
        <f t="shared" si="499"/>
        <v>Z4120</v>
      </c>
      <c r="HJ241" s="162" t="str">
        <f t="shared" ref="HJ241:HJ255" si="630">CONCATENATE(2,HI241)</f>
        <v>2Z4120</v>
      </c>
      <c r="HK241" s="162" t="str">
        <f t="shared" si="591"/>
        <v/>
      </c>
      <c r="IG241" s="278"/>
      <c r="II241" s="278"/>
      <c r="IJ241" s="278"/>
      <c r="IK241" s="278"/>
      <c r="IL241" s="288"/>
      <c r="IM241" s="278"/>
      <c r="IN241" s="278"/>
      <c r="IO241" s="278"/>
      <c r="IP241" s="278"/>
      <c r="IQ241" s="278"/>
      <c r="IR241" s="278"/>
      <c r="IS241" s="278"/>
      <c r="IT241" s="278"/>
      <c r="IU241" s="278"/>
      <c r="IW241" s="278"/>
      <c r="IX241" s="278"/>
      <c r="IY241" s="278"/>
      <c r="IZ241" s="278"/>
      <c r="JA241" s="278"/>
    </row>
    <row r="242" spans="1:261" ht="39.9" customHeight="1" thickBot="1" x14ac:dyDescent="0.65">
      <c r="B242" s="280"/>
      <c r="C242" s="162" t="str">
        <f t="shared" si="513"/>
        <v>2Z494</v>
      </c>
      <c r="D242" s="281"/>
      <c r="E242" s="281"/>
      <c r="F242" s="282"/>
      <c r="G242" s="217"/>
      <c r="H242" s="218" t="str">
        <f>BB242</f>
        <v>Z460</v>
      </c>
      <c r="I242" s="220" t="str">
        <f>IF(ISERROR(VLOOKUP(H242,'zapisy k stolom'!$A$4:$AD$2403,27,0)),"",VLOOKUP(H242,'zapisy k stolom'!$A$4:$AD$2403,27,0))</f>
        <v/>
      </c>
      <c r="K242" s="223"/>
      <c r="M242" s="225"/>
      <c r="Q242" s="180" t="str">
        <f t="shared" si="507"/>
        <v/>
      </c>
      <c r="R242" s="180" t="str">
        <f t="shared" si="505"/>
        <v/>
      </c>
      <c r="U242" s="180" t="str">
        <f t="shared" si="536"/>
        <v/>
      </c>
      <c r="V242" s="180" t="str">
        <f t="shared" si="530"/>
        <v/>
      </c>
      <c r="Y242" s="180" t="str">
        <f t="shared" si="583"/>
        <v/>
      </c>
      <c r="Z242" s="180" t="str">
        <f t="shared" si="577"/>
        <v/>
      </c>
      <c r="AC242" s="180" t="str">
        <f t="shared" si="493"/>
        <v/>
      </c>
      <c r="AD242" s="180" t="str">
        <f t="shared" si="487"/>
        <v/>
      </c>
      <c r="AF242" s="284"/>
      <c r="AH242" s="283"/>
      <c r="AM242" s="279"/>
      <c r="AN242" s="279"/>
      <c r="AO242" s="279"/>
      <c r="AP242" s="279"/>
      <c r="AY242" s="162" t="str">
        <f>CONCATENATE("2",BC240)</f>
        <v>2Z494</v>
      </c>
      <c r="AZ242" s="162" t="str">
        <f>I242</f>
        <v/>
      </c>
      <c r="BA242" s="162">
        <f>BA238+1</f>
        <v>60</v>
      </c>
      <c r="BB242" s="199" t="str">
        <f>CONCATENATE("Z4",BA242)</f>
        <v>Z460</v>
      </c>
      <c r="BC242" s="200"/>
      <c r="BE242" s="203"/>
      <c r="HH242" s="162">
        <v>121</v>
      </c>
      <c r="HI242" s="162" t="str">
        <f t="shared" si="499"/>
        <v>Z4121</v>
      </c>
      <c r="HJ242" s="162" t="str">
        <f t="shared" si="626"/>
        <v>1Z4121</v>
      </c>
      <c r="HK242" s="162" t="str">
        <f t="shared" ref="HK242:HK249" si="631">VLOOKUP(HJ242,$C$5:$L$260,10,0)</f>
        <v/>
      </c>
      <c r="IG242" s="277">
        <v>120</v>
      </c>
      <c r="II242" s="277" t="str">
        <f t="shared" ref="II242" si="632">IF($H$1=8,IW242,IF($H$1=16,IX242,IF($H$1=32,IY242,IF($H$1=64,IZ242,IF($H$1=128,JA242,"")))))</f>
        <v/>
      </c>
      <c r="IJ242" s="277">
        <f t="shared" ref="IJ242" si="633">IF($H$1=8,IL242,IF($H$1=16,IN242,IF($H$1=32,IP242,IF($H$1=64,IR242,IF($H$1=128,IT242,"")))))</f>
        <v>0</v>
      </c>
      <c r="IK242" s="277">
        <f t="shared" ref="IK242" si="634">IF($H$1=8,IM242,IF($H$1=16,IO242,IF($H$1=32,IQ242,IF($H$1=64,IS242,IF($H$1=128,IU242,"")))))</f>
        <v>0</v>
      </c>
      <c r="IL242" s="277"/>
      <c r="IM242" s="277"/>
      <c r="IN242" s="277"/>
      <c r="IO242" s="277"/>
      <c r="IP242" s="277"/>
      <c r="IQ242" s="277"/>
      <c r="IR242" s="277" t="s">
        <v>43</v>
      </c>
      <c r="IS242" s="277"/>
      <c r="IT242" s="277" t="s">
        <v>43</v>
      </c>
      <c r="IU242" s="277"/>
      <c r="IW242" s="277" t="str">
        <f>IF(IM242="","",MAX($IW$4:IW241)+1)</f>
        <v/>
      </c>
      <c r="IX242" s="277" t="str">
        <f>IF(IO242="","",MAX($IW$4:IX241)+1)</f>
        <v/>
      </c>
      <c r="IY242" s="277" t="str">
        <f>IF(IQ242="","",MAX($IW$4:IY241)+1)</f>
        <v/>
      </c>
      <c r="IZ242" s="277" t="str">
        <f>IF(IS242="","",MAX($IW$4:IZ241)+1)</f>
        <v/>
      </c>
      <c r="JA242" s="277" t="str">
        <f>IF(IU242="","",MAX($IW$4:JA241)+1)</f>
        <v/>
      </c>
    </row>
    <row r="243" spans="1:261" ht="39.9" customHeight="1" thickBot="1" x14ac:dyDescent="0.65">
      <c r="A243" s="232" t="str">
        <f>IF(I243="","",MAX($A$5:A242)+1)</f>
        <v/>
      </c>
      <c r="B243" s="280">
        <v>120</v>
      </c>
      <c r="C243" s="162" t="str">
        <f t="shared" si="513"/>
        <v>2Z460</v>
      </c>
      <c r="D243" s="281">
        <f>HLOOKUP($H$1,$AH$6:$AL$258,B241+B241,0)</f>
        <v>0</v>
      </c>
      <c r="E243" s="281">
        <f t="shared" si="546"/>
        <v>120</v>
      </c>
      <c r="F243" s="282" t="str">
        <f>IF(OR(ISERROR(HLOOKUP($H$1,$AR$4:$AV$132,B243+1,0))=TRUE,HLOOKUP($H$1,$AR$4:$AV$132,B243+1,0)=0)," ",HLOOKUP($H$1,$AR$4:$AV$132,B243+1,0))</f>
        <v xml:space="preserve"> </v>
      </c>
      <c r="G243" s="219" t="str">
        <f>IF(ISERROR(VLOOKUP(E243,vylosovanie!$D$10:$Q$162,11,0))=TRUE,"",IF($K$1="n","",VLOOKUP(E243,vylosovanie!$D$10:$Q$162,11,0)))</f>
        <v/>
      </c>
      <c r="H243" s="220" t="str">
        <f>IF(ISERROR(VLOOKUP(E243,vylosovanie!$D$10:$Q$162,12,0))=TRUE,"",IF($K$1="n","",VLOOKUP(E243,vylosovanie!$D$10:$Q$162,12,0)))</f>
        <v/>
      </c>
      <c r="I243" s="224" t="str">
        <f>IF(ISERROR(VLOOKUP(H242,'zapisy k stolom'!$A$4:$AD$2403,30,0)),"",VLOOKUP(H242,'zapisy k stolom'!$A$4:$AD$2403,30,0))</f>
        <v/>
      </c>
      <c r="L243" s="230" t="str">
        <f>IF(ISERROR(VLOOKUP(K244,'zapisy k stolom'!$A$4:$AD$2544,28,0)),"",VLOOKUP(K244,'zapisy k stolom'!$A$4:$AD$2544,28,0))</f>
        <v/>
      </c>
      <c r="M243" s="225"/>
      <c r="N243" s="226"/>
      <c r="O243" s="226"/>
      <c r="Q243" s="180" t="str">
        <f t="shared" si="507"/>
        <v/>
      </c>
      <c r="R243" s="180" t="str">
        <f t="shared" si="505"/>
        <v/>
      </c>
      <c r="U243" s="180" t="str">
        <f t="shared" si="536"/>
        <v/>
      </c>
      <c r="V243" s="180" t="str">
        <f t="shared" si="530"/>
        <v/>
      </c>
      <c r="Y243" s="180" t="str">
        <f t="shared" si="583"/>
        <v/>
      </c>
      <c r="Z243" s="180" t="str">
        <f t="shared" si="577"/>
        <v/>
      </c>
      <c r="AC243" s="180" t="str">
        <f t="shared" si="493"/>
        <v/>
      </c>
      <c r="AD243" s="180" t="str">
        <f t="shared" si="487"/>
        <v/>
      </c>
      <c r="AF243" s="284" t="str">
        <f>IF(F243=$H$1,"B1",IF(F243&gt;$H$1,"--",IF($H$1=8,HLOOKUP($H$2,$HZ$2:$IC$10,F243+1,0),IF($H$1=16,HLOOKUP($H$2,$BL$2:$BS$18,F243+1,0),IF($H$1=32,HLOOKUP($H$2,$BY$2:$CN$34,F243+1,0),IF($H$1=64,HLOOKUP($H$2,$CT$2:$DY$66,F243+1,0),IF($H$1=128,HLOOKUP($H$2,$EE$2:$GP$130,F243+1,0),"")))))))</f>
        <v>--</v>
      </c>
      <c r="AH243" s="283">
        <v>4</v>
      </c>
      <c r="AM243" s="279">
        <v>120</v>
      </c>
      <c r="AN243" s="279"/>
      <c r="AO243" s="279"/>
      <c r="AP243" s="279"/>
      <c r="AY243" s="162" t="str">
        <f>CONCATENATE("2",BB242)</f>
        <v>2Z460</v>
      </c>
      <c r="AZ243" s="162" t="str">
        <f>G243</f>
        <v/>
      </c>
      <c r="BB243" s="200"/>
      <c r="BE243" s="203"/>
      <c r="HH243" s="162">
        <v>121</v>
      </c>
      <c r="HI243" s="162" t="str">
        <f t="shared" si="499"/>
        <v>Z4121</v>
      </c>
      <c r="HJ243" s="162" t="str">
        <f t="shared" si="630"/>
        <v>2Z4121</v>
      </c>
      <c r="HK243" s="162" t="str">
        <f t="shared" si="631"/>
        <v/>
      </c>
      <c r="IG243" s="278"/>
      <c r="II243" s="278"/>
      <c r="IJ243" s="278"/>
      <c r="IK243" s="278"/>
      <c r="IL243" s="288"/>
      <c r="IM243" s="278"/>
      <c r="IN243" s="278"/>
      <c r="IO243" s="278"/>
      <c r="IP243" s="278"/>
      <c r="IQ243" s="278"/>
      <c r="IR243" s="278"/>
      <c r="IS243" s="278"/>
      <c r="IT243" s="278"/>
      <c r="IU243" s="278"/>
      <c r="IW243" s="278"/>
      <c r="IX243" s="278"/>
      <c r="IY243" s="278"/>
      <c r="IZ243" s="278"/>
      <c r="JA243" s="278"/>
    </row>
    <row r="244" spans="1:261" ht="39.9" customHeight="1" thickBot="1" x14ac:dyDescent="0.65">
      <c r="B244" s="280"/>
      <c r="C244" s="162" t="s">
        <v>355</v>
      </c>
      <c r="D244" s="281"/>
      <c r="E244" s="281"/>
      <c r="F244" s="282"/>
      <c r="K244" s="222" t="str">
        <f>BE244</f>
        <v>Z4120</v>
      </c>
      <c r="L244" s="227" t="str">
        <f>IF(ISERROR(VLOOKUP(K244,'zapisy k stolom'!$A$5:$AD$2544,27,0)),"",VLOOKUP(K244,'zapisy k stolom'!$A$5:$AD$2544,27,0))</f>
        <v/>
      </c>
      <c r="M244" s="225"/>
      <c r="Q244" s="180" t="str">
        <f t="shared" si="507"/>
        <v/>
      </c>
      <c r="R244" s="180" t="str">
        <f t="shared" si="505"/>
        <v/>
      </c>
      <c r="U244" s="180" t="str">
        <f t="shared" si="536"/>
        <v/>
      </c>
      <c r="V244" s="180" t="str">
        <f t="shared" si="530"/>
        <v/>
      </c>
      <c r="Y244" s="180" t="str">
        <f t="shared" si="583"/>
        <v/>
      </c>
      <c r="Z244" s="180" t="str">
        <f t="shared" si="577"/>
        <v/>
      </c>
      <c r="AC244" s="180" t="str">
        <f t="shared" si="493"/>
        <v/>
      </c>
      <c r="AD244" s="180" t="str">
        <f t="shared" si="487"/>
        <v/>
      </c>
      <c r="AF244" s="284"/>
      <c r="AH244" s="283"/>
      <c r="AM244" s="279"/>
      <c r="AN244" s="279"/>
      <c r="AO244" s="279"/>
      <c r="AP244" s="279"/>
      <c r="AY244" s="162" t="s">
        <v>355</v>
      </c>
      <c r="AZ244" s="162" t="str">
        <f>L244</f>
        <v/>
      </c>
      <c r="BE244" s="203" t="str">
        <f>CONCATENATE("Z4",BA237)</f>
        <v>Z4120</v>
      </c>
      <c r="BF244" s="208"/>
      <c r="HH244" s="162">
        <v>122</v>
      </c>
      <c r="HI244" s="162" t="str">
        <f t="shared" si="499"/>
        <v>Z4122</v>
      </c>
      <c r="HJ244" s="162" t="str">
        <f t="shared" si="626"/>
        <v>1Z4122</v>
      </c>
      <c r="HK244" s="162" t="str">
        <f t="shared" si="631"/>
        <v/>
      </c>
      <c r="IG244" s="277">
        <v>121</v>
      </c>
      <c r="II244" s="277" t="str">
        <f t="shared" ref="II244" si="635">IF($H$1=8,IW244,IF($H$1=16,IX244,IF($H$1=32,IY244,IF($H$1=64,IZ244,IF($H$1=128,JA244,"")))))</f>
        <v/>
      </c>
      <c r="IJ244" s="277">
        <f t="shared" ref="IJ244" si="636">IF($H$1=8,IL244,IF($H$1=16,IN244,IF($H$1=32,IP244,IF($H$1=64,IR244,IF($H$1=128,IT244,"")))))</f>
        <v>0</v>
      </c>
      <c r="IK244" s="277">
        <f t="shared" ref="IK244" si="637">IF($H$1=8,IM244,IF($H$1=16,IO244,IF($H$1=32,IQ244,IF($H$1=64,IS244,IF($H$1=128,IU244,"")))))</f>
        <v>0</v>
      </c>
      <c r="IL244" s="277"/>
      <c r="IM244" s="277"/>
      <c r="IN244" s="277"/>
      <c r="IO244" s="277"/>
      <c r="IP244" s="277"/>
      <c r="IQ244" s="277"/>
      <c r="IR244" s="277" t="s">
        <v>43</v>
      </c>
      <c r="IS244" s="277"/>
      <c r="IT244" s="277" t="s">
        <v>43</v>
      </c>
      <c r="IU244" s="277"/>
      <c r="IW244" s="277" t="str">
        <f>IF(IM244="","",MAX($IW$4:IW243)+1)</f>
        <v/>
      </c>
      <c r="IX244" s="277" t="str">
        <f>IF(IO244="","",MAX($IW$4:IX243)+1)</f>
        <v/>
      </c>
      <c r="IY244" s="277" t="str">
        <f>IF(IQ244="","",MAX($IW$4:IY243)+1)</f>
        <v/>
      </c>
      <c r="IZ244" s="277" t="str">
        <f>IF(IS244="","",MAX($IW$4:IZ243)+1)</f>
        <v/>
      </c>
      <c r="JA244" s="277" t="str">
        <f>IF(IU244="","",MAX($IW$4:JA243)+1)</f>
        <v/>
      </c>
    </row>
    <row r="245" spans="1:261" ht="39.9" customHeight="1" thickBot="1" x14ac:dyDescent="0.65">
      <c r="B245" s="280">
        <v>121</v>
      </c>
      <c r="C245" s="162" t="str">
        <f t="shared" si="513"/>
        <v>1Z461</v>
      </c>
      <c r="D245" s="281">
        <f>HLOOKUP($H$1,$AH$6:$AL$258,B243+B243,0)</f>
        <v>0</v>
      </c>
      <c r="E245" s="281">
        <f t="shared" si="546"/>
        <v>121</v>
      </c>
      <c r="F245" s="282" t="str">
        <f>IF(OR(ISERROR(HLOOKUP($H$1,$AR$4:$AV$132,B245+1,0))=TRUE,HLOOKUP($H$1,$AR$4:$AV$132,B245+1,0)=0)," ",HLOOKUP($H$1,$AR$4:$AV$132,B245+1,0))</f>
        <v xml:space="preserve"> </v>
      </c>
      <c r="G245" s="214" t="str">
        <f>IF(ISERROR(VLOOKUP(E245,vylosovanie!$D$10:$Q$162,11,0))=TRUE,"",IF($K$1="n","",VLOOKUP(E245,vylosovanie!$D$10:$Q$162,11,0)))</f>
        <v/>
      </c>
      <c r="H245" s="214" t="str">
        <f>IF(ISERROR(VLOOKUP(E245,vylosovanie!$D$10:$Q$162,12,0))=TRUE,"",IF($K$1="n","",VLOOKUP(E245,vylosovanie!$D$10:$Q$162,12,0)))</f>
        <v/>
      </c>
      <c r="I245" s="214" t="str">
        <f>IF(ISERROR(VLOOKUP(H246,'zapisy k stolom'!$A$4:$AD$2544,28,0)),"",VLOOKUP(H246,'zapisy k stolom'!$A$4:$AD$2544,28,0))</f>
        <v/>
      </c>
      <c r="K245" s="223"/>
      <c r="L245" s="224" t="str">
        <f>IF(ISERROR(VLOOKUP(K244,'zapisy k stolom'!$A$5:$AD$2544,30,0)),"",VLOOKUP(K244,'zapisy k stolom'!$A$5:$AD$2544,30,0))</f>
        <v/>
      </c>
      <c r="Q245" s="180" t="str">
        <f t="shared" si="507"/>
        <v/>
      </c>
      <c r="R245" s="180" t="str">
        <f t="shared" si="505"/>
        <v/>
      </c>
      <c r="U245" s="180" t="str">
        <f t="shared" si="536"/>
        <v/>
      </c>
      <c r="V245" s="180" t="str">
        <f t="shared" si="530"/>
        <v/>
      </c>
      <c r="Y245" s="180" t="str">
        <f t="shared" si="583"/>
        <v/>
      </c>
      <c r="Z245" s="180" t="str">
        <f t="shared" si="577"/>
        <v/>
      </c>
      <c r="AC245" s="180" t="str">
        <f t="shared" si="493"/>
        <v/>
      </c>
      <c r="AD245" s="180" t="str">
        <f t="shared" si="487"/>
        <v/>
      </c>
      <c r="AF245" s="284" t="str">
        <f>IF(F245=$H$1,"B1",IF(F245&gt;$H$1,"--",IF($H$1=8,HLOOKUP($H$2,$HZ$2:$IC$10,F245+1,0),IF($H$1=16,HLOOKUP($H$2,$BL$2:$BS$18,F245+1,0),IF($H$1=32,HLOOKUP($H$2,$BY$2:$CN$34,F245+1,0),IF($H$1=64,HLOOKUP($H$2,$CT$2:$DY$66,F245+1,0),IF($H$1=128,HLOOKUP($H$2,$EE$2:$GP$130,F245+1,0),"")))))))</f>
        <v>--</v>
      </c>
      <c r="AH245" s="283">
        <v>4</v>
      </c>
      <c r="AM245" s="279">
        <v>121</v>
      </c>
      <c r="AN245" s="279"/>
      <c r="AO245" s="279"/>
      <c r="AP245" s="279"/>
      <c r="AY245" s="162" t="str">
        <f>CONCATENATE("1",BB246)</f>
        <v>1Z461</v>
      </c>
      <c r="AZ245" s="162" t="str">
        <f>G245</f>
        <v/>
      </c>
      <c r="BE245" s="203"/>
      <c r="HH245" s="162">
        <v>122</v>
      </c>
      <c r="HI245" s="162" t="str">
        <f t="shared" si="499"/>
        <v>Z4122</v>
      </c>
      <c r="HJ245" s="162" t="str">
        <f t="shared" si="630"/>
        <v>2Z4122</v>
      </c>
      <c r="HK245" s="162" t="str">
        <f t="shared" si="631"/>
        <v/>
      </c>
      <c r="IG245" s="278"/>
      <c r="II245" s="278"/>
      <c r="IJ245" s="278"/>
      <c r="IK245" s="278"/>
      <c r="IL245" s="288"/>
      <c r="IM245" s="278"/>
      <c r="IN245" s="278"/>
      <c r="IO245" s="278"/>
      <c r="IP245" s="278"/>
      <c r="IQ245" s="278"/>
      <c r="IR245" s="278"/>
      <c r="IS245" s="278"/>
      <c r="IT245" s="278"/>
      <c r="IU245" s="278"/>
      <c r="IW245" s="278"/>
      <c r="IX245" s="278"/>
      <c r="IY245" s="278"/>
      <c r="IZ245" s="278"/>
      <c r="JA245" s="278"/>
    </row>
    <row r="246" spans="1:261" ht="39.9" customHeight="1" thickBot="1" x14ac:dyDescent="0.65">
      <c r="B246" s="280"/>
      <c r="C246" s="162" t="str">
        <f t="shared" si="513"/>
        <v>1Z495</v>
      </c>
      <c r="D246" s="281"/>
      <c r="E246" s="281"/>
      <c r="F246" s="282"/>
      <c r="G246" s="217"/>
      <c r="H246" s="218" t="str">
        <f>BB246</f>
        <v>Z461</v>
      </c>
      <c r="I246" s="214" t="str">
        <f>IF(ISERROR(VLOOKUP(H246,'zapisy k stolom'!$A$4:$AD$2403,27,0)),"",VLOOKUP(H246,'zapisy k stolom'!$A$4:$AD$2403,27,0))</f>
        <v/>
      </c>
      <c r="K246" s="223"/>
      <c r="Q246" s="180" t="str">
        <f t="shared" si="507"/>
        <v/>
      </c>
      <c r="R246" s="180" t="str">
        <f t="shared" si="505"/>
        <v/>
      </c>
      <c r="U246" s="180" t="str">
        <f t="shared" si="536"/>
        <v/>
      </c>
      <c r="V246" s="180" t="str">
        <f t="shared" si="530"/>
        <v/>
      </c>
      <c r="Y246" s="180" t="str">
        <f t="shared" si="583"/>
        <v/>
      </c>
      <c r="Z246" s="180" t="str">
        <f t="shared" si="577"/>
        <v/>
      </c>
      <c r="AC246" s="180" t="str">
        <f t="shared" si="493"/>
        <v/>
      </c>
      <c r="AD246" s="180" t="str">
        <f t="shared" si="487"/>
        <v/>
      </c>
      <c r="AF246" s="284"/>
      <c r="AH246" s="283"/>
      <c r="AM246" s="279"/>
      <c r="AN246" s="279"/>
      <c r="AO246" s="279"/>
      <c r="AP246" s="279"/>
      <c r="AY246" s="162" t="str">
        <f>CONCATENATE("1",BC248)</f>
        <v>1Z495</v>
      </c>
      <c r="AZ246" s="162" t="str">
        <f>I246</f>
        <v/>
      </c>
      <c r="BA246" s="162">
        <f>BA242+1</f>
        <v>61</v>
      </c>
      <c r="BB246" s="199" t="str">
        <f>CONCATENATE("Z4",BA246)</f>
        <v>Z461</v>
      </c>
      <c r="BE246" s="203"/>
      <c r="HH246" s="162">
        <v>123</v>
      </c>
      <c r="HI246" s="162" t="str">
        <f t="shared" si="499"/>
        <v>Z4123</v>
      </c>
      <c r="HJ246" s="162" t="str">
        <f t="shared" si="626"/>
        <v>1Z4123</v>
      </c>
      <c r="HK246" s="162" t="str">
        <f t="shared" si="631"/>
        <v/>
      </c>
      <c r="IG246" s="277">
        <v>122</v>
      </c>
      <c r="II246" s="277" t="str">
        <f t="shared" ref="II246" si="638">IF($H$1=8,IW246,IF($H$1=16,IX246,IF($H$1=32,IY246,IF($H$1=64,IZ246,IF($H$1=128,JA246,"")))))</f>
        <v/>
      </c>
      <c r="IJ246" s="277">
        <f t="shared" ref="IJ246" si="639">IF($H$1=8,IL246,IF($H$1=16,IN246,IF($H$1=32,IP246,IF($H$1=64,IR246,IF($H$1=128,IT246,"")))))</f>
        <v>0</v>
      </c>
      <c r="IK246" s="277">
        <f t="shared" ref="IK246" si="640">IF($H$1=8,IM246,IF($H$1=16,IO246,IF($H$1=32,IQ246,IF($H$1=64,IS246,IF($H$1=128,IU246,"")))))</f>
        <v>0</v>
      </c>
      <c r="IL246" s="277"/>
      <c r="IM246" s="277"/>
      <c r="IN246" s="277"/>
      <c r="IO246" s="277"/>
      <c r="IP246" s="277"/>
      <c r="IQ246" s="277"/>
      <c r="IR246" s="277" t="s">
        <v>43</v>
      </c>
      <c r="IS246" s="277"/>
      <c r="IT246" s="277" t="s">
        <v>43</v>
      </c>
      <c r="IU246" s="277"/>
      <c r="IW246" s="277" t="str">
        <f>IF(IM246="","",MAX($IW$4:IW245)+1)</f>
        <v/>
      </c>
      <c r="IX246" s="277" t="str">
        <f>IF(IO246="","",MAX($IW$4:IX245)+1)</f>
        <v/>
      </c>
      <c r="IY246" s="277" t="str">
        <f>IF(IQ246="","",MAX($IW$4:IY245)+1)</f>
        <v/>
      </c>
      <c r="IZ246" s="277" t="str">
        <f>IF(IS246="","",MAX($IW$4:IZ245)+1)</f>
        <v/>
      </c>
      <c r="JA246" s="277" t="str">
        <f>IF(IU246="","",MAX($IW$4:JA245)+1)</f>
        <v/>
      </c>
    </row>
    <row r="247" spans="1:261" ht="39.9" customHeight="1" thickBot="1" x14ac:dyDescent="0.65">
      <c r="A247" s="232" t="str">
        <f>IF(I247="","",MAX($A$5:A246)+1)</f>
        <v/>
      </c>
      <c r="B247" s="280">
        <v>122</v>
      </c>
      <c r="C247" s="162" t="str">
        <f t="shared" si="513"/>
        <v>2Z461</v>
      </c>
      <c r="D247" s="281">
        <f>HLOOKUP($H$1,$AH$6:$AL$258,B245+B245,0)</f>
        <v>0</v>
      </c>
      <c r="E247" s="281">
        <f t="shared" si="546"/>
        <v>122</v>
      </c>
      <c r="F247" s="282" t="str">
        <f>IF(OR(ISERROR(HLOOKUP($H$1,$AR$4:$AV$132,B247+1,0))=TRUE,HLOOKUP($H$1,$AR$4:$AV$132,B247+1,0)=0)," ",HLOOKUP($H$1,$AR$4:$AV$132,B247+1,0))</f>
        <v xml:space="preserve"> </v>
      </c>
      <c r="G247" s="219" t="str">
        <f>IF(ISERROR(VLOOKUP(E247,vylosovanie!$D$10:$Q$162,11,0))=TRUE,"",IF($K$1="n","",VLOOKUP(E247,vylosovanie!$D$10:$Q$162,11,0)))</f>
        <v/>
      </c>
      <c r="H247" s="220" t="str">
        <f>IF(ISERROR(VLOOKUP(E247,vylosovanie!$D$10:$Q$162,12,0))=TRUE,"",IF($K$1="n","",VLOOKUP(E247,vylosovanie!$D$10:$Q$162,12,0)))</f>
        <v/>
      </c>
      <c r="I247" s="221" t="str">
        <f>IF(ISERROR(VLOOKUP(H246,'zapisy k stolom'!$A$4:$AD$2403,30,0)),"",VLOOKUP(H246,'zapisy k stolom'!$A$4:$AD$2403,30,0))</f>
        <v/>
      </c>
      <c r="J247" s="214" t="str">
        <f>IF(ISERROR(VLOOKUP(I248,'zapisy k stolom'!$A$4:$AD$2544,28,0)),"",VLOOKUP(I248,'zapisy k stolom'!$A$4:$AD$2544,28,0))</f>
        <v/>
      </c>
      <c r="K247" s="223"/>
      <c r="Q247" s="180" t="str">
        <f t="shared" si="507"/>
        <v/>
      </c>
      <c r="R247" s="180" t="str">
        <f t="shared" si="505"/>
        <v/>
      </c>
      <c r="U247" s="180" t="str">
        <f t="shared" si="536"/>
        <v/>
      </c>
      <c r="V247" s="180" t="str">
        <f t="shared" si="530"/>
        <v/>
      </c>
      <c r="Y247" s="180" t="str">
        <f t="shared" si="583"/>
        <v/>
      </c>
      <c r="Z247" s="180" t="str">
        <f t="shared" si="577"/>
        <v/>
      </c>
      <c r="AC247" s="180" t="str">
        <f t="shared" si="493"/>
        <v/>
      </c>
      <c r="AD247" s="180" t="str">
        <f t="shared" si="487"/>
        <v/>
      </c>
      <c r="AF247" s="284" t="str">
        <f>IF(F247=$H$1,"B1",IF(F247&gt;$H$1,"--",IF($H$1=8,HLOOKUP($H$2,$HZ$2:$IC$10,F247+1,0),IF($H$1=16,HLOOKUP($H$2,$BL$2:$BS$18,F247+1,0),IF($H$1=32,HLOOKUP($H$2,$BY$2:$CN$34,F247+1,0),IF($H$1=64,HLOOKUP($H$2,$CT$2:$DY$66,F247+1,0),IF($H$1=128,HLOOKUP($H$2,$EE$2:$GP$130,F247+1,0),"")))))))</f>
        <v>--</v>
      </c>
      <c r="AH247" s="283">
        <v>6</v>
      </c>
      <c r="AM247" s="279">
        <v>122</v>
      </c>
      <c r="AN247" s="279"/>
      <c r="AO247" s="279"/>
      <c r="AP247" s="279"/>
      <c r="AY247" s="162" t="str">
        <f>CONCATENATE("2",BB246)</f>
        <v>2Z461</v>
      </c>
      <c r="AZ247" s="162" t="str">
        <f>G247</f>
        <v/>
      </c>
      <c r="BA247" s="162">
        <f>BA239+1</f>
        <v>95</v>
      </c>
      <c r="BB247" s="200"/>
      <c r="BC247" s="199"/>
      <c r="BE247" s="203"/>
      <c r="HH247" s="162">
        <v>123</v>
      </c>
      <c r="HI247" s="162" t="str">
        <f t="shared" si="499"/>
        <v>Z4123</v>
      </c>
      <c r="HJ247" s="162" t="str">
        <f t="shared" si="630"/>
        <v>2Z4123</v>
      </c>
      <c r="HK247" s="162" t="str">
        <f t="shared" si="631"/>
        <v/>
      </c>
      <c r="IG247" s="278"/>
      <c r="II247" s="278"/>
      <c r="IJ247" s="278"/>
      <c r="IK247" s="278"/>
      <c r="IL247" s="288"/>
      <c r="IM247" s="278"/>
      <c r="IN247" s="278"/>
      <c r="IO247" s="278"/>
      <c r="IP247" s="278"/>
      <c r="IQ247" s="278"/>
      <c r="IR247" s="278"/>
      <c r="IS247" s="278"/>
      <c r="IT247" s="278"/>
      <c r="IU247" s="278"/>
      <c r="IW247" s="278"/>
      <c r="IX247" s="278"/>
      <c r="IY247" s="278"/>
      <c r="IZ247" s="278"/>
      <c r="JA247" s="278"/>
    </row>
    <row r="248" spans="1:261" ht="39.9" customHeight="1" thickBot="1" x14ac:dyDescent="0.65">
      <c r="B248" s="280"/>
      <c r="C248" s="162" t="str">
        <f t="shared" si="513"/>
        <v>1Z4112</v>
      </c>
      <c r="D248" s="281"/>
      <c r="E248" s="281"/>
      <c r="F248" s="282"/>
      <c r="I248" s="222" t="str">
        <f>BC248</f>
        <v>Z495</v>
      </c>
      <c r="J248" s="214" t="str">
        <f>IF(ISERROR(VLOOKUP(I248,'zapisy k stolom'!$A$4:$AD$2403,27,0)),"",VLOOKUP(I248,'zapisy k stolom'!$A$4:$AD$2403,27,0))</f>
        <v/>
      </c>
      <c r="K248" s="223"/>
      <c r="Q248" s="180" t="str">
        <f t="shared" si="507"/>
        <v/>
      </c>
      <c r="R248" s="180" t="str">
        <f t="shared" si="505"/>
        <v/>
      </c>
      <c r="U248" s="180" t="str">
        <f t="shared" si="536"/>
        <v/>
      </c>
      <c r="V248" s="180" t="str">
        <f t="shared" si="530"/>
        <v/>
      </c>
      <c r="Y248" s="180" t="str">
        <f t="shared" si="583"/>
        <v/>
      </c>
      <c r="Z248" s="180" t="str">
        <f t="shared" si="577"/>
        <v/>
      </c>
      <c r="AC248" s="180" t="str">
        <f t="shared" si="493"/>
        <v/>
      </c>
      <c r="AD248" s="180" t="str">
        <f t="shared" si="487"/>
        <v/>
      </c>
      <c r="AF248" s="284"/>
      <c r="AH248" s="283"/>
      <c r="AM248" s="279"/>
      <c r="AN248" s="279"/>
      <c r="AO248" s="279"/>
      <c r="AP248" s="279"/>
      <c r="AY248" s="162" t="str">
        <f>CONCATENATE("1",BD252)</f>
        <v>1Z4112</v>
      </c>
      <c r="AZ248" s="162" t="str">
        <f>J248</f>
        <v/>
      </c>
      <c r="BC248" s="203" t="str">
        <f>CONCATENATE("Z4",BA247)</f>
        <v>Z495</v>
      </c>
      <c r="BE248" s="203"/>
      <c r="HH248" s="162">
        <v>124</v>
      </c>
      <c r="HI248" s="162" t="str">
        <f t="shared" si="499"/>
        <v>Z4124</v>
      </c>
      <c r="HJ248" s="162" t="str">
        <f t="shared" si="626"/>
        <v>1Z4124</v>
      </c>
      <c r="HK248" s="162" t="str">
        <f t="shared" si="631"/>
        <v/>
      </c>
      <c r="IG248" s="277">
        <v>123</v>
      </c>
      <c r="II248" s="277" t="str">
        <f t="shared" ref="II248" si="641">IF($H$1=8,IW248,IF($H$1=16,IX248,IF($H$1=32,IY248,IF($H$1=64,IZ248,IF($H$1=128,JA248,"")))))</f>
        <v/>
      </c>
      <c r="IJ248" s="277">
        <f t="shared" ref="IJ248" si="642">IF($H$1=8,IL248,IF($H$1=16,IN248,IF($H$1=32,IP248,IF($H$1=64,IR248,IF($H$1=128,IT248,"")))))</f>
        <v>0</v>
      </c>
      <c r="IK248" s="277">
        <f t="shared" ref="IK248" si="643">IF($H$1=8,IM248,IF($H$1=16,IO248,IF($H$1=32,IQ248,IF($H$1=64,IS248,IF($H$1=128,IU248,"")))))</f>
        <v>0</v>
      </c>
      <c r="IL248" s="277"/>
      <c r="IM248" s="277"/>
      <c r="IN248" s="277"/>
      <c r="IO248" s="277"/>
      <c r="IP248" s="277"/>
      <c r="IQ248" s="277"/>
      <c r="IR248" s="277" t="s">
        <v>43</v>
      </c>
      <c r="IS248" s="277"/>
      <c r="IT248" s="277" t="s">
        <v>43</v>
      </c>
      <c r="IU248" s="277"/>
      <c r="IW248" s="277" t="str">
        <f>IF(IM248="","",MAX($IW$4:IW247)+1)</f>
        <v/>
      </c>
      <c r="IX248" s="277" t="str">
        <f>IF(IO248="","",MAX($IW$4:IX247)+1)</f>
        <v/>
      </c>
      <c r="IY248" s="277" t="str">
        <f>IF(IQ248="","",MAX($IW$4:IY247)+1)</f>
        <v/>
      </c>
      <c r="IZ248" s="277" t="str">
        <f>IF(IS248="","",MAX($IW$4:IZ247)+1)</f>
        <v/>
      </c>
      <c r="JA248" s="277" t="str">
        <f>IF(IU248="","",MAX($IW$4:JA247)+1)</f>
        <v/>
      </c>
    </row>
    <row r="249" spans="1:261" ht="39.9" customHeight="1" thickBot="1" x14ac:dyDescent="0.65">
      <c r="B249" s="280">
        <v>123</v>
      </c>
      <c r="C249" s="162" t="str">
        <f t="shared" si="513"/>
        <v>1Z462</v>
      </c>
      <c r="D249" s="281">
        <f>HLOOKUP($H$1,$AH$6:$AL$258,B247+B247,0)</f>
        <v>0</v>
      </c>
      <c r="E249" s="281">
        <f t="shared" si="546"/>
        <v>123</v>
      </c>
      <c r="F249" s="282" t="str">
        <f>IF(OR(ISERROR(HLOOKUP($H$1,$AR$4:$AV$132,B249+1,0))=TRUE,HLOOKUP($H$1,$AR$4:$AV$132,B249+1,0)=0)," ",HLOOKUP($H$1,$AR$4:$AV$132,B249+1,0))</f>
        <v xml:space="preserve"> </v>
      </c>
      <c r="G249" s="214" t="str">
        <f>IF(ISERROR(VLOOKUP(E249,vylosovanie!$D$10:$Q$162,11,0))=TRUE,"",IF($K$1="n","",VLOOKUP(E249,vylosovanie!$D$10:$Q$162,11,0)))</f>
        <v/>
      </c>
      <c r="H249" s="214" t="str">
        <f>IF(ISERROR(VLOOKUP(E249,vylosovanie!$D$10:$Q$162,12,0))=TRUE,"",IF($K$1="n","",VLOOKUP(E249,vylosovanie!$D$10:$Q$162,12,0)))</f>
        <v/>
      </c>
      <c r="I249" s="223" t="str">
        <f>IF(ISERROR(VLOOKUP(H250,'zapisy k stolom'!$A$4:$AD$2403,28,0)),"",VLOOKUP(H250,'zapisy k stolom'!$A$4:$AD$2403,28,0))</f>
        <v/>
      </c>
      <c r="J249" s="221" t="str">
        <f>IF(ISERROR(VLOOKUP(I248,'zapisy k stolom'!$A$4:$AD$2403,30,0)),"",VLOOKUP(I248,'zapisy k stolom'!$A$4:$AD$2403,30,0))</f>
        <v/>
      </c>
      <c r="K249" s="223"/>
      <c r="Q249" s="180" t="str">
        <f t="shared" si="507"/>
        <v/>
      </c>
      <c r="R249" s="180" t="str">
        <f t="shared" si="505"/>
        <v/>
      </c>
      <c r="U249" s="180" t="str">
        <f t="shared" si="536"/>
        <v/>
      </c>
      <c r="V249" s="180" t="str">
        <f t="shared" si="530"/>
        <v/>
      </c>
      <c r="Y249" s="180" t="str">
        <f t="shared" si="583"/>
        <v/>
      </c>
      <c r="Z249" s="180" t="str">
        <f t="shared" si="577"/>
        <v/>
      </c>
      <c r="AC249" s="180" t="str">
        <f t="shared" si="493"/>
        <v/>
      </c>
      <c r="AD249" s="180" t="str">
        <f t="shared" si="487"/>
        <v/>
      </c>
      <c r="AF249" s="284" t="str">
        <f>IF(F249=$H$1,"B1",IF(F249&gt;$H$1,"--",IF($H$1=8,HLOOKUP($H$2,$HZ$2:$IC$10,F249+1,0),IF($H$1=16,HLOOKUP($H$2,$BL$2:$BS$18,F249+1,0),IF($H$1=32,HLOOKUP($H$2,$BY$2:$CN$34,F249+1,0),IF($H$1=64,HLOOKUP($H$2,$CT$2:$DY$66,F249+1,0),IF($H$1=128,HLOOKUP($H$2,$EE$2:$GP$130,F249+1,0),"")))))))</f>
        <v>--</v>
      </c>
      <c r="AH249" s="283">
        <v>6</v>
      </c>
      <c r="AM249" s="279">
        <v>123</v>
      </c>
      <c r="AN249" s="279"/>
      <c r="AO249" s="279"/>
      <c r="AP249" s="279"/>
      <c r="AY249" s="162" t="str">
        <f>CONCATENATE("1",BB250)</f>
        <v>1Z462</v>
      </c>
      <c r="AZ249" s="162" t="str">
        <f>G249</f>
        <v/>
      </c>
      <c r="BA249" s="162">
        <f>BA233+1</f>
        <v>112</v>
      </c>
      <c r="BC249" s="203"/>
      <c r="BD249" s="199"/>
      <c r="BE249" s="203"/>
      <c r="HH249" s="162">
        <v>124</v>
      </c>
      <c r="HI249" s="162" t="str">
        <f t="shared" si="499"/>
        <v>Z4124</v>
      </c>
      <c r="HJ249" s="162" t="str">
        <f t="shared" si="630"/>
        <v>2Z4124</v>
      </c>
      <c r="HK249" s="162" t="str">
        <f t="shared" si="631"/>
        <v/>
      </c>
      <c r="IG249" s="278"/>
      <c r="II249" s="278"/>
      <c r="IJ249" s="278"/>
      <c r="IK249" s="278"/>
      <c r="IL249" s="288"/>
      <c r="IM249" s="278"/>
      <c r="IN249" s="278"/>
      <c r="IO249" s="278"/>
      <c r="IP249" s="278"/>
      <c r="IQ249" s="278"/>
      <c r="IR249" s="278"/>
      <c r="IS249" s="278"/>
      <c r="IT249" s="278"/>
      <c r="IU249" s="278"/>
      <c r="IW249" s="278"/>
      <c r="IX249" s="278"/>
      <c r="IY249" s="278"/>
      <c r="IZ249" s="278"/>
      <c r="JA249" s="278"/>
    </row>
    <row r="250" spans="1:261" ht="39.9" customHeight="1" thickBot="1" x14ac:dyDescent="0.65">
      <c r="B250" s="280"/>
      <c r="C250" s="162" t="str">
        <f t="shared" si="513"/>
        <v>2Z495</v>
      </c>
      <c r="D250" s="281"/>
      <c r="E250" s="281"/>
      <c r="F250" s="282"/>
      <c r="G250" s="217"/>
      <c r="H250" s="218" t="str">
        <f>BB250</f>
        <v>Z462</v>
      </c>
      <c r="I250" s="220" t="str">
        <f>IF(ISERROR(VLOOKUP(H250,'zapisy k stolom'!$A$4:$AD$2403,27,0)),"",VLOOKUP(H250,'zapisy k stolom'!$A$4:$AD$2403,27,0))</f>
        <v/>
      </c>
      <c r="J250" s="223"/>
      <c r="K250" s="223"/>
      <c r="Q250" s="180" t="str">
        <f t="shared" si="507"/>
        <v/>
      </c>
      <c r="R250" s="180" t="str">
        <f t="shared" si="505"/>
        <v/>
      </c>
      <c r="U250" s="180" t="str">
        <f t="shared" si="536"/>
        <v/>
      </c>
      <c r="V250" s="180" t="str">
        <f t="shared" si="530"/>
        <v/>
      </c>
      <c r="Y250" s="180" t="str">
        <f t="shared" si="583"/>
        <v/>
      </c>
      <c r="Z250" s="180" t="str">
        <f t="shared" si="577"/>
        <v/>
      </c>
      <c r="AC250" s="180" t="str">
        <f t="shared" si="493"/>
        <v/>
      </c>
      <c r="AD250" s="180" t="str">
        <f t="shared" si="487"/>
        <v/>
      </c>
      <c r="AF250" s="284"/>
      <c r="AH250" s="283"/>
      <c r="AM250" s="279"/>
      <c r="AN250" s="279"/>
      <c r="AO250" s="279"/>
      <c r="AP250" s="279"/>
      <c r="AY250" s="162" t="str">
        <f>CONCATENATE("2",BC248)</f>
        <v>2Z495</v>
      </c>
      <c r="AZ250" s="162" t="str">
        <f>I250</f>
        <v/>
      </c>
      <c r="BA250" s="162">
        <f>BA246+1</f>
        <v>62</v>
      </c>
      <c r="BB250" s="199" t="str">
        <f>CONCATENATE("Z4",BA250)</f>
        <v>Z462</v>
      </c>
      <c r="BC250" s="200"/>
      <c r="BD250" s="203"/>
      <c r="BE250" s="203"/>
      <c r="HH250" s="162">
        <v>125</v>
      </c>
      <c r="HI250" s="162" t="str">
        <f t="shared" si="499"/>
        <v>Z4125</v>
      </c>
      <c r="HJ250" s="162" t="str">
        <f t="shared" si="626"/>
        <v>1Z4125</v>
      </c>
      <c r="HK250" s="162" t="str">
        <f>VLOOKUP(HJ250,$C$5:$M$260,11,0)</f>
        <v/>
      </c>
      <c r="IG250" s="277">
        <v>124</v>
      </c>
      <c r="II250" s="277" t="str">
        <f t="shared" ref="II250" si="644">IF($H$1=8,IW250,IF($H$1=16,IX250,IF($H$1=32,IY250,IF($H$1=64,IZ250,IF($H$1=128,JA250,"")))))</f>
        <v/>
      </c>
      <c r="IJ250" s="277">
        <f t="shared" ref="IJ250" si="645">IF($H$1=8,IL250,IF($H$1=16,IN250,IF($H$1=32,IP250,IF($H$1=64,IR250,IF($H$1=128,IT250,"")))))</f>
        <v>0</v>
      </c>
      <c r="IK250" s="277">
        <f t="shared" ref="IK250" si="646">IF($H$1=8,IM250,IF($H$1=16,IO250,IF($H$1=32,IQ250,IF($H$1=64,IS250,IF($H$1=128,IU250,"")))))</f>
        <v>0</v>
      </c>
      <c r="IL250" s="277"/>
      <c r="IM250" s="277"/>
      <c r="IN250" s="277"/>
      <c r="IO250" s="277"/>
      <c r="IP250" s="277"/>
      <c r="IQ250" s="277"/>
      <c r="IR250" s="277" t="s">
        <v>43</v>
      </c>
      <c r="IS250" s="277"/>
      <c r="IT250" s="277" t="s">
        <v>43</v>
      </c>
      <c r="IU250" s="277"/>
      <c r="IW250" s="277" t="str">
        <f>IF(IM250="","",MAX($IW$4:IW249)+1)</f>
        <v/>
      </c>
      <c r="IX250" s="277" t="str">
        <f>IF(IO250="","",MAX($IW$4:IX249)+1)</f>
        <v/>
      </c>
      <c r="IY250" s="277" t="str">
        <f>IF(IQ250="","",MAX($IW$4:IY249)+1)</f>
        <v/>
      </c>
      <c r="IZ250" s="277" t="str">
        <f>IF(IS250="","",MAX($IW$4:IZ249)+1)</f>
        <v/>
      </c>
      <c r="JA250" s="277" t="str">
        <f>IF(IU250="","",MAX($IW$4:JA249)+1)</f>
        <v/>
      </c>
    </row>
    <row r="251" spans="1:261" ht="39.9" customHeight="1" thickBot="1" x14ac:dyDescent="0.65">
      <c r="A251" s="232" t="str">
        <f>IF(I251="","",MAX($A$5:A250)+1)</f>
        <v/>
      </c>
      <c r="B251" s="280">
        <v>124</v>
      </c>
      <c r="C251" s="162" t="str">
        <f t="shared" si="513"/>
        <v>2Z462</v>
      </c>
      <c r="D251" s="281">
        <f>HLOOKUP($H$1,$AH$6:$AL$258,B249+B249,0)</f>
        <v>0</v>
      </c>
      <c r="E251" s="281">
        <f t="shared" si="546"/>
        <v>124</v>
      </c>
      <c r="F251" s="282" t="str">
        <f>IF(OR(ISERROR(HLOOKUP($H$1,$AR$4:$AV$132,B251+1,0))=TRUE,HLOOKUP($H$1,$AR$4:$AV$132,B251+1,0)=0)," ",HLOOKUP($H$1,$AR$4:$AV$132,B251+1,0))</f>
        <v xml:space="preserve"> </v>
      </c>
      <c r="G251" s="219" t="str">
        <f>IF(ISERROR(VLOOKUP(E251,vylosovanie!$D$10:$Q$162,11,0))=TRUE,"",IF($K$1="n","",VLOOKUP(E251,vylosovanie!$D$10:$Q$162,11,0)))</f>
        <v/>
      </c>
      <c r="H251" s="220" t="str">
        <f>IF(ISERROR(VLOOKUP(E251,vylosovanie!$D$10:$Q$162,12,0))=TRUE,"",IF($K$1="n","",VLOOKUP(E251,vylosovanie!$D$10:$Q$162,12,0)))</f>
        <v/>
      </c>
      <c r="I251" s="224" t="str">
        <f>IF(ISERROR(VLOOKUP(H250,'zapisy k stolom'!$A$4:$AD$2403,30,0)),"",VLOOKUP(H250,'zapisy k stolom'!$A$4:$AD$2403,30,0))</f>
        <v/>
      </c>
      <c r="J251" s="223"/>
      <c r="K251" s="223" t="str">
        <f>IF(ISERROR(VLOOKUP(J252,'zapisy k stolom'!$A$4:$AD$2544,28,0)),"",VLOOKUP(J252,'zapisy k stolom'!$A$4:$AD$2544,28,0))</f>
        <v/>
      </c>
      <c r="Q251" s="180" t="str">
        <f t="shared" si="507"/>
        <v/>
      </c>
      <c r="R251" s="180" t="str">
        <f t="shared" si="505"/>
        <v/>
      </c>
      <c r="U251" s="180" t="str">
        <f t="shared" si="536"/>
        <v/>
      </c>
      <c r="V251" s="180" t="str">
        <f t="shared" si="530"/>
        <v/>
      </c>
      <c r="Y251" s="180" t="str">
        <f t="shared" si="583"/>
        <v/>
      </c>
      <c r="Z251" s="180" t="str">
        <f t="shared" si="577"/>
        <v/>
      </c>
      <c r="AC251" s="180" t="str">
        <f t="shared" si="493"/>
        <v/>
      </c>
      <c r="AD251" s="180" t="str">
        <f t="shared" si="487"/>
        <v/>
      </c>
      <c r="AF251" s="284" t="str">
        <f>IF(F251=$H$1,"B1",IF(F251&gt;$H$1,"--",IF($H$1=8,HLOOKUP($H$2,$HZ$2:$IC$10,F251+1,0),IF($H$1=16,HLOOKUP($H$2,$BL$2:$BS$18,F251+1,0),IF($H$1=32,HLOOKUP($H$2,$BY$2:$CN$34,F251+1,0),IF($H$1=64,HLOOKUP($H$2,$CT$2:$DY$66,F251+1,0),IF($H$1=128,HLOOKUP($H$2,$EE$2:$GP$130,F251+1,0),"")))))))</f>
        <v>--</v>
      </c>
      <c r="AH251" s="283">
        <v>5</v>
      </c>
      <c r="AM251" s="279">
        <v>124</v>
      </c>
      <c r="AN251" s="279"/>
      <c r="AO251" s="279"/>
      <c r="AP251" s="279"/>
      <c r="AY251" s="162" t="str">
        <f>CONCATENATE("2",BB250)</f>
        <v>2Z462</v>
      </c>
      <c r="AZ251" s="162" t="str">
        <f>G251</f>
        <v/>
      </c>
      <c r="BB251" s="200"/>
      <c r="BD251" s="203"/>
      <c r="BE251" s="203"/>
      <c r="HH251" s="162">
        <v>125</v>
      </c>
      <c r="HI251" s="162" t="str">
        <f t="shared" si="499"/>
        <v>Z4125</v>
      </c>
      <c r="HJ251" s="162" t="str">
        <f t="shared" si="630"/>
        <v>2Z4125</v>
      </c>
      <c r="HK251" s="162" t="str">
        <f>VLOOKUP(HJ251,$C$5:$M$260,11,0)</f>
        <v/>
      </c>
      <c r="IG251" s="278"/>
      <c r="II251" s="278"/>
      <c r="IJ251" s="278"/>
      <c r="IK251" s="278"/>
      <c r="IL251" s="288"/>
      <c r="IM251" s="278"/>
      <c r="IN251" s="278"/>
      <c r="IO251" s="278"/>
      <c r="IP251" s="278"/>
      <c r="IQ251" s="278"/>
      <c r="IR251" s="278"/>
      <c r="IS251" s="278"/>
      <c r="IT251" s="278"/>
      <c r="IU251" s="278"/>
      <c r="IW251" s="278"/>
      <c r="IX251" s="278"/>
      <c r="IY251" s="278"/>
      <c r="IZ251" s="278"/>
      <c r="JA251" s="278"/>
    </row>
    <row r="252" spans="1:261" ht="39.9" customHeight="1" thickBot="1" x14ac:dyDescent="0.65">
      <c r="B252" s="280"/>
      <c r="C252" s="162" t="str">
        <f t="shared" si="513"/>
        <v>2Z4120</v>
      </c>
      <c r="D252" s="281"/>
      <c r="E252" s="281"/>
      <c r="F252" s="282"/>
      <c r="J252" s="222" t="str">
        <f>BD252</f>
        <v>Z4112</v>
      </c>
      <c r="K252" s="220" t="str">
        <f>IF(ISERROR(VLOOKUP(J252,'zapisy k stolom'!$A$4:$AD$2403,27,0)),"",VLOOKUP(J252,'zapisy k stolom'!$A$4:$AD$2403,27,0))</f>
        <v/>
      </c>
      <c r="Q252" s="180" t="str">
        <f t="shared" si="507"/>
        <v/>
      </c>
      <c r="R252" s="180" t="str">
        <f t="shared" si="505"/>
        <v/>
      </c>
      <c r="U252" s="180" t="str">
        <f t="shared" si="536"/>
        <v/>
      </c>
      <c r="V252" s="180" t="str">
        <f t="shared" si="530"/>
        <v/>
      </c>
      <c r="Y252" s="180" t="str">
        <f t="shared" si="583"/>
        <v/>
      </c>
      <c r="Z252" s="180" t="str">
        <f t="shared" si="577"/>
        <v/>
      </c>
      <c r="AC252" s="180" t="str">
        <f t="shared" si="493"/>
        <v/>
      </c>
      <c r="AD252" s="180" t="str">
        <f t="shared" si="487"/>
        <v/>
      </c>
      <c r="AF252" s="284"/>
      <c r="AH252" s="283"/>
      <c r="AM252" s="279"/>
      <c r="AN252" s="279"/>
      <c r="AO252" s="279"/>
      <c r="AP252" s="279"/>
      <c r="AY252" s="162" t="str">
        <f>CONCATENATE("2",BE244)</f>
        <v>2Z4120</v>
      </c>
      <c r="AZ252" s="162" t="str">
        <f>K252</f>
        <v/>
      </c>
      <c r="BD252" s="203" t="str">
        <f>CONCATENATE("Z4",BA249)</f>
        <v>Z4112</v>
      </c>
      <c r="BE252" s="200"/>
      <c r="HH252" s="162">
        <v>126</v>
      </c>
      <c r="HI252" s="162" t="str">
        <f t="shared" si="499"/>
        <v>Z4126</v>
      </c>
      <c r="HJ252" s="162" t="str">
        <f t="shared" si="626"/>
        <v>1Z4126</v>
      </c>
      <c r="HK252" s="162" t="str">
        <f>VLOOKUP(HJ252,$C$5:$M$260,11,0)</f>
        <v/>
      </c>
      <c r="IG252" s="277">
        <v>125</v>
      </c>
      <c r="II252" s="277" t="str">
        <f t="shared" ref="II252" si="647">IF($H$1=8,IW252,IF($H$1=16,IX252,IF($H$1=32,IY252,IF($H$1=64,IZ252,IF($H$1=128,JA252,"")))))</f>
        <v/>
      </c>
      <c r="IJ252" s="277">
        <f t="shared" ref="IJ252" si="648">IF($H$1=8,IL252,IF($H$1=16,IN252,IF($H$1=32,IP252,IF($H$1=64,IR252,IF($H$1=128,IT252,"")))))</f>
        <v>0</v>
      </c>
      <c r="IK252" s="277">
        <f t="shared" ref="IK252" si="649">IF($H$1=8,IM252,IF($H$1=16,IO252,IF($H$1=32,IQ252,IF($H$1=64,IS252,IF($H$1=128,IU252,"")))))</f>
        <v>0</v>
      </c>
      <c r="IL252" s="277"/>
      <c r="IM252" s="277"/>
      <c r="IN252" s="277"/>
      <c r="IO252" s="277"/>
      <c r="IP252" s="277"/>
      <c r="IQ252" s="277"/>
      <c r="IR252" s="277" t="s">
        <v>43</v>
      </c>
      <c r="IS252" s="277"/>
      <c r="IT252" s="277" t="s">
        <v>43</v>
      </c>
      <c r="IU252" s="277"/>
      <c r="IW252" s="277" t="str">
        <f>IF(IM252="","",MAX($IW$4:IW251)+1)</f>
        <v/>
      </c>
      <c r="IX252" s="277" t="str">
        <f>IF(IO252="","",MAX($IW$4:IX251)+1)</f>
        <v/>
      </c>
      <c r="IY252" s="277" t="str">
        <f>IF(IQ252="","",MAX($IW$4:IY251)+1)</f>
        <v/>
      </c>
      <c r="IZ252" s="277" t="str">
        <f>IF(IS252="","",MAX($IW$4:IZ251)+1)</f>
        <v/>
      </c>
      <c r="JA252" s="277" t="str">
        <f>IF(IU252="","",MAX($IW$4:JA251)+1)</f>
        <v/>
      </c>
    </row>
    <row r="253" spans="1:261" ht="39.9" customHeight="1" thickBot="1" x14ac:dyDescent="0.65">
      <c r="B253" s="280">
        <v>125</v>
      </c>
      <c r="C253" s="162" t="str">
        <f t="shared" si="513"/>
        <v>1Z463</v>
      </c>
      <c r="D253" s="281">
        <f>HLOOKUP($H$1,$AH$6:$AL$258,B251+B251,0)</f>
        <v>0</v>
      </c>
      <c r="E253" s="281">
        <f t="shared" si="546"/>
        <v>125</v>
      </c>
      <c r="F253" s="282" t="str">
        <f>IF(OR(ISERROR(HLOOKUP($H$1,$AR$4:$AV$132,B253+1,0))=TRUE,HLOOKUP($H$1,$AR$4:$AV$132,B253+1,0)=0)," ",HLOOKUP($H$1,$AR$4:$AV$132,B253+1,0))</f>
        <v xml:space="preserve"> </v>
      </c>
      <c r="G253" s="214" t="str">
        <f>IF(ISERROR(VLOOKUP(E253,vylosovanie!$D$10:$Q$162,11,0))=TRUE,"",IF($K$1="n","",VLOOKUP(E253,vylosovanie!$D$10:$Q$162,11,0)))</f>
        <v/>
      </c>
      <c r="H253" s="214" t="str">
        <f>IF(ISERROR(VLOOKUP(E253,vylosovanie!$D$10:$Q$162,12,0))=TRUE,"",IF($K$1="n","",VLOOKUP(E253,vylosovanie!$D$10:$Q$162,12,0)))</f>
        <v/>
      </c>
      <c r="I253" s="214" t="str">
        <f>IF(ISERROR(VLOOKUP(H254,'zapisy k stolom'!$A$4:$AD$2544,28,0)),"",VLOOKUP(H254,'zapisy k stolom'!$A$4:$AD$2544,28,0))</f>
        <v/>
      </c>
      <c r="J253" s="223"/>
      <c r="K253" s="224" t="str">
        <f>IF(ISERROR(VLOOKUP(J252,'zapisy k stolom'!$A$4:$AD$2403,30,0)),"",VLOOKUP(J252,'zapisy k stolom'!$A$4:$AD$2403,30,0))</f>
        <v/>
      </c>
      <c r="Q253" s="180" t="str">
        <f t="shared" si="507"/>
        <v/>
      </c>
      <c r="R253" s="180" t="str">
        <f t="shared" si="505"/>
        <v/>
      </c>
      <c r="U253" s="180" t="str">
        <f t="shared" si="536"/>
        <v/>
      </c>
      <c r="V253" s="180" t="str">
        <f t="shared" si="530"/>
        <v/>
      </c>
      <c r="Y253" s="180" t="str">
        <f t="shared" si="583"/>
        <v/>
      </c>
      <c r="Z253" s="180" t="str">
        <f t="shared" si="577"/>
        <v/>
      </c>
      <c r="AC253" s="180" t="str">
        <f t="shared" si="493"/>
        <v/>
      </c>
      <c r="AD253" s="180" t="str">
        <f t="shared" si="487"/>
        <v/>
      </c>
      <c r="AF253" s="284" t="str">
        <f>IF(F253=$H$1,"B1",IF(F253&gt;$H$1,"--",IF($H$1=8,HLOOKUP($H$2,$HZ$2:$IC$10,F253+1,0),IF($H$1=16,HLOOKUP($H$2,$BL$2:$BS$18,F253+1,0),IF($H$1=32,HLOOKUP($H$2,$BY$2:$CN$34,F253+1,0),IF($H$1=64,HLOOKUP($H$2,$CT$2:$DY$66,F253+1,0),IF($H$1=128,HLOOKUP($H$2,$EE$2:$GP$130,F253+1,0),"")))))))</f>
        <v>--</v>
      </c>
      <c r="AH253" s="283">
        <v>5</v>
      </c>
      <c r="AM253" s="279">
        <v>125</v>
      </c>
      <c r="AN253" s="279"/>
      <c r="AO253" s="279"/>
      <c r="AP253" s="279"/>
      <c r="AY253" s="162" t="str">
        <f>CONCATENATE("1",BB254)</f>
        <v>1Z463</v>
      </c>
      <c r="AZ253" s="162" t="str">
        <f>G253</f>
        <v/>
      </c>
      <c r="BD253" s="203"/>
      <c r="HH253" s="162">
        <v>126</v>
      </c>
      <c r="HI253" s="162" t="str">
        <f t="shared" si="499"/>
        <v>Z4126</v>
      </c>
      <c r="HJ253" s="162" t="str">
        <f t="shared" si="630"/>
        <v>2Z4126</v>
      </c>
      <c r="HK253" s="162" t="str">
        <f>VLOOKUP(HJ253,$C$5:$M$260,11,0)</f>
        <v/>
      </c>
      <c r="IG253" s="278"/>
      <c r="II253" s="278"/>
      <c r="IJ253" s="278"/>
      <c r="IK253" s="278"/>
      <c r="IL253" s="288"/>
      <c r="IM253" s="278"/>
      <c r="IN253" s="278"/>
      <c r="IO253" s="278"/>
      <c r="IP253" s="278"/>
      <c r="IQ253" s="278"/>
      <c r="IR253" s="278"/>
      <c r="IS253" s="278"/>
      <c r="IT253" s="278"/>
      <c r="IU253" s="278"/>
      <c r="IW253" s="278"/>
      <c r="IX253" s="278"/>
      <c r="IY253" s="278"/>
      <c r="IZ253" s="278"/>
      <c r="JA253" s="278"/>
    </row>
    <row r="254" spans="1:261" ht="39.9" customHeight="1" thickBot="1" x14ac:dyDescent="0.65">
      <c r="B254" s="280"/>
      <c r="C254" s="162" t="str">
        <f t="shared" si="513"/>
        <v>1Z496</v>
      </c>
      <c r="D254" s="281"/>
      <c r="E254" s="281"/>
      <c r="F254" s="282"/>
      <c r="G254" s="217"/>
      <c r="H254" s="218" t="str">
        <f>BB254</f>
        <v>Z463</v>
      </c>
      <c r="I254" s="214" t="str">
        <f>IF(ISERROR(VLOOKUP(H254,'zapisy k stolom'!$A$4:$AD$2403,27,0)),"",VLOOKUP(H254,'zapisy k stolom'!$A$4:$AD$2403,27,0))</f>
        <v/>
      </c>
      <c r="J254" s="223"/>
      <c r="Q254" s="180" t="str">
        <f t="shared" si="507"/>
        <v/>
      </c>
      <c r="R254" s="180" t="str">
        <f t="shared" si="505"/>
        <v/>
      </c>
      <c r="U254" s="180" t="str">
        <f t="shared" si="536"/>
        <v/>
      </c>
      <c r="V254" s="180" t="str">
        <f t="shared" si="530"/>
        <v/>
      </c>
      <c r="Y254" s="180" t="str">
        <f t="shared" si="583"/>
        <v/>
      </c>
      <c r="Z254" s="180" t="str">
        <f t="shared" si="577"/>
        <v/>
      </c>
      <c r="AC254" s="180" t="str">
        <f t="shared" si="493"/>
        <v/>
      </c>
      <c r="AD254" s="180" t="str">
        <f t="shared" ref="AD254:AD317" si="650">IF(ISERROR(VLOOKUP(Q195,$A$5:$I$260,9,0))=TRUE,"",VLOOKUP(Q195,$A$5:$I$260,9,0))</f>
        <v/>
      </c>
      <c r="AF254" s="284"/>
      <c r="AH254" s="283"/>
      <c r="AM254" s="279"/>
      <c r="AN254" s="279"/>
      <c r="AO254" s="279"/>
      <c r="AP254" s="279"/>
      <c r="AY254" s="162" t="str">
        <f>CONCATENATE("1",BC256)</f>
        <v>1Z496</v>
      </c>
      <c r="AZ254" s="162" t="str">
        <f>I254</f>
        <v/>
      </c>
      <c r="BA254" s="162">
        <f>BA250+1</f>
        <v>63</v>
      </c>
      <c r="BB254" s="199" t="str">
        <f>CONCATENATE("Z4",BA254)</f>
        <v>Z463</v>
      </c>
      <c r="BD254" s="203"/>
      <c r="HH254" s="162">
        <v>127</v>
      </c>
      <c r="HI254" s="162" t="str">
        <f t="shared" si="499"/>
        <v>Z4127</v>
      </c>
      <c r="HJ254" s="162" t="str">
        <f t="shared" si="626"/>
        <v>1Z4127</v>
      </c>
      <c r="HK254" s="162" t="str">
        <f>VLOOKUP(HJ254,$C$5:$N$260,12,0)</f>
        <v/>
      </c>
      <c r="IG254" s="277">
        <v>126</v>
      </c>
      <c r="II254" s="277" t="str">
        <f t="shared" ref="II254" si="651">IF($H$1=8,IW254,IF($H$1=16,IX254,IF($H$1=32,IY254,IF($H$1=64,IZ254,IF($H$1=128,JA254,"")))))</f>
        <v/>
      </c>
      <c r="IJ254" s="277">
        <f t="shared" ref="IJ254" si="652">IF($H$1=8,IL254,IF($H$1=16,IN254,IF($H$1=32,IP254,IF($H$1=64,IR254,IF($H$1=128,IT254,"")))))</f>
        <v>0</v>
      </c>
      <c r="IK254" s="277">
        <f t="shared" ref="IK254" si="653">IF($H$1=8,IM254,IF($H$1=16,IO254,IF($H$1=32,IQ254,IF($H$1=64,IS254,IF($H$1=128,IU254,"")))))</f>
        <v>0</v>
      </c>
      <c r="IL254" s="277"/>
      <c r="IM254" s="277"/>
      <c r="IN254" s="277"/>
      <c r="IO254" s="277"/>
      <c r="IP254" s="277"/>
      <c r="IQ254" s="277"/>
      <c r="IR254" s="277" t="s">
        <v>43</v>
      </c>
      <c r="IS254" s="277"/>
      <c r="IT254" s="277" t="s">
        <v>43</v>
      </c>
      <c r="IU254" s="277"/>
      <c r="IW254" s="277" t="str">
        <f>IF(IM254="","",MAX($IW$4:IW253)+1)</f>
        <v/>
      </c>
      <c r="IX254" s="277" t="str">
        <f>IF(IO254="","",MAX($IW$4:IX253)+1)</f>
        <v/>
      </c>
      <c r="IY254" s="277" t="str">
        <f>IF(IQ254="","",MAX($IW$4:IY253)+1)</f>
        <v/>
      </c>
      <c r="IZ254" s="277" t="str">
        <f>IF(IS254="","",MAX($IW$4:IZ253)+1)</f>
        <v/>
      </c>
      <c r="JA254" s="277" t="str">
        <f>IF(IU254="","",MAX($IW$4:JA253)+1)</f>
        <v/>
      </c>
    </row>
    <row r="255" spans="1:261" ht="39.9" customHeight="1" thickBot="1" x14ac:dyDescent="0.65">
      <c r="A255" s="232" t="str">
        <f>IF(I255="","",MAX($A$5:A254)+1)</f>
        <v/>
      </c>
      <c r="B255" s="280">
        <v>126</v>
      </c>
      <c r="C255" s="162" t="str">
        <f t="shared" si="513"/>
        <v>2Z463</v>
      </c>
      <c r="D255" s="281">
        <f>HLOOKUP($H$1,$AH$6:$AL$258,B253+B253,0)</f>
        <v>0</v>
      </c>
      <c r="E255" s="281">
        <f t="shared" si="546"/>
        <v>126</v>
      </c>
      <c r="F255" s="282" t="str">
        <f>IF(OR(ISERROR(HLOOKUP($H$1,$AR$4:$AV$132,B255+1,0))=TRUE,HLOOKUP($H$1,$AR$4:$AV$132,B255+1,0)=0)," ",HLOOKUP($H$1,$AR$4:$AV$132,B255+1,0))</f>
        <v xml:space="preserve"> </v>
      </c>
      <c r="G255" s="219" t="str">
        <f>IF(ISERROR(VLOOKUP(E255,vylosovanie!$D$10:$Q$162,11,0))=TRUE,"",IF($K$1="n","",VLOOKUP(E255,vylosovanie!$D$10:$Q$162,11,0)))</f>
        <v/>
      </c>
      <c r="H255" s="220" t="str">
        <f>IF(ISERROR(VLOOKUP(E255,vylosovanie!$D$10:$Q$162,12,0))=TRUE,"",IF($K$1="n","",VLOOKUP(E255,vylosovanie!$D$10:$Q$162,12,0)))</f>
        <v/>
      </c>
      <c r="I255" s="221" t="str">
        <f>IF(ISERROR(VLOOKUP(H254,'zapisy k stolom'!$A$4:$AD$2403,30,0)),"",VLOOKUP(H254,'zapisy k stolom'!$A$4:$AD$2403,30,0))</f>
        <v/>
      </c>
      <c r="J255" s="223" t="str">
        <f>IF(ISERROR(VLOOKUP(I256,'zapisy k stolom'!$A$4:$AD$2544,28,0)),"",VLOOKUP(I256,'zapisy k stolom'!$A$4:$AD$2544,28,0))</f>
        <v/>
      </c>
      <c r="Q255" s="180" t="str">
        <f t="shared" si="507"/>
        <v/>
      </c>
      <c r="R255" s="180" t="str">
        <f t="shared" si="505"/>
        <v/>
      </c>
      <c r="U255" s="180" t="str">
        <f t="shared" si="536"/>
        <v/>
      </c>
      <c r="V255" s="180" t="str">
        <f t="shared" si="530"/>
        <v/>
      </c>
      <c r="Y255" s="180" t="str">
        <f t="shared" si="583"/>
        <v/>
      </c>
      <c r="Z255" s="180" t="str">
        <f t="shared" si="577"/>
        <v/>
      </c>
      <c r="AC255" s="180" t="str">
        <f t="shared" si="493"/>
        <v/>
      </c>
      <c r="AD255" s="180" t="str">
        <f t="shared" si="650"/>
        <v/>
      </c>
      <c r="AF255" s="284" t="str">
        <f>IF(F255=$H$1,"B1",IF(F255&gt;$H$1,"--",IF($H$1=8,HLOOKUP($H$2,$HZ$2:$IC$10,F255+1,0),IF($H$1=16,HLOOKUP($H$2,$BL$2:$BS$18,F255+1,0),IF($H$1=32,HLOOKUP($H$2,$BY$2:$CN$34,F255+1,0),IF($H$1=64,HLOOKUP($H$2,$CT$2:$DY$66,F255+1,0),IF($H$1=128,HLOOKUP($H$2,$EE$2:$GP$130,F255+1,0),"")))))))</f>
        <v>--</v>
      </c>
      <c r="AH255" s="283">
        <v>6</v>
      </c>
      <c r="AM255" s="279">
        <v>126</v>
      </c>
      <c r="AN255" s="279"/>
      <c r="AO255" s="279"/>
      <c r="AP255" s="279"/>
      <c r="AY255" s="162" t="str">
        <f>CONCATENATE("2",BB254)</f>
        <v>2Z463</v>
      </c>
      <c r="AZ255" s="162" t="str">
        <f>G255</f>
        <v/>
      </c>
      <c r="BA255" s="162">
        <f>BA247+1</f>
        <v>96</v>
      </c>
      <c r="BB255" s="200"/>
      <c r="BC255" s="199"/>
      <c r="BD255" s="203"/>
      <c r="HH255" s="162">
        <v>127</v>
      </c>
      <c r="HI255" s="162" t="str">
        <f t="shared" si="499"/>
        <v>Z4127</v>
      </c>
      <c r="HJ255" s="162" t="str">
        <f t="shared" si="630"/>
        <v>2Z4127</v>
      </c>
      <c r="HK255" s="162" t="str">
        <f>VLOOKUP(HJ255,$C$5:$N$260,12,0)</f>
        <v/>
      </c>
      <c r="IG255" s="278"/>
      <c r="II255" s="278"/>
      <c r="IJ255" s="278"/>
      <c r="IK255" s="278"/>
      <c r="IL255" s="288"/>
      <c r="IM255" s="278"/>
      <c r="IN255" s="278"/>
      <c r="IO255" s="278"/>
      <c r="IP255" s="278"/>
      <c r="IQ255" s="278"/>
      <c r="IR255" s="278"/>
      <c r="IS255" s="278"/>
      <c r="IT255" s="278"/>
      <c r="IU255" s="278"/>
      <c r="IW255" s="278"/>
      <c r="IX255" s="278"/>
      <c r="IY255" s="278"/>
      <c r="IZ255" s="278"/>
      <c r="JA255" s="278"/>
    </row>
    <row r="256" spans="1:261" ht="39.9" customHeight="1" thickBot="1" x14ac:dyDescent="0.65">
      <c r="B256" s="280"/>
      <c r="C256" s="162" t="str">
        <f t="shared" si="513"/>
        <v>2Z4112</v>
      </c>
      <c r="D256" s="281"/>
      <c r="E256" s="281"/>
      <c r="F256" s="282"/>
      <c r="I256" s="222" t="str">
        <f>BC256</f>
        <v>Z496</v>
      </c>
      <c r="J256" s="220" t="str">
        <f>IF(ISERROR(VLOOKUP(I256,'zapisy k stolom'!$A$4:$AD$2403,27,0)),"",VLOOKUP(I256,'zapisy k stolom'!$A$4:$AD$2403,27,0))</f>
        <v/>
      </c>
      <c r="Q256" s="180" t="str">
        <f t="shared" si="507"/>
        <v/>
      </c>
      <c r="R256" s="180" t="str">
        <f t="shared" si="505"/>
        <v/>
      </c>
      <c r="U256" s="180" t="str">
        <f t="shared" si="536"/>
        <v/>
      </c>
      <c r="V256" s="180" t="str">
        <f t="shared" si="530"/>
        <v/>
      </c>
      <c r="Y256" s="180" t="str">
        <f t="shared" si="583"/>
        <v/>
      </c>
      <c r="Z256" s="180" t="str">
        <f t="shared" si="577"/>
        <v/>
      </c>
      <c r="AC256" s="180" t="str">
        <f t="shared" ref="AC256:AC318" si="654">IF(ISERROR(IF(AC255+1&gt;MAX($Q$3:$Q$259),"",AC255+1))=TRUE,"",IF(AC255+1&gt;MAX($Q$3:$Q$259),"",AC255+1))</f>
        <v/>
      </c>
      <c r="AD256" s="180" t="str">
        <f t="shared" si="650"/>
        <v/>
      </c>
      <c r="AF256" s="284"/>
      <c r="AH256" s="283"/>
      <c r="AM256" s="279"/>
      <c r="AN256" s="279"/>
      <c r="AO256" s="279"/>
      <c r="AP256" s="279"/>
      <c r="AY256" s="162" t="str">
        <f>CONCATENATE("2",BD252)</f>
        <v>2Z4112</v>
      </c>
      <c r="AZ256" s="162" t="str">
        <f>J256</f>
        <v/>
      </c>
      <c r="BC256" s="203" t="str">
        <f>CONCATENATE("Z4",BA255)</f>
        <v>Z496</v>
      </c>
      <c r="BD256" s="200"/>
      <c r="IG256" s="277">
        <v>127</v>
      </c>
      <c r="II256" s="277" t="str">
        <f t="shared" ref="II256" si="655">IF($H$1=8,IW256,IF($H$1=16,IX256,IF($H$1=32,IY256,IF($H$1=64,IZ256,IF($H$1=128,JA256,"")))))</f>
        <v/>
      </c>
      <c r="IJ256" s="277">
        <f t="shared" ref="IJ256" si="656">IF($H$1=8,IL256,IF($H$1=16,IN256,IF($H$1=32,IP256,IF($H$1=64,IR256,IF($H$1=128,IT256,"")))))</f>
        <v>0</v>
      </c>
      <c r="IK256" s="277">
        <f t="shared" ref="IK256" si="657">IF($H$1=8,IM256,IF($H$1=16,IO256,IF($H$1=32,IQ256,IF($H$1=64,IS256,IF($H$1=128,IU256,"")))))</f>
        <v>0</v>
      </c>
      <c r="IL256" s="277"/>
      <c r="IM256" s="277"/>
      <c r="IN256" s="277"/>
      <c r="IO256" s="277"/>
      <c r="IP256" s="277"/>
      <c r="IQ256" s="277"/>
      <c r="IR256" s="277" t="s">
        <v>43</v>
      </c>
      <c r="IS256" s="277"/>
      <c r="IT256" s="277" t="s">
        <v>43</v>
      </c>
      <c r="IU256" s="277"/>
      <c r="IW256" s="277" t="str">
        <f>IF(IM256="","",MAX($IW$4:IW255)+1)</f>
        <v/>
      </c>
      <c r="IX256" s="277" t="str">
        <f>IF(IO256="","",MAX($IW$4:IX255)+1)</f>
        <v/>
      </c>
      <c r="IY256" s="277" t="str">
        <f>IF(IQ256="","",MAX($IW$4:IY255)+1)</f>
        <v/>
      </c>
      <c r="IZ256" s="277" t="str">
        <f>IF(IS256="","",MAX($IW$4:IZ255)+1)</f>
        <v/>
      </c>
      <c r="JA256" s="277" t="str">
        <f>IF(IU256="","",MAX($IW$4:JA255)+1)</f>
        <v/>
      </c>
    </row>
    <row r="257" spans="1:261" ht="39.9" customHeight="1" thickBot="1" x14ac:dyDescent="0.65">
      <c r="B257" s="280">
        <v>127</v>
      </c>
      <c r="C257" s="162" t="str">
        <f t="shared" si="513"/>
        <v>1Z464</v>
      </c>
      <c r="D257" s="281">
        <f>HLOOKUP($H$1,$AH$6:$AL$258,B255+B255,0)</f>
        <v>0</v>
      </c>
      <c r="E257" s="281">
        <f t="shared" si="546"/>
        <v>127</v>
      </c>
      <c r="F257" s="282" t="str">
        <f>IF(OR(ISERROR(HLOOKUP($H$1,$AR$4:$AV$132,B257+1,0))=TRUE,HLOOKUP($H$1,$AR$4:$AV$132,B257+1,0)=0)," ",HLOOKUP($H$1,$AR$4:$AV$132,B257+1,0))</f>
        <v xml:space="preserve"> </v>
      </c>
      <c r="G257" s="214" t="str">
        <f>IF(ISERROR(VLOOKUP(E257,vylosovanie!$D$10:$Q$162,11,0))=TRUE,"",IF($K$1="n","",VLOOKUP(E257,vylosovanie!$D$10:$Q$162,11,0)))</f>
        <v/>
      </c>
      <c r="H257" s="214" t="str">
        <f>IF(ISERROR(VLOOKUP(E257,vylosovanie!$D$10:$Q$162,12,0))=TRUE,"",IF($K$1="n","",VLOOKUP(E257,vylosovanie!$D$10:$Q$162,12,0)))</f>
        <v/>
      </c>
      <c r="I257" s="223" t="str">
        <f>IF(ISERROR(VLOOKUP(H258,'zapisy k stolom'!$A$4:$AD$2403,28,0)),"",VLOOKUP(H258,'zapisy k stolom'!$A$4:$AD$2403,28,0))</f>
        <v/>
      </c>
      <c r="J257" s="224" t="str">
        <f>IF(ISERROR(VLOOKUP(I256,'zapisy k stolom'!$A$4:$AD$2403,30,0)),"",VLOOKUP(I256,'zapisy k stolom'!$A$4:$AD$2403,30,0))</f>
        <v/>
      </c>
      <c r="Q257" s="180" t="str">
        <f t="shared" si="507"/>
        <v/>
      </c>
      <c r="R257" s="180" t="str">
        <f t="shared" si="505"/>
        <v/>
      </c>
      <c r="U257" s="180" t="str">
        <f t="shared" si="536"/>
        <v/>
      </c>
      <c r="V257" s="180" t="str">
        <f t="shared" si="530"/>
        <v/>
      </c>
      <c r="Y257" s="180" t="str">
        <f t="shared" si="583"/>
        <v/>
      </c>
      <c r="Z257" s="180" t="str">
        <f t="shared" si="577"/>
        <v/>
      </c>
      <c r="AC257" s="180" t="str">
        <f t="shared" si="654"/>
        <v/>
      </c>
      <c r="AD257" s="180" t="str">
        <f t="shared" si="650"/>
        <v/>
      </c>
      <c r="AF257" s="284" t="str">
        <f>IF(F257=$H$1,"B1",IF(F257&gt;$H$1,"--",IF($H$1=8,HLOOKUP($H$2,$HZ$2:$IC$10,F257+1,0),IF($H$1=16,HLOOKUP($H$2,$BL$2:$BS$18,F257+1,0),IF($H$1=32,HLOOKUP($H$2,$BY$2:$CN$34,F257+1,0),IF($H$1=64,HLOOKUP($H$2,$CT$2:$DY$66,F257+1,0),IF($H$1=128,HLOOKUP($H$2,$EE$2:$GP$130,F257+1,0),"")))))))</f>
        <v>--</v>
      </c>
      <c r="AH257" s="283">
        <v>6</v>
      </c>
      <c r="AM257" s="279">
        <v>127</v>
      </c>
      <c r="AN257" s="279"/>
      <c r="AO257" s="279"/>
      <c r="AP257" s="279"/>
      <c r="AY257" s="162" t="str">
        <f>CONCATENATE("1",BB258)</f>
        <v>1Z464</v>
      </c>
      <c r="AZ257" s="162" t="str">
        <f>G257</f>
        <v/>
      </c>
      <c r="BA257" s="162">
        <f>BA254+96</f>
        <v>159</v>
      </c>
      <c r="BC257" s="203"/>
      <c r="IG257" s="278"/>
      <c r="II257" s="278"/>
      <c r="IJ257" s="278"/>
      <c r="IK257" s="278"/>
      <c r="IL257" s="288"/>
      <c r="IM257" s="278"/>
      <c r="IN257" s="278"/>
      <c r="IO257" s="278"/>
      <c r="IP257" s="278"/>
      <c r="IQ257" s="278"/>
      <c r="IR257" s="278"/>
      <c r="IS257" s="278"/>
      <c r="IT257" s="278"/>
      <c r="IU257" s="278"/>
      <c r="IW257" s="278"/>
      <c r="IX257" s="278"/>
      <c r="IY257" s="278"/>
      <c r="IZ257" s="278"/>
      <c r="JA257" s="278"/>
    </row>
    <row r="258" spans="1:261" ht="39.9" customHeight="1" thickBot="1" x14ac:dyDescent="0.65">
      <c r="B258" s="280"/>
      <c r="C258" s="162" t="str">
        <f t="shared" si="513"/>
        <v>2Z496</v>
      </c>
      <c r="D258" s="281"/>
      <c r="E258" s="281"/>
      <c r="F258" s="282"/>
      <c r="G258" s="217"/>
      <c r="H258" s="218" t="str">
        <f>BB258</f>
        <v>Z464</v>
      </c>
      <c r="I258" s="220" t="str">
        <f>IF(ISERROR(VLOOKUP(H258,'zapisy k stolom'!$A$4:$AD$2403,27,0)),"",VLOOKUP(H258,'zapisy k stolom'!$A$4:$AD$2403,27,0))</f>
        <v/>
      </c>
      <c r="Q258" s="180" t="str">
        <f t="shared" si="507"/>
        <v/>
      </c>
      <c r="R258" s="180" t="str">
        <f t="shared" si="505"/>
        <v/>
      </c>
      <c r="U258" s="180" t="str">
        <f t="shared" si="536"/>
        <v/>
      </c>
      <c r="V258" s="180" t="str">
        <f t="shared" si="530"/>
        <v/>
      </c>
      <c r="Y258" s="180" t="str">
        <f t="shared" si="583"/>
        <v/>
      </c>
      <c r="Z258" s="180" t="str">
        <f t="shared" si="577"/>
        <v/>
      </c>
      <c r="AC258" s="180" t="str">
        <f t="shared" si="654"/>
        <v/>
      </c>
      <c r="AD258" s="180" t="str">
        <f t="shared" si="650"/>
        <v/>
      </c>
      <c r="AF258" s="284"/>
      <c r="AH258" s="283"/>
      <c r="AM258" s="279"/>
      <c r="AN258" s="279"/>
      <c r="AO258" s="279"/>
      <c r="AP258" s="279"/>
      <c r="AY258" s="162" t="str">
        <f>CONCATENATE("2",BC256)</f>
        <v>2Z496</v>
      </c>
      <c r="AZ258" s="162" t="str">
        <f>I258</f>
        <v/>
      </c>
      <c r="BA258" s="162">
        <f>BA254+1</f>
        <v>64</v>
      </c>
      <c r="BB258" s="199" t="str">
        <f>CONCATENATE("Z4",BA258)</f>
        <v>Z464</v>
      </c>
      <c r="BC258" s="200"/>
      <c r="IG258" s="277">
        <v>128</v>
      </c>
      <c r="II258" s="277" t="str">
        <f t="shared" ref="II258" si="658">IF($H$1=8,IW258,IF($H$1=16,IX258,IF($H$1=32,IY258,IF($H$1=64,IZ258,IF($H$1=128,JA258,"")))))</f>
        <v/>
      </c>
      <c r="IJ258" s="277">
        <f t="shared" ref="IJ258" si="659">IF($H$1=8,IL258,IF($H$1=16,IN258,IF($H$1=32,IP258,IF($H$1=64,IR258,IF($H$1=128,IT258,"")))))</f>
        <v>0</v>
      </c>
      <c r="IK258" s="277">
        <f t="shared" ref="IK258" si="660">IF($H$1=8,IM258,IF($H$1=16,IO258,IF($H$1=32,IQ258,IF($H$1=64,IS258,IF($H$1=128,IU258,"")))))</f>
        <v>0</v>
      </c>
      <c r="IL258" s="277"/>
      <c r="IM258" s="277"/>
      <c r="IN258" s="277"/>
      <c r="IO258" s="277"/>
      <c r="IP258" s="277"/>
      <c r="IQ258" s="277"/>
      <c r="IR258" s="277" t="s">
        <v>43</v>
      </c>
      <c r="IS258" s="277"/>
      <c r="IT258" s="277" t="s">
        <v>43</v>
      </c>
      <c r="IU258" s="277"/>
      <c r="IW258" s="277" t="str">
        <f>IF(IM258="","",MAX($IW$4:IW257)+1)</f>
        <v/>
      </c>
      <c r="IX258" s="277" t="str">
        <f>IF(IO258="","",MAX($IW$4:IX257)+1)</f>
        <v/>
      </c>
      <c r="IY258" s="277" t="str">
        <f>IF(IQ258="","",MAX($IW$4:IY257)+1)</f>
        <v/>
      </c>
      <c r="IZ258" s="277" t="str">
        <f>IF(IS258="","",MAX($IW$4:IZ257)+1)</f>
        <v/>
      </c>
      <c r="JA258" s="277" t="str">
        <f>IF(IU258="","",MAX($IW$4:JA257)+1)</f>
        <v/>
      </c>
    </row>
    <row r="259" spans="1:261" ht="39.9" customHeight="1" thickBot="1" x14ac:dyDescent="0.65">
      <c r="A259" s="232" t="str">
        <f>IF(I259="","",MAX($A$5:A258)+1)</f>
        <v/>
      </c>
      <c r="B259" s="280">
        <v>128</v>
      </c>
      <c r="C259" s="162" t="str">
        <f t="shared" si="513"/>
        <v>2Z464</v>
      </c>
      <c r="D259" s="281">
        <v>0</v>
      </c>
      <c r="E259" s="281">
        <f t="shared" si="546"/>
        <v>128</v>
      </c>
      <c r="F259" s="282" t="str">
        <f>IF(OR(ISERROR(HLOOKUP($H$1,$AR$4:$AV$132,B259+1,0))=TRUE,HLOOKUP($H$1,$AR$4:$AV$132,B259+1,0)=0)," ",HLOOKUP($H$1,$AR$4:$AV$132,B259+1,0))</f>
        <v xml:space="preserve"> </v>
      </c>
      <c r="G259" s="219" t="str">
        <f>IF(ISERROR(VLOOKUP(E259,vylosovanie!$D$10:$Q$162,11,0))=TRUE,"",IF($K$1="n","",VLOOKUP(E259,vylosovanie!$D$10:$Q$162,11,0)))</f>
        <v/>
      </c>
      <c r="H259" s="220" t="str">
        <f>IF(ISERROR(VLOOKUP(E259,vylosovanie!$D$10:$Q$162,12,0))=TRUE,"",IF($K$1="n","",VLOOKUP(E259,vylosovanie!$D$10:$Q$162,12,0)))</f>
        <v/>
      </c>
      <c r="I259" s="224" t="str">
        <f>IF(ISERROR(VLOOKUP(H258,'zapisy k stolom'!$A$4:$AD$2403,30,0)),"",VLOOKUP(H258,'zapisy k stolom'!$A$4:$AD$2403,30,0))</f>
        <v/>
      </c>
      <c r="Q259" s="180" t="str">
        <f t="shared" si="507"/>
        <v/>
      </c>
      <c r="R259" s="180" t="str">
        <f t="shared" ref="R259" si="661">IF(ISERROR(VLOOKUP(Y285,$A$5:$I$260,9,0))=TRUE,"",VLOOKUP(Y285,$A$5:$I$260,9,0))</f>
        <v/>
      </c>
      <c r="U259" s="180" t="str">
        <f t="shared" si="536"/>
        <v/>
      </c>
      <c r="V259" s="180" t="str">
        <f t="shared" si="530"/>
        <v/>
      </c>
      <c r="Y259" s="180" t="str">
        <f t="shared" si="583"/>
        <v/>
      </c>
      <c r="Z259" s="180" t="str">
        <f t="shared" si="577"/>
        <v/>
      </c>
      <c r="AC259" s="180" t="str">
        <f t="shared" si="654"/>
        <v/>
      </c>
      <c r="AD259" s="180" t="str">
        <f t="shared" si="650"/>
        <v/>
      </c>
      <c r="AF259" s="284" t="str">
        <f>IF(F259=$H$1,"B1",IF(F259&gt;$H$1,"--",IF($H$1=8,HLOOKUP($H$2,$HZ$2:$IC$10,F259+1,0),IF($H$1=16,HLOOKUP($H$2,$BL$2:$BS$18,F259+1,0),IF($H$1=32,HLOOKUP($H$2,$BY$2:$CN$34,F259+1,0),IF($H$1=64,HLOOKUP($H$2,$CT$2:$DY$66,F259+1,0),IF($H$1=128,HLOOKUP($H$2,$EE$2:$GP$130,F259+1,0),"")))))))</f>
        <v>--</v>
      </c>
      <c r="AM259" s="279">
        <v>128</v>
      </c>
      <c r="AN259" s="279"/>
      <c r="AO259" s="279"/>
      <c r="AP259" s="279"/>
      <c r="AY259" s="162" t="str">
        <f>CONCATENATE("2",BB258)</f>
        <v>2Z464</v>
      </c>
      <c r="AZ259" s="162" t="str">
        <f>G259</f>
        <v/>
      </c>
      <c r="BB259" s="200"/>
      <c r="IG259" s="278"/>
      <c r="II259" s="278"/>
      <c r="IJ259" s="278"/>
      <c r="IK259" s="278"/>
      <c r="IL259" s="288"/>
      <c r="IM259" s="278"/>
      <c r="IN259" s="278"/>
      <c r="IO259" s="278"/>
      <c r="IP259" s="278"/>
      <c r="IQ259" s="278"/>
      <c r="IR259" s="278"/>
      <c r="IS259" s="278"/>
      <c r="IT259" s="278"/>
      <c r="IU259" s="278"/>
      <c r="IW259" s="278"/>
      <c r="IX259" s="278"/>
      <c r="IY259" s="278"/>
      <c r="IZ259" s="278"/>
      <c r="JA259" s="278"/>
    </row>
    <row r="260" spans="1:261" ht="39.9" customHeight="1" x14ac:dyDescent="0.6">
      <c r="B260" s="280"/>
      <c r="C260" s="162">
        <f t="shared" si="513"/>
        <v>0</v>
      </c>
      <c r="D260" s="281"/>
      <c r="E260" s="281"/>
      <c r="F260" s="282"/>
      <c r="Q260" s="162">
        <f>MAX(Q3:Q259)</f>
        <v>25</v>
      </c>
      <c r="R260" s="162" t="str">
        <f>IF(ISERROR(VLOOKUP(Q260,$A$5:$I$260,9,0))=TRUE,"",VLOOKUP(Q260,$A$5:$I$260,9,0))</f>
        <v/>
      </c>
      <c r="U260" s="180" t="str">
        <f t="shared" si="536"/>
        <v/>
      </c>
      <c r="V260" s="180" t="str">
        <f t="shared" si="530"/>
        <v/>
      </c>
      <c r="Y260" s="180" t="str">
        <f t="shared" si="583"/>
        <v/>
      </c>
      <c r="Z260" s="180" t="str">
        <f t="shared" si="577"/>
        <v/>
      </c>
      <c r="AC260" s="180" t="str">
        <f t="shared" si="654"/>
        <v/>
      </c>
      <c r="AD260" s="180" t="str">
        <f t="shared" si="650"/>
        <v/>
      </c>
      <c r="AF260" s="284"/>
      <c r="AM260" s="279"/>
      <c r="AN260" s="279"/>
      <c r="AO260" s="279"/>
      <c r="AP260" s="279"/>
      <c r="IG260" s="277">
        <v>129</v>
      </c>
      <c r="II260" s="277" t="str">
        <f t="shared" ref="II260" si="662">IF($H$1=8,IW260,IF($H$1=16,IX260,IF($H$1=32,IY260,IF($H$1=64,IZ260,IF($H$1=128,JA260,"")))))</f>
        <v/>
      </c>
      <c r="IJ260" s="277">
        <f t="shared" ref="IJ260" si="663">IF($H$1=8,IL260,IF($H$1=16,IN260,IF($H$1=32,IP260,IF($H$1=64,IR260,IF($H$1=128,IT260,"")))))</f>
        <v>0</v>
      </c>
      <c r="IK260" s="277">
        <f t="shared" ref="IK260" si="664">IF($H$1=8,IM260,IF($H$1=16,IO260,IF($H$1=32,IQ260,IF($H$1=64,IS260,IF($H$1=128,IU260,"")))))</f>
        <v>0</v>
      </c>
      <c r="IL260" s="277"/>
      <c r="IM260" s="277"/>
      <c r="IN260" s="277"/>
      <c r="IO260" s="277"/>
      <c r="IP260" s="277"/>
      <c r="IQ260" s="277"/>
      <c r="IR260" s="277" t="s">
        <v>43</v>
      </c>
      <c r="IS260" s="277"/>
      <c r="IT260" s="277" t="s">
        <v>43</v>
      </c>
      <c r="IU260" s="277"/>
      <c r="IW260" s="277" t="str">
        <f>IF(IM260="","",MAX($IW$4:IW259)+1)</f>
        <v/>
      </c>
      <c r="IX260" s="277" t="str">
        <f>IF(IO260="","",MAX($IW$4:IX259)+1)</f>
        <v/>
      </c>
      <c r="IY260" s="277" t="str">
        <f>IF(IQ260="","",MAX($IW$4:IY259)+1)</f>
        <v/>
      </c>
      <c r="IZ260" s="277" t="str">
        <f>IF(IS260="","",MAX($IW$4:IZ259)+1)</f>
        <v/>
      </c>
      <c r="JA260" s="277" t="str">
        <f>IF(IU260="","",MAX($IW$4:JA259)+1)</f>
        <v/>
      </c>
    </row>
    <row r="261" spans="1:261" ht="39.9" customHeight="1" x14ac:dyDescent="0.6">
      <c r="E261" s="281"/>
      <c r="U261" s="180" t="str">
        <f t="shared" si="536"/>
        <v/>
      </c>
      <c r="V261" s="180" t="str">
        <f t="shared" si="530"/>
        <v/>
      </c>
      <c r="Y261" s="180" t="str">
        <f t="shared" si="583"/>
        <v/>
      </c>
      <c r="Z261" s="180" t="str">
        <f t="shared" si="577"/>
        <v/>
      </c>
      <c r="AC261" s="180" t="str">
        <f t="shared" si="654"/>
        <v/>
      </c>
      <c r="AD261" s="180" t="str">
        <f t="shared" si="650"/>
        <v/>
      </c>
      <c r="AF261" s="284" t="e">
        <f>IF(F261=$H$1,"B1",IF(F261&gt;$H$1,"--",IF($H$1=8,HLOOKUP($H$2,$HZ$2:$IC$10,F261+1,0),IF($H$1=16,HLOOKUP($H$2,$BL$2:$BS$18,F261+1,0),IF($H$1=32,HLOOKUP($H$2,$BY$2:$CN$34,F261+1,0),IF($H$1=64,HLOOKUP($H$2,$CT$2:$DY$66,F261+1,0),IF($H$1=128,HLOOKUP($H$2,$EE$2:$GP$130,F261+1,0),"")))))))</f>
        <v>#N/A</v>
      </c>
      <c r="IG261" s="278"/>
      <c r="II261" s="278"/>
      <c r="IJ261" s="278"/>
      <c r="IK261" s="278"/>
      <c r="IL261" s="288"/>
      <c r="IM261" s="278"/>
      <c r="IN261" s="278"/>
      <c r="IO261" s="278"/>
      <c r="IP261" s="278"/>
      <c r="IQ261" s="278"/>
      <c r="IR261" s="278"/>
      <c r="IS261" s="278"/>
      <c r="IT261" s="278"/>
      <c r="IU261" s="278"/>
      <c r="IW261" s="278"/>
      <c r="IX261" s="278"/>
      <c r="IY261" s="278"/>
      <c r="IZ261" s="278"/>
      <c r="JA261" s="278"/>
    </row>
    <row r="262" spans="1:261" ht="24.9" customHeight="1" x14ac:dyDescent="0.6">
      <c r="E262" s="281"/>
      <c r="U262" s="180" t="str">
        <f t="shared" si="536"/>
        <v/>
      </c>
      <c r="V262" s="180" t="str">
        <f t="shared" si="530"/>
        <v/>
      </c>
      <c r="Y262" s="180" t="str">
        <f t="shared" si="583"/>
        <v/>
      </c>
      <c r="Z262" s="180" t="str">
        <f t="shared" si="577"/>
        <v/>
      </c>
      <c r="AC262" s="180" t="str">
        <f t="shared" si="654"/>
        <v/>
      </c>
      <c r="AD262" s="180" t="str">
        <f t="shared" si="650"/>
        <v/>
      </c>
      <c r="AF262" s="284"/>
      <c r="IG262" s="277">
        <v>130</v>
      </c>
      <c r="II262" s="277" t="str">
        <f t="shared" ref="II262" si="665">IF($H$1=8,IW262,IF($H$1=16,IX262,IF($H$1=32,IY262,IF($H$1=64,IZ262,IF($H$1=128,JA262,"")))))</f>
        <v/>
      </c>
      <c r="IJ262" s="277">
        <f t="shared" ref="IJ262" si="666">IF($H$1=8,IL262,IF($H$1=16,IN262,IF($H$1=32,IP262,IF($H$1=64,IR262,IF($H$1=128,IT262,"")))))</f>
        <v>0</v>
      </c>
      <c r="IK262" s="277">
        <f t="shared" ref="IK262" si="667">IF($H$1=8,IM262,IF($H$1=16,IO262,IF($H$1=32,IQ262,IF($H$1=64,IS262,IF($H$1=128,IU262,"")))))</f>
        <v>0</v>
      </c>
      <c r="IL262" s="277"/>
      <c r="IM262" s="277"/>
      <c r="IN262" s="277"/>
      <c r="IO262" s="277"/>
      <c r="IP262" s="277"/>
      <c r="IQ262" s="277"/>
      <c r="IR262" s="277" t="s">
        <v>43</v>
      </c>
      <c r="IS262" s="277"/>
      <c r="IT262" s="277" t="s">
        <v>43</v>
      </c>
      <c r="IU262" s="277"/>
      <c r="IW262" s="277" t="str">
        <f>IF(IM262="","",MAX($IW$4:IW261)+1)</f>
        <v/>
      </c>
      <c r="IX262" s="277" t="str">
        <f>IF(IO262="","",MAX($IW$4:IX261)+1)</f>
        <v/>
      </c>
      <c r="IY262" s="277" t="str">
        <f>IF(IQ262="","",MAX($IW$4:IY261)+1)</f>
        <v/>
      </c>
      <c r="IZ262" s="277" t="str">
        <f>IF(IS262="","",MAX($IW$4:IZ261)+1)</f>
        <v/>
      </c>
      <c r="JA262" s="277" t="str">
        <f>IF(IU262="","",MAX($IW$4:JA261)+1)</f>
        <v/>
      </c>
    </row>
    <row r="263" spans="1:261" ht="24.9" customHeight="1" x14ac:dyDescent="0.6">
      <c r="U263" s="180" t="str">
        <f t="shared" si="536"/>
        <v/>
      </c>
      <c r="V263" s="180" t="str">
        <f t="shared" si="530"/>
        <v/>
      </c>
      <c r="Y263" s="180" t="str">
        <f t="shared" si="583"/>
        <v/>
      </c>
      <c r="Z263" s="180" t="str">
        <f t="shared" si="577"/>
        <v/>
      </c>
      <c r="AC263" s="180" t="str">
        <f t="shared" si="654"/>
        <v/>
      </c>
      <c r="AD263" s="180" t="str">
        <f t="shared" si="650"/>
        <v/>
      </c>
      <c r="AF263" s="284" t="e">
        <f>IF(F263=$H$1,"B1",IF(F263&gt;$H$1,"--",IF($H$1=8,HLOOKUP($H$2,$HZ$2:$IC$10,F263+1,0),IF($H$1=16,HLOOKUP($H$2,$BL$2:$BS$18,F263+1,0),IF($H$1=32,HLOOKUP($H$2,$BY$2:$CN$34,F263+1,0),IF($H$1=64,HLOOKUP($H$2,$CT$2:$DY$66,F263+1,0),IF($H$1=128,HLOOKUP($H$2,$EE$2:$GP$130,F263+1,0),"")))))))</f>
        <v>#N/A</v>
      </c>
      <c r="IG263" s="278"/>
      <c r="II263" s="278"/>
      <c r="IJ263" s="278"/>
      <c r="IK263" s="278"/>
      <c r="IL263" s="288"/>
      <c r="IM263" s="278"/>
      <c r="IN263" s="278"/>
      <c r="IO263" s="278"/>
      <c r="IP263" s="278"/>
      <c r="IQ263" s="278"/>
      <c r="IR263" s="278"/>
      <c r="IS263" s="278"/>
      <c r="IT263" s="278"/>
      <c r="IU263" s="278"/>
      <c r="IW263" s="278"/>
      <c r="IX263" s="278"/>
      <c r="IY263" s="278"/>
      <c r="IZ263" s="278"/>
      <c r="JA263" s="278"/>
    </row>
    <row r="264" spans="1:261" ht="24.9" customHeight="1" x14ac:dyDescent="0.6">
      <c r="U264" s="180" t="str">
        <f t="shared" si="536"/>
        <v/>
      </c>
      <c r="V264" s="180" t="str">
        <f t="shared" si="530"/>
        <v/>
      </c>
      <c r="Y264" s="180" t="str">
        <f t="shared" si="583"/>
        <v/>
      </c>
      <c r="Z264" s="180" t="str">
        <f t="shared" si="577"/>
        <v/>
      </c>
      <c r="AC264" s="180" t="str">
        <f t="shared" si="654"/>
        <v/>
      </c>
      <c r="AD264" s="180" t="str">
        <f t="shared" si="650"/>
        <v/>
      </c>
      <c r="AF264" s="284"/>
      <c r="IG264" s="277">
        <v>131</v>
      </c>
      <c r="II264" s="277" t="str">
        <f t="shared" ref="II264" si="668">IF($H$1=8,IW264,IF($H$1=16,IX264,IF($H$1=32,IY264,IF($H$1=64,IZ264,IF($H$1=128,JA264,"")))))</f>
        <v/>
      </c>
      <c r="IJ264" s="277">
        <f t="shared" ref="IJ264" si="669">IF($H$1=8,IL264,IF($H$1=16,IN264,IF($H$1=32,IP264,IF($H$1=64,IR264,IF($H$1=128,IT264,"")))))</f>
        <v>0</v>
      </c>
      <c r="IK264" s="277">
        <f t="shared" ref="IK264" si="670">IF($H$1=8,IM264,IF($H$1=16,IO264,IF($H$1=32,IQ264,IF($H$1=64,IS264,IF($H$1=128,IU264,"")))))</f>
        <v>0</v>
      </c>
      <c r="IL264" s="277"/>
      <c r="IM264" s="277"/>
      <c r="IN264" s="277"/>
      <c r="IO264" s="277"/>
      <c r="IP264" s="277"/>
      <c r="IQ264" s="277"/>
      <c r="IR264" s="277" t="s">
        <v>43</v>
      </c>
      <c r="IS264" s="277"/>
      <c r="IT264" s="277" t="s">
        <v>43</v>
      </c>
      <c r="IU264" s="277"/>
      <c r="IW264" s="277" t="str">
        <f>IF(IM264="","",MAX($IW$4:IW263)+1)</f>
        <v/>
      </c>
      <c r="IX264" s="277" t="str">
        <f>IF(IO264="","",MAX($IW$4:IX263)+1)</f>
        <v/>
      </c>
      <c r="IY264" s="277" t="str">
        <f>IF(IQ264="","",MAX($IW$4:IY263)+1)</f>
        <v/>
      </c>
      <c r="IZ264" s="277" t="str">
        <f>IF(IS264="","",MAX($IW$4:IZ263)+1)</f>
        <v/>
      </c>
      <c r="JA264" s="277" t="str">
        <f>IF(IU264="","",MAX($IW$4:JA263)+1)</f>
        <v/>
      </c>
    </row>
    <row r="265" spans="1:261" ht="24.9" customHeight="1" x14ac:dyDescent="0.6">
      <c r="U265" s="180" t="str">
        <f t="shared" si="536"/>
        <v/>
      </c>
      <c r="V265" s="180" t="str">
        <f t="shared" si="530"/>
        <v/>
      </c>
      <c r="Y265" s="180" t="str">
        <f t="shared" si="583"/>
        <v/>
      </c>
      <c r="Z265" s="180" t="str">
        <f t="shared" si="577"/>
        <v/>
      </c>
      <c r="AC265" s="180" t="str">
        <f t="shared" si="654"/>
        <v/>
      </c>
      <c r="AD265" s="180" t="str">
        <f t="shared" si="650"/>
        <v/>
      </c>
      <c r="AF265" s="284" t="e">
        <f>IF(F265=$H$1,"B1",IF(F265&gt;$H$1,"--",IF($H$1=8,HLOOKUP($H$2,$HZ$2:$IC$10,F265+1,0),IF($H$1=16,HLOOKUP($H$2,$BL$2:$BS$18,F265+1,0),IF($H$1=32,HLOOKUP($H$2,$BY$2:$CN$34,F265+1,0),IF($H$1=64,HLOOKUP($H$2,$CT$2:$DY$66,F265+1,0),IF($H$1=128,HLOOKUP($H$2,$EE$2:$GP$130,F265+1,0),"")))))))</f>
        <v>#N/A</v>
      </c>
      <c r="IG265" s="278"/>
      <c r="II265" s="278"/>
      <c r="IJ265" s="278"/>
      <c r="IK265" s="278"/>
      <c r="IL265" s="288"/>
      <c r="IM265" s="278"/>
      <c r="IN265" s="278"/>
      <c r="IO265" s="278"/>
      <c r="IP265" s="278"/>
      <c r="IQ265" s="278"/>
      <c r="IR265" s="278"/>
      <c r="IS265" s="278"/>
      <c r="IT265" s="278"/>
      <c r="IU265" s="278"/>
      <c r="IW265" s="278"/>
      <c r="IX265" s="278"/>
      <c r="IY265" s="278"/>
      <c r="IZ265" s="278"/>
      <c r="JA265" s="278"/>
    </row>
    <row r="266" spans="1:261" ht="24.9" customHeight="1" x14ac:dyDescent="0.6">
      <c r="U266" s="180" t="str">
        <f t="shared" si="536"/>
        <v/>
      </c>
      <c r="V266" s="180" t="str">
        <f t="shared" si="530"/>
        <v/>
      </c>
      <c r="Y266" s="180" t="str">
        <f t="shared" si="583"/>
        <v/>
      </c>
      <c r="Z266" s="180" t="str">
        <f t="shared" si="577"/>
        <v/>
      </c>
      <c r="AC266" s="180" t="str">
        <f t="shared" si="654"/>
        <v/>
      </c>
      <c r="AD266" s="180" t="str">
        <f t="shared" si="650"/>
        <v/>
      </c>
      <c r="AF266" s="284"/>
      <c r="IG266" s="277">
        <v>132</v>
      </c>
      <c r="II266" s="277" t="str">
        <f t="shared" ref="II266" si="671">IF($H$1=8,IW266,IF($H$1=16,IX266,IF($H$1=32,IY266,IF($H$1=64,IZ266,IF($H$1=128,JA266,"")))))</f>
        <v/>
      </c>
      <c r="IJ266" s="277">
        <f t="shared" ref="IJ266" si="672">IF($H$1=8,IL266,IF($H$1=16,IN266,IF($H$1=32,IP266,IF($H$1=64,IR266,IF($H$1=128,IT266,"")))))</f>
        <v>0</v>
      </c>
      <c r="IK266" s="277">
        <f t="shared" ref="IK266" si="673">IF($H$1=8,IM266,IF($H$1=16,IO266,IF($H$1=32,IQ266,IF($H$1=64,IS266,IF($H$1=128,IU266,"")))))</f>
        <v>0</v>
      </c>
      <c r="IL266" s="277"/>
      <c r="IM266" s="277"/>
      <c r="IN266" s="277"/>
      <c r="IO266" s="277"/>
      <c r="IP266" s="277"/>
      <c r="IQ266" s="277"/>
      <c r="IR266" s="277" t="s">
        <v>43</v>
      </c>
      <c r="IS266" s="277"/>
      <c r="IT266" s="277" t="s">
        <v>43</v>
      </c>
      <c r="IU266" s="277"/>
      <c r="IW266" s="277" t="str">
        <f>IF(IM266="","",MAX($IW$4:IW265)+1)</f>
        <v/>
      </c>
      <c r="IX266" s="277" t="str">
        <f>IF(IO266="","",MAX($IW$4:IX265)+1)</f>
        <v/>
      </c>
      <c r="IY266" s="277" t="str">
        <f>IF(IQ266="","",MAX($IW$4:IY265)+1)</f>
        <v/>
      </c>
      <c r="IZ266" s="277" t="str">
        <f>IF(IS266="","",MAX($IW$4:IZ265)+1)</f>
        <v/>
      </c>
      <c r="JA266" s="277" t="str">
        <f>IF(IU266="","",MAX($IW$4:JA265)+1)</f>
        <v/>
      </c>
    </row>
    <row r="267" spans="1:261" ht="24.9" customHeight="1" x14ac:dyDescent="0.6">
      <c r="U267" s="180" t="str">
        <f t="shared" si="536"/>
        <v/>
      </c>
      <c r="V267" s="180" t="str">
        <f t="shared" si="530"/>
        <v/>
      </c>
      <c r="Y267" s="180" t="str">
        <f t="shared" si="583"/>
        <v/>
      </c>
      <c r="Z267" s="180" t="str">
        <f t="shared" si="577"/>
        <v/>
      </c>
      <c r="AC267" s="180" t="str">
        <f t="shared" si="654"/>
        <v/>
      </c>
      <c r="AD267" s="180" t="str">
        <f t="shared" si="650"/>
        <v/>
      </c>
      <c r="AF267" s="284" t="e">
        <f>IF(F267=$H$1,"B1",IF(F267&gt;$H$1,"--",IF($H$1=8,HLOOKUP($H$2,$HZ$2:$IC$10,F267+1,0),IF($H$1=16,HLOOKUP($H$2,$BL$2:$BS$18,F267+1,0),IF($H$1=32,HLOOKUP($H$2,$BY$2:$CN$34,F267+1,0),IF($H$1=64,HLOOKUP($H$2,$CT$2:$DY$66,F267+1,0),IF($H$1=128,HLOOKUP($H$2,$EE$2:$GP$130,F267+1,0),"")))))))</f>
        <v>#N/A</v>
      </c>
      <c r="IG267" s="278"/>
      <c r="II267" s="278"/>
      <c r="IJ267" s="278"/>
      <c r="IK267" s="278"/>
      <c r="IL267" s="288"/>
      <c r="IM267" s="278"/>
      <c r="IN267" s="278"/>
      <c r="IO267" s="278"/>
      <c r="IP267" s="278"/>
      <c r="IQ267" s="278"/>
      <c r="IR267" s="278"/>
      <c r="IS267" s="278"/>
      <c r="IT267" s="278"/>
      <c r="IU267" s="278"/>
      <c r="IW267" s="278"/>
      <c r="IX267" s="278"/>
      <c r="IY267" s="278"/>
      <c r="IZ267" s="278"/>
      <c r="JA267" s="278"/>
    </row>
    <row r="268" spans="1:261" ht="24.9" customHeight="1" x14ac:dyDescent="0.6">
      <c r="U268" s="180" t="str">
        <f t="shared" si="536"/>
        <v/>
      </c>
      <c r="V268" s="180" t="str">
        <f t="shared" ref="V268" si="674">IF(ISERROR(VLOOKUP(Q259,$A$5:$I$260,9,0))=TRUE,"",VLOOKUP(Q259,$A$5:$I$260,9,0))</f>
        <v/>
      </c>
      <c r="Y268" s="180" t="str">
        <f t="shared" si="583"/>
        <v/>
      </c>
      <c r="Z268" s="180" t="str">
        <f t="shared" si="577"/>
        <v/>
      </c>
      <c r="AC268" s="180" t="str">
        <f t="shared" si="654"/>
        <v/>
      </c>
      <c r="AD268" s="180" t="str">
        <f t="shared" si="650"/>
        <v/>
      </c>
      <c r="AF268" s="284"/>
      <c r="IG268" s="277">
        <v>133</v>
      </c>
      <c r="II268" s="277" t="str">
        <f t="shared" ref="II268" si="675">IF($H$1=8,IW268,IF($H$1=16,IX268,IF($H$1=32,IY268,IF($H$1=64,IZ268,IF($H$1=128,JA268,"")))))</f>
        <v/>
      </c>
      <c r="IJ268" s="277">
        <f t="shared" ref="IJ268" si="676">IF($H$1=8,IL268,IF($H$1=16,IN268,IF($H$1=32,IP268,IF($H$1=64,IR268,IF($H$1=128,IT268,"")))))</f>
        <v>0</v>
      </c>
      <c r="IK268" s="277">
        <f t="shared" ref="IK268" si="677">IF($H$1=8,IM268,IF($H$1=16,IO268,IF($H$1=32,IQ268,IF($H$1=64,IS268,IF($H$1=128,IU268,"")))))</f>
        <v>0</v>
      </c>
      <c r="IL268" s="277"/>
      <c r="IM268" s="277"/>
      <c r="IN268" s="277"/>
      <c r="IO268" s="277"/>
      <c r="IP268" s="277"/>
      <c r="IQ268" s="277"/>
      <c r="IR268" s="277" t="s">
        <v>43</v>
      </c>
      <c r="IS268" s="277"/>
      <c r="IT268" s="277" t="s">
        <v>43</v>
      </c>
      <c r="IU268" s="277"/>
      <c r="IW268" s="277" t="str">
        <f>IF(IM268="","",MAX($IW$4:IW267)+1)</f>
        <v/>
      </c>
      <c r="IX268" s="277" t="str">
        <f>IF(IO268="","",MAX($IW$4:IX267)+1)</f>
        <v/>
      </c>
      <c r="IY268" s="277" t="str">
        <f>IF(IQ268="","",MAX($IW$4:IY267)+1)</f>
        <v/>
      </c>
      <c r="IZ268" s="277" t="str">
        <f>IF(IS268="","",MAX($IW$4:IZ267)+1)</f>
        <v/>
      </c>
      <c r="JA268" s="277" t="str">
        <f>IF(IU268="","",MAX($IW$4:JA267)+1)</f>
        <v/>
      </c>
    </row>
    <row r="269" spans="1:261" ht="24.9" customHeight="1" x14ac:dyDescent="0.6">
      <c r="U269" s="162">
        <f>MAX(U12:U268)</f>
        <v>25</v>
      </c>
      <c r="Y269" s="180" t="str">
        <f t="shared" si="583"/>
        <v/>
      </c>
      <c r="Z269" s="180" t="str">
        <f t="shared" si="577"/>
        <v/>
      </c>
      <c r="AC269" s="180" t="str">
        <f t="shared" si="654"/>
        <v/>
      </c>
      <c r="AD269" s="180" t="str">
        <f t="shared" si="650"/>
        <v/>
      </c>
      <c r="AF269" s="284" t="e">
        <f>IF(F269=$H$1,"B1",IF(F269&gt;$H$1,"--",IF($H$1=8,HLOOKUP($H$2,$HZ$2:$IC$10,F269+1,0),IF($H$1=16,HLOOKUP($H$2,$BL$2:$BS$18,F269+1,0),IF($H$1=32,HLOOKUP($H$2,$BY$2:$CN$34,F269+1,0),IF($H$1=64,HLOOKUP($H$2,$CT$2:$DY$66,F269+1,0),IF($H$1=128,HLOOKUP($H$2,$EE$2:$GP$130,F269+1,0),"")))))))</f>
        <v>#N/A</v>
      </c>
      <c r="IG269" s="278"/>
      <c r="II269" s="278"/>
      <c r="IJ269" s="278"/>
      <c r="IK269" s="278"/>
      <c r="IL269" s="288"/>
      <c r="IM269" s="278"/>
      <c r="IN269" s="278"/>
      <c r="IO269" s="278"/>
      <c r="IP269" s="278"/>
      <c r="IQ269" s="278"/>
      <c r="IR269" s="278"/>
      <c r="IS269" s="278"/>
      <c r="IT269" s="278"/>
      <c r="IU269" s="278"/>
      <c r="IW269" s="278"/>
      <c r="IX269" s="278"/>
      <c r="IY269" s="278"/>
      <c r="IZ269" s="278"/>
      <c r="JA269" s="278"/>
    </row>
    <row r="270" spans="1:261" ht="24.9" customHeight="1" x14ac:dyDescent="0.6">
      <c r="Y270" s="180" t="str">
        <f t="shared" si="583"/>
        <v/>
      </c>
      <c r="Z270" s="180" t="str">
        <f t="shared" si="577"/>
        <v/>
      </c>
      <c r="AC270" s="180" t="str">
        <f t="shared" si="654"/>
        <v/>
      </c>
      <c r="AD270" s="180" t="str">
        <f t="shared" si="650"/>
        <v/>
      </c>
      <c r="AF270" s="284"/>
      <c r="IG270" s="277">
        <v>134</v>
      </c>
      <c r="II270" s="277" t="str">
        <f t="shared" ref="II270" si="678">IF($H$1=8,IW270,IF($H$1=16,IX270,IF($H$1=32,IY270,IF($H$1=64,IZ270,IF($H$1=128,JA270,"")))))</f>
        <v/>
      </c>
      <c r="IJ270" s="277">
        <f t="shared" ref="IJ270" si="679">IF($H$1=8,IL270,IF($H$1=16,IN270,IF($H$1=32,IP270,IF($H$1=64,IR270,IF($H$1=128,IT270,"")))))</f>
        <v>0</v>
      </c>
      <c r="IK270" s="277">
        <f t="shared" ref="IK270" si="680">IF($H$1=8,IM270,IF($H$1=16,IO270,IF($H$1=32,IQ270,IF($H$1=64,IS270,IF($H$1=128,IU270,"")))))</f>
        <v>0</v>
      </c>
      <c r="IL270" s="277"/>
      <c r="IM270" s="277"/>
      <c r="IN270" s="277"/>
      <c r="IO270" s="277"/>
      <c r="IP270" s="277"/>
      <c r="IQ270" s="277"/>
      <c r="IR270" s="277" t="s">
        <v>43</v>
      </c>
      <c r="IS270" s="277"/>
      <c r="IT270" s="277" t="s">
        <v>43</v>
      </c>
      <c r="IU270" s="277"/>
      <c r="IW270" s="277" t="str">
        <f>IF(IM270="","",MAX($IW$4:IW269)+1)</f>
        <v/>
      </c>
      <c r="IX270" s="277" t="str">
        <f>IF(IO270="","",MAX($IW$4:IX269)+1)</f>
        <v/>
      </c>
      <c r="IY270" s="277" t="str">
        <f>IF(IQ270="","",MAX($IW$4:IY269)+1)</f>
        <v/>
      </c>
      <c r="IZ270" s="277" t="str">
        <f>IF(IS270="","",MAX($IW$4:IZ269)+1)</f>
        <v/>
      </c>
      <c r="JA270" s="277" t="str">
        <f>IF(IU270="","",MAX($IW$4:JA269)+1)</f>
        <v/>
      </c>
    </row>
    <row r="271" spans="1:261" ht="24.9" customHeight="1" x14ac:dyDescent="0.6">
      <c r="Y271" s="180" t="str">
        <f t="shared" si="583"/>
        <v/>
      </c>
      <c r="Z271" s="180" t="str">
        <f t="shared" si="577"/>
        <v/>
      </c>
      <c r="AC271" s="180" t="str">
        <f t="shared" si="654"/>
        <v/>
      </c>
      <c r="AD271" s="180" t="str">
        <f t="shared" si="650"/>
        <v/>
      </c>
      <c r="AF271" s="284" t="e">
        <f>IF(F271=$H$1,"B1",IF(F271&gt;$H$1,"--",IF($H$1=8,HLOOKUP($H$2,$HZ$2:$IC$10,F271+1,0),IF($H$1=16,HLOOKUP($H$2,$BL$2:$BS$18,F271+1,0),IF($H$1=32,HLOOKUP($H$2,$BY$2:$CN$34,F271+1,0),IF($H$1=64,HLOOKUP($H$2,$CT$2:$DY$66,F271+1,0),IF($H$1=128,HLOOKUP($H$2,$EE$2:$GP$130,F271+1,0),"")))))))</f>
        <v>#N/A</v>
      </c>
      <c r="IG271" s="278"/>
      <c r="II271" s="278"/>
      <c r="IJ271" s="278"/>
      <c r="IK271" s="278"/>
      <c r="IL271" s="288"/>
      <c r="IM271" s="278"/>
      <c r="IN271" s="278"/>
      <c r="IO271" s="278"/>
      <c r="IP271" s="278"/>
      <c r="IQ271" s="278"/>
      <c r="IR271" s="278"/>
      <c r="IS271" s="278"/>
      <c r="IT271" s="278"/>
      <c r="IU271" s="278"/>
      <c r="IW271" s="278"/>
      <c r="IX271" s="278"/>
      <c r="IY271" s="278"/>
      <c r="IZ271" s="278"/>
      <c r="JA271" s="278"/>
    </row>
    <row r="272" spans="1:261" ht="24.9" customHeight="1" x14ac:dyDescent="0.6">
      <c r="Y272" s="180" t="str">
        <f t="shared" si="583"/>
        <v/>
      </c>
      <c r="Z272" s="180" t="str">
        <f t="shared" si="577"/>
        <v/>
      </c>
      <c r="AC272" s="180" t="str">
        <f t="shared" si="654"/>
        <v/>
      </c>
      <c r="AD272" s="180" t="str">
        <f t="shared" si="650"/>
        <v/>
      </c>
      <c r="AF272" s="284"/>
      <c r="IG272" s="277">
        <v>135</v>
      </c>
      <c r="II272" s="277" t="str">
        <f t="shared" ref="II272" si="681">IF($H$1=8,IW272,IF($H$1=16,IX272,IF($H$1=32,IY272,IF($H$1=64,IZ272,IF($H$1=128,JA272,"")))))</f>
        <v/>
      </c>
      <c r="IJ272" s="277">
        <f t="shared" ref="IJ272" si="682">IF($H$1=8,IL272,IF($H$1=16,IN272,IF($H$1=32,IP272,IF($H$1=64,IR272,IF($H$1=128,IT272,"")))))</f>
        <v>0</v>
      </c>
      <c r="IK272" s="277">
        <f t="shared" ref="IK272" si="683">IF($H$1=8,IM272,IF($H$1=16,IO272,IF($H$1=32,IQ272,IF($H$1=64,IS272,IF($H$1=128,IU272,"")))))</f>
        <v>0</v>
      </c>
      <c r="IL272" s="277"/>
      <c r="IM272" s="277"/>
      <c r="IN272" s="277"/>
      <c r="IO272" s="277"/>
      <c r="IP272" s="277"/>
      <c r="IQ272" s="277"/>
      <c r="IR272" s="277" t="s">
        <v>43</v>
      </c>
      <c r="IS272" s="277"/>
      <c r="IT272" s="277" t="s">
        <v>43</v>
      </c>
      <c r="IU272" s="277"/>
      <c r="IW272" s="277" t="str">
        <f>IF(IM272="","",MAX($IW$4:IW271)+1)</f>
        <v/>
      </c>
      <c r="IX272" s="277" t="str">
        <f>IF(IO272="","",MAX($IW$4:IX271)+1)</f>
        <v/>
      </c>
      <c r="IY272" s="277" t="str">
        <f>IF(IQ272="","",MAX($IW$4:IY271)+1)</f>
        <v/>
      </c>
      <c r="IZ272" s="277" t="str">
        <f>IF(IS272="","",MAX($IW$4:IZ271)+1)</f>
        <v/>
      </c>
      <c r="JA272" s="277" t="str">
        <f>IF(IU272="","",MAX($IW$4:JA271)+1)</f>
        <v/>
      </c>
    </row>
    <row r="273" spans="25:261" ht="24.9" customHeight="1" x14ac:dyDescent="0.6">
      <c r="Y273" s="180" t="str">
        <f t="shared" si="583"/>
        <v/>
      </c>
      <c r="Z273" s="180" t="str">
        <f t="shared" si="577"/>
        <v/>
      </c>
      <c r="AC273" s="180" t="str">
        <f t="shared" si="654"/>
        <v/>
      </c>
      <c r="AD273" s="180" t="str">
        <f t="shared" si="650"/>
        <v/>
      </c>
      <c r="AF273" s="284" t="e">
        <f>IF(F273=$H$1,"B1",IF(F273&gt;$H$1,"--",IF($H$1=8,HLOOKUP($H$2,$HZ$2:$IC$10,F273+1,0),IF($H$1=16,HLOOKUP($H$2,$BL$2:$BS$18,F273+1,0),IF($H$1=32,HLOOKUP($H$2,$BY$2:$CN$34,F273+1,0),IF($H$1=64,HLOOKUP($H$2,$CT$2:$DY$66,F273+1,0),IF($H$1=128,HLOOKUP($H$2,$EE$2:$GP$130,F273+1,0),"")))))))</f>
        <v>#N/A</v>
      </c>
      <c r="IG273" s="278"/>
      <c r="II273" s="278"/>
      <c r="IJ273" s="278"/>
      <c r="IK273" s="278"/>
      <c r="IL273" s="288"/>
      <c r="IM273" s="278"/>
      <c r="IN273" s="278"/>
      <c r="IO273" s="278"/>
      <c r="IP273" s="278"/>
      <c r="IQ273" s="278"/>
      <c r="IR273" s="278"/>
      <c r="IS273" s="278"/>
      <c r="IT273" s="278"/>
      <c r="IU273" s="278"/>
      <c r="IW273" s="278"/>
      <c r="IX273" s="278"/>
      <c r="IY273" s="278"/>
      <c r="IZ273" s="278"/>
      <c r="JA273" s="278"/>
    </row>
    <row r="274" spans="25:261" ht="24.9" customHeight="1" x14ac:dyDescent="0.6">
      <c r="Y274" s="180" t="str">
        <f t="shared" si="583"/>
        <v/>
      </c>
      <c r="Z274" s="180" t="str">
        <f t="shared" si="577"/>
        <v/>
      </c>
      <c r="AC274" s="180" t="str">
        <f t="shared" si="654"/>
        <v/>
      </c>
      <c r="AD274" s="180" t="str">
        <f t="shared" si="650"/>
        <v/>
      </c>
      <c r="AF274" s="284"/>
      <c r="IG274" s="277">
        <v>136</v>
      </c>
      <c r="II274" s="277" t="str">
        <f t="shared" ref="II274" si="684">IF($H$1=8,IW274,IF($H$1=16,IX274,IF($H$1=32,IY274,IF($H$1=64,IZ274,IF($H$1=128,JA274,"")))))</f>
        <v/>
      </c>
      <c r="IJ274" s="277">
        <f t="shared" ref="IJ274" si="685">IF($H$1=8,IL274,IF($H$1=16,IN274,IF($H$1=32,IP274,IF($H$1=64,IR274,IF($H$1=128,IT274,"")))))</f>
        <v>0</v>
      </c>
      <c r="IK274" s="277">
        <f t="shared" ref="IK274" si="686">IF($H$1=8,IM274,IF($H$1=16,IO274,IF($H$1=32,IQ274,IF($H$1=64,IS274,IF($H$1=128,IU274,"")))))</f>
        <v>0</v>
      </c>
      <c r="IL274" s="277"/>
      <c r="IM274" s="277"/>
      <c r="IN274" s="277"/>
      <c r="IO274" s="277"/>
      <c r="IP274" s="277"/>
      <c r="IQ274" s="277"/>
      <c r="IR274" s="277" t="s">
        <v>43</v>
      </c>
      <c r="IS274" s="277"/>
      <c r="IT274" s="277" t="s">
        <v>43</v>
      </c>
      <c r="IU274" s="277"/>
      <c r="IW274" s="277" t="str">
        <f>IF(IM274="","",MAX($IW$4:IW273)+1)</f>
        <v/>
      </c>
      <c r="IX274" s="277" t="str">
        <f>IF(IO274="","",MAX($IW$4:IX273)+1)</f>
        <v/>
      </c>
      <c r="IY274" s="277" t="str">
        <f>IF(IQ274="","",MAX($IW$4:IY273)+1)</f>
        <v/>
      </c>
      <c r="IZ274" s="277" t="str">
        <f>IF(IS274="","",MAX($IW$4:IZ273)+1)</f>
        <v/>
      </c>
      <c r="JA274" s="277" t="str">
        <f>IF(IU274="","",MAX($IW$4:JA273)+1)</f>
        <v/>
      </c>
    </row>
    <row r="275" spans="25:261" ht="24.9" customHeight="1" x14ac:dyDescent="0.6">
      <c r="Y275" s="180" t="str">
        <f t="shared" si="583"/>
        <v/>
      </c>
      <c r="Z275" s="180" t="str">
        <f t="shared" si="577"/>
        <v/>
      </c>
      <c r="AC275" s="180" t="str">
        <f t="shared" si="654"/>
        <v/>
      </c>
      <c r="AD275" s="180" t="str">
        <f t="shared" si="650"/>
        <v/>
      </c>
      <c r="AF275" s="284" t="e">
        <f>IF(F275=$H$1,"B1",IF(F275&gt;$H$1,"--",IF($H$1=8,HLOOKUP($H$2,$HZ$2:$IC$10,F275+1,0),IF($H$1=16,HLOOKUP($H$2,$BL$2:$BS$18,F275+1,0),IF($H$1=32,HLOOKUP($H$2,$BY$2:$CN$34,F275+1,0),IF($H$1=64,HLOOKUP($H$2,$CT$2:$DY$66,F275+1,0),IF($H$1=128,HLOOKUP($H$2,$EE$2:$GP$130,F275+1,0),"")))))))</f>
        <v>#N/A</v>
      </c>
      <c r="IG275" s="278"/>
      <c r="II275" s="278"/>
      <c r="IJ275" s="278"/>
      <c r="IK275" s="278"/>
      <c r="IL275" s="288"/>
      <c r="IM275" s="278"/>
      <c r="IN275" s="278"/>
      <c r="IO275" s="278"/>
      <c r="IP275" s="278"/>
      <c r="IQ275" s="278"/>
      <c r="IR275" s="278"/>
      <c r="IS275" s="278"/>
      <c r="IT275" s="278"/>
      <c r="IU275" s="278"/>
      <c r="IW275" s="278"/>
      <c r="IX275" s="278"/>
      <c r="IY275" s="278"/>
      <c r="IZ275" s="278"/>
      <c r="JA275" s="278"/>
    </row>
    <row r="276" spans="25:261" ht="24.9" customHeight="1" x14ac:dyDescent="0.6">
      <c r="Y276" s="180" t="str">
        <f t="shared" si="583"/>
        <v/>
      </c>
      <c r="Z276" s="180" t="str">
        <f t="shared" si="577"/>
        <v/>
      </c>
      <c r="AC276" s="180" t="str">
        <f t="shared" si="654"/>
        <v/>
      </c>
      <c r="AD276" s="180" t="str">
        <f t="shared" si="650"/>
        <v/>
      </c>
      <c r="AF276" s="284"/>
      <c r="IG276" s="277">
        <v>137</v>
      </c>
      <c r="II276" s="277" t="str">
        <f t="shared" ref="II276" si="687">IF($H$1=8,IW276,IF($H$1=16,IX276,IF($H$1=32,IY276,IF($H$1=64,IZ276,IF($H$1=128,JA276,"")))))</f>
        <v/>
      </c>
      <c r="IJ276" s="277">
        <f t="shared" ref="IJ276" si="688">IF($H$1=8,IL276,IF($H$1=16,IN276,IF($H$1=32,IP276,IF($H$1=64,IR276,IF($H$1=128,IT276,"")))))</f>
        <v>0</v>
      </c>
      <c r="IK276" s="277">
        <f t="shared" ref="IK276" si="689">IF($H$1=8,IM276,IF($H$1=16,IO276,IF($H$1=32,IQ276,IF($H$1=64,IS276,IF($H$1=128,IU276,"")))))</f>
        <v>0</v>
      </c>
      <c r="IL276" s="277"/>
      <c r="IM276" s="277"/>
      <c r="IN276" s="277"/>
      <c r="IO276" s="277"/>
      <c r="IP276" s="277"/>
      <c r="IQ276" s="277"/>
      <c r="IR276" s="277" t="s">
        <v>43</v>
      </c>
      <c r="IS276" s="277"/>
      <c r="IT276" s="277" t="s">
        <v>43</v>
      </c>
      <c r="IU276" s="277"/>
      <c r="IW276" s="277" t="str">
        <f>IF(IM276="","",MAX($IW$4:IW275)+1)</f>
        <v/>
      </c>
      <c r="IX276" s="277" t="str">
        <f>IF(IO276="","",MAX($IW$4:IX275)+1)</f>
        <v/>
      </c>
      <c r="IY276" s="277" t="str">
        <f>IF(IQ276="","",MAX($IW$4:IY275)+1)</f>
        <v/>
      </c>
      <c r="IZ276" s="277" t="str">
        <f>IF(IS276="","",MAX($IW$4:IZ275)+1)</f>
        <v/>
      </c>
      <c r="JA276" s="277" t="str">
        <f>IF(IU276="","",MAX($IW$4:JA275)+1)</f>
        <v/>
      </c>
    </row>
    <row r="277" spans="25:261" ht="24.9" customHeight="1" x14ac:dyDescent="0.6">
      <c r="Y277" s="180" t="str">
        <f t="shared" si="583"/>
        <v/>
      </c>
      <c r="Z277" s="180" t="str">
        <f t="shared" si="577"/>
        <v/>
      </c>
      <c r="AC277" s="180" t="str">
        <f t="shared" si="654"/>
        <v/>
      </c>
      <c r="AD277" s="180" t="str">
        <f t="shared" si="650"/>
        <v/>
      </c>
      <c r="AF277" s="284" t="e">
        <f>IF(F277=$H$1,"B1",IF(F277&gt;$H$1,"--",IF($H$1=8,HLOOKUP($H$2,$HZ$2:$IC$10,F277+1,0),IF($H$1=16,HLOOKUP($H$2,$BL$2:$BS$18,F277+1,0),IF($H$1=32,HLOOKUP($H$2,$BY$2:$CN$34,F277+1,0),IF($H$1=64,HLOOKUP($H$2,$CT$2:$DY$66,F277+1,0),IF($H$1=128,HLOOKUP($H$2,$EE$2:$GP$130,F277+1,0),"")))))))</f>
        <v>#N/A</v>
      </c>
      <c r="IG277" s="278"/>
      <c r="II277" s="278"/>
      <c r="IJ277" s="278"/>
      <c r="IK277" s="278"/>
      <c r="IL277" s="288"/>
      <c r="IM277" s="278"/>
      <c r="IN277" s="278"/>
      <c r="IO277" s="278"/>
      <c r="IP277" s="278"/>
      <c r="IQ277" s="278"/>
      <c r="IR277" s="278"/>
      <c r="IS277" s="278"/>
      <c r="IT277" s="278"/>
      <c r="IU277" s="278"/>
      <c r="IW277" s="278"/>
      <c r="IX277" s="278"/>
      <c r="IY277" s="278"/>
      <c r="IZ277" s="278"/>
      <c r="JA277" s="278"/>
    </row>
    <row r="278" spans="25:261" ht="24.9" customHeight="1" x14ac:dyDescent="0.6">
      <c r="Y278" s="180" t="str">
        <f t="shared" si="583"/>
        <v/>
      </c>
      <c r="Z278" s="180" t="str">
        <f t="shared" si="577"/>
        <v/>
      </c>
      <c r="AC278" s="180" t="str">
        <f t="shared" si="654"/>
        <v/>
      </c>
      <c r="AD278" s="180" t="str">
        <f t="shared" si="650"/>
        <v/>
      </c>
      <c r="AF278" s="284"/>
      <c r="IG278" s="277">
        <v>138</v>
      </c>
      <c r="II278" s="277" t="str">
        <f t="shared" ref="II278" si="690">IF($H$1=8,IW278,IF($H$1=16,IX278,IF($H$1=32,IY278,IF($H$1=64,IZ278,IF($H$1=128,JA278,"")))))</f>
        <v/>
      </c>
      <c r="IJ278" s="277">
        <f t="shared" ref="IJ278" si="691">IF($H$1=8,IL278,IF($H$1=16,IN278,IF($H$1=32,IP278,IF($H$1=64,IR278,IF($H$1=128,IT278,"")))))</f>
        <v>0</v>
      </c>
      <c r="IK278" s="277">
        <f t="shared" ref="IK278" si="692">IF($H$1=8,IM278,IF($H$1=16,IO278,IF($H$1=32,IQ278,IF($H$1=64,IS278,IF($H$1=128,IU278,"")))))</f>
        <v>0</v>
      </c>
      <c r="IL278" s="277"/>
      <c r="IM278" s="277"/>
      <c r="IN278" s="277"/>
      <c r="IO278" s="277"/>
      <c r="IP278" s="277"/>
      <c r="IQ278" s="277"/>
      <c r="IR278" s="277"/>
      <c r="IS278" s="277"/>
      <c r="IT278" s="277" t="s">
        <v>43</v>
      </c>
      <c r="IU278" s="277"/>
      <c r="IW278" s="277" t="str">
        <f>IF(IM278="","",MAX($IW$4:IW277)+1)</f>
        <v/>
      </c>
      <c r="IX278" s="277" t="str">
        <f>IF(IO278="","",MAX($IW$4:IX277)+1)</f>
        <v/>
      </c>
      <c r="IY278" s="277" t="str">
        <f>IF(IQ278="","",MAX($IW$4:IY277)+1)</f>
        <v/>
      </c>
      <c r="IZ278" s="277" t="str">
        <f>IF(IS278="","",MAX($IW$4:IZ277)+1)</f>
        <v/>
      </c>
      <c r="JA278" s="277" t="str">
        <f>IF(IU278="","",MAX($IW$4:JA277)+1)</f>
        <v/>
      </c>
    </row>
    <row r="279" spans="25:261" ht="24.9" customHeight="1" x14ac:dyDescent="0.6">
      <c r="Y279" s="180" t="str">
        <f t="shared" si="583"/>
        <v/>
      </c>
      <c r="Z279" s="180" t="str">
        <f t="shared" si="577"/>
        <v/>
      </c>
      <c r="AC279" s="180" t="str">
        <f t="shared" si="654"/>
        <v/>
      </c>
      <c r="AD279" s="180" t="str">
        <f t="shared" si="650"/>
        <v/>
      </c>
      <c r="AF279" s="284" t="e">
        <f>IF(F279=$H$1,"B1",IF(F279&gt;$H$1,"--",IF($H$1=8,HLOOKUP($H$2,$HZ$2:$IC$10,F279+1,0),IF($H$1=16,HLOOKUP($H$2,$BL$2:$BS$18,F279+1,0),IF($H$1=32,HLOOKUP($H$2,$BY$2:$CN$34,F279+1,0),IF($H$1=64,HLOOKUP($H$2,$CT$2:$DY$66,F279+1,0),IF($H$1=128,HLOOKUP($H$2,$EE$2:$GP$130,F279+1,0),"")))))))</f>
        <v>#N/A</v>
      </c>
      <c r="IG279" s="278"/>
      <c r="II279" s="278"/>
      <c r="IJ279" s="278"/>
      <c r="IK279" s="278"/>
      <c r="IL279" s="288"/>
      <c r="IM279" s="278"/>
      <c r="IN279" s="278"/>
      <c r="IO279" s="278"/>
      <c r="IP279" s="278"/>
      <c r="IQ279" s="278"/>
      <c r="IR279" s="278"/>
      <c r="IS279" s="278"/>
      <c r="IT279" s="278"/>
      <c r="IU279" s="278"/>
      <c r="IW279" s="278"/>
      <c r="IX279" s="278"/>
      <c r="IY279" s="278"/>
      <c r="IZ279" s="278"/>
      <c r="JA279" s="278"/>
    </row>
    <row r="280" spans="25:261" ht="24.9" customHeight="1" x14ac:dyDescent="0.6">
      <c r="Y280" s="180" t="str">
        <f t="shared" si="583"/>
        <v/>
      </c>
      <c r="Z280" s="180" t="str">
        <f t="shared" si="577"/>
        <v/>
      </c>
      <c r="AC280" s="180" t="str">
        <f t="shared" si="654"/>
        <v/>
      </c>
      <c r="AD280" s="180" t="str">
        <f t="shared" si="650"/>
        <v/>
      </c>
      <c r="AF280" s="284"/>
      <c r="IG280" s="277">
        <v>139</v>
      </c>
      <c r="II280" s="277" t="str">
        <f t="shared" ref="II280" si="693">IF($H$1=8,IW280,IF($H$1=16,IX280,IF($H$1=32,IY280,IF($H$1=64,IZ280,IF($H$1=128,JA280,"")))))</f>
        <v/>
      </c>
      <c r="IJ280" s="277">
        <f t="shared" ref="IJ280" si="694">IF($H$1=8,IL280,IF($H$1=16,IN280,IF($H$1=32,IP280,IF($H$1=64,IR280,IF($H$1=128,IT280,"")))))</f>
        <v>0</v>
      </c>
      <c r="IK280" s="277">
        <f t="shared" ref="IK280" si="695">IF($H$1=8,IM280,IF($H$1=16,IO280,IF($H$1=32,IQ280,IF($H$1=64,IS280,IF($H$1=128,IU280,"")))))</f>
        <v>0</v>
      </c>
      <c r="IL280" s="277"/>
      <c r="IM280" s="277"/>
      <c r="IN280" s="277"/>
      <c r="IO280" s="277"/>
      <c r="IP280" s="277"/>
      <c r="IQ280" s="277"/>
      <c r="IR280" s="277"/>
      <c r="IS280" s="277"/>
      <c r="IT280" s="277" t="s">
        <v>43</v>
      </c>
      <c r="IU280" s="277"/>
      <c r="IW280" s="277" t="str">
        <f>IF(IM280="","",MAX($IW$4:IW279)+1)</f>
        <v/>
      </c>
      <c r="IX280" s="277" t="str">
        <f>IF(IO280="","",MAX($IW$4:IX279)+1)</f>
        <v/>
      </c>
      <c r="IY280" s="277" t="str">
        <f>IF(IQ280="","",MAX($IW$4:IY279)+1)</f>
        <v/>
      </c>
      <c r="IZ280" s="277" t="str">
        <f>IF(IS280="","",MAX($IW$4:IZ279)+1)</f>
        <v/>
      </c>
      <c r="JA280" s="277" t="str">
        <f>IF(IU280="","",MAX($IW$4:JA279)+1)</f>
        <v/>
      </c>
    </row>
    <row r="281" spans="25:261" ht="24.9" customHeight="1" x14ac:dyDescent="0.6">
      <c r="Y281" s="180" t="str">
        <f t="shared" si="583"/>
        <v/>
      </c>
      <c r="Z281" s="180" t="str">
        <f t="shared" si="577"/>
        <v/>
      </c>
      <c r="AC281" s="180" t="str">
        <f t="shared" si="654"/>
        <v/>
      </c>
      <c r="AD281" s="180" t="str">
        <f t="shared" si="650"/>
        <v/>
      </c>
      <c r="AF281" s="284" t="e">
        <f>IF(F281=$H$1,"B1",IF(F281&gt;$H$1,"--",IF($H$1=8,HLOOKUP($H$2,$HZ$2:$IC$10,F281+1,0),IF($H$1=16,HLOOKUP($H$2,$BL$2:$BS$18,F281+1,0),IF($H$1=32,HLOOKUP($H$2,$BY$2:$CN$34,F281+1,0),IF($H$1=64,HLOOKUP($H$2,$CT$2:$DY$66,F281+1,0),IF($H$1=128,HLOOKUP($H$2,$EE$2:$GP$130,F281+1,0),"")))))))</f>
        <v>#N/A</v>
      </c>
      <c r="IG281" s="278"/>
      <c r="II281" s="278"/>
      <c r="IJ281" s="278"/>
      <c r="IK281" s="278"/>
      <c r="IL281" s="288"/>
      <c r="IM281" s="278"/>
      <c r="IN281" s="278"/>
      <c r="IO281" s="278"/>
      <c r="IP281" s="278"/>
      <c r="IQ281" s="278"/>
      <c r="IR281" s="278"/>
      <c r="IS281" s="278"/>
      <c r="IT281" s="278"/>
      <c r="IU281" s="278"/>
      <c r="IW281" s="278"/>
      <c r="IX281" s="278"/>
      <c r="IY281" s="278"/>
      <c r="IZ281" s="278"/>
      <c r="JA281" s="278"/>
    </row>
    <row r="282" spans="25:261" ht="24.9" customHeight="1" x14ac:dyDescent="0.6">
      <c r="Y282" s="180" t="str">
        <f t="shared" si="583"/>
        <v/>
      </c>
      <c r="Z282" s="180" t="str">
        <f t="shared" si="577"/>
        <v/>
      </c>
      <c r="AC282" s="180" t="str">
        <f t="shared" si="654"/>
        <v/>
      </c>
      <c r="AD282" s="180" t="str">
        <f t="shared" si="650"/>
        <v/>
      </c>
      <c r="AF282" s="284"/>
      <c r="IG282" s="277">
        <v>140</v>
      </c>
      <c r="II282" s="277" t="str">
        <f t="shared" ref="II282" si="696">IF($H$1=8,IW282,IF($H$1=16,IX282,IF($H$1=32,IY282,IF($H$1=64,IZ282,IF($H$1=128,JA282,"")))))</f>
        <v/>
      </c>
      <c r="IJ282" s="277">
        <f t="shared" ref="IJ282" si="697">IF($H$1=8,IL282,IF($H$1=16,IN282,IF($H$1=32,IP282,IF($H$1=64,IR282,IF($H$1=128,IT282,"")))))</f>
        <v>0</v>
      </c>
      <c r="IK282" s="277">
        <f t="shared" ref="IK282" si="698">IF($H$1=8,IM282,IF($H$1=16,IO282,IF($H$1=32,IQ282,IF($H$1=64,IS282,IF($H$1=128,IU282,"")))))</f>
        <v>0</v>
      </c>
      <c r="IL282" s="277"/>
      <c r="IM282" s="277"/>
      <c r="IN282" s="277"/>
      <c r="IO282" s="277"/>
      <c r="IP282" s="277"/>
      <c r="IQ282" s="277"/>
      <c r="IR282" s="277"/>
      <c r="IS282" s="277"/>
      <c r="IT282" s="277" t="s">
        <v>43</v>
      </c>
      <c r="IU282" s="277"/>
      <c r="IW282" s="277" t="str">
        <f>IF(IM282="","",MAX($IW$4:IW281)+1)</f>
        <v/>
      </c>
      <c r="IX282" s="277" t="str">
        <f>IF(IO282="","",MAX($IW$4:IX281)+1)</f>
        <v/>
      </c>
      <c r="IY282" s="277" t="str">
        <f>IF(IQ282="","",MAX($IW$4:IY281)+1)</f>
        <v/>
      </c>
      <c r="IZ282" s="277" t="str">
        <f>IF(IS282="","",MAX($IW$4:IZ281)+1)</f>
        <v/>
      </c>
      <c r="JA282" s="277" t="str">
        <f>IF(IU282="","",MAX($IW$4:JA281)+1)</f>
        <v/>
      </c>
    </row>
    <row r="283" spans="25:261" ht="24.9" customHeight="1" x14ac:dyDescent="0.6">
      <c r="Y283" s="180" t="str">
        <f t="shared" si="583"/>
        <v/>
      </c>
      <c r="Z283" s="180" t="str">
        <f t="shared" si="577"/>
        <v/>
      </c>
      <c r="AC283" s="180" t="str">
        <f t="shared" si="654"/>
        <v/>
      </c>
      <c r="AD283" s="180" t="str">
        <f t="shared" si="650"/>
        <v/>
      </c>
      <c r="AF283" s="284" t="e">
        <f>IF(F283=$H$1,"B1",IF(F283&gt;$H$1,"--",IF($H$1=8,HLOOKUP($H$2,$HZ$2:$IC$10,F283+1,0),IF($H$1=16,HLOOKUP($H$2,$BL$2:$BS$18,F283+1,0),IF($H$1=32,HLOOKUP($H$2,$BY$2:$CN$34,F283+1,0),IF($H$1=64,HLOOKUP($H$2,$CT$2:$DY$66,F283+1,0),IF($H$1=128,HLOOKUP($H$2,$EE$2:$GP$130,F283+1,0),"")))))))</f>
        <v>#N/A</v>
      </c>
      <c r="IG283" s="278"/>
      <c r="II283" s="278"/>
      <c r="IJ283" s="278"/>
      <c r="IK283" s="278"/>
      <c r="IL283" s="288"/>
      <c r="IM283" s="278"/>
      <c r="IN283" s="278"/>
      <c r="IO283" s="278"/>
      <c r="IP283" s="278"/>
      <c r="IQ283" s="278"/>
      <c r="IR283" s="278"/>
      <c r="IS283" s="278"/>
      <c r="IT283" s="278"/>
      <c r="IU283" s="278"/>
      <c r="IW283" s="278"/>
      <c r="IX283" s="278"/>
      <c r="IY283" s="278"/>
      <c r="IZ283" s="278"/>
      <c r="JA283" s="278"/>
    </row>
    <row r="284" spans="25:261" ht="24.9" customHeight="1" x14ac:dyDescent="0.6">
      <c r="Y284" s="180" t="str">
        <f t="shared" si="583"/>
        <v/>
      </c>
      <c r="Z284" s="180" t="str">
        <f t="shared" si="577"/>
        <v/>
      </c>
      <c r="AC284" s="180" t="str">
        <f t="shared" si="654"/>
        <v/>
      </c>
      <c r="AD284" s="180" t="str">
        <f t="shared" si="650"/>
        <v/>
      </c>
      <c r="AF284" s="284"/>
      <c r="IG284" s="277">
        <v>141</v>
      </c>
      <c r="II284" s="277" t="str">
        <f t="shared" ref="II284" si="699">IF($H$1=8,IW284,IF($H$1=16,IX284,IF($H$1=32,IY284,IF($H$1=64,IZ284,IF($H$1=128,JA284,"")))))</f>
        <v/>
      </c>
      <c r="IJ284" s="277">
        <f t="shared" ref="IJ284" si="700">IF($H$1=8,IL284,IF($H$1=16,IN284,IF($H$1=32,IP284,IF($H$1=64,IR284,IF($H$1=128,IT284,"")))))</f>
        <v>0</v>
      </c>
      <c r="IK284" s="277">
        <f t="shared" ref="IK284" si="701">IF($H$1=8,IM284,IF($H$1=16,IO284,IF($H$1=32,IQ284,IF($H$1=64,IS284,IF($H$1=128,IU284,"")))))</f>
        <v>0</v>
      </c>
      <c r="IL284" s="277"/>
      <c r="IM284" s="277"/>
      <c r="IN284" s="277"/>
      <c r="IO284" s="277"/>
      <c r="IP284" s="277"/>
      <c r="IQ284" s="277"/>
      <c r="IR284" s="277"/>
      <c r="IS284" s="277"/>
      <c r="IT284" s="277" t="s">
        <v>43</v>
      </c>
      <c r="IU284" s="277"/>
      <c r="IW284" s="277" t="str">
        <f>IF(IM284="","",MAX($IW$4:IW283)+1)</f>
        <v/>
      </c>
      <c r="IX284" s="277" t="str">
        <f>IF(IO284="","",MAX($IW$4:IX283)+1)</f>
        <v/>
      </c>
      <c r="IY284" s="277" t="str">
        <f>IF(IQ284="","",MAX($IW$4:IY283)+1)</f>
        <v/>
      </c>
      <c r="IZ284" s="277" t="str">
        <f>IF(IS284="","",MAX($IW$4:IZ283)+1)</f>
        <v/>
      </c>
      <c r="JA284" s="277" t="str">
        <f>IF(IU284="","",MAX($IW$4:JA283)+1)</f>
        <v/>
      </c>
    </row>
    <row r="285" spans="25:261" ht="24.9" customHeight="1" x14ac:dyDescent="0.6">
      <c r="Y285" s="180" t="str">
        <f t="shared" si="583"/>
        <v/>
      </c>
      <c r="Z285" s="180" t="str">
        <f t="shared" ref="Z285" si="702">IF(ISERROR(VLOOKUP(Q259,$A$5:$I$260,9,0))=TRUE,"",VLOOKUP(Q259,$A$5:$I$260,9,0))</f>
        <v/>
      </c>
      <c r="AC285" s="180" t="str">
        <f t="shared" si="654"/>
        <v/>
      </c>
      <c r="AD285" s="180" t="str">
        <f t="shared" si="650"/>
        <v/>
      </c>
      <c r="AF285" s="284" t="e">
        <f>IF(F285=$H$1,"B1",IF(F285&gt;$H$1,"--",IF($H$1=8,HLOOKUP($H$2,$HZ$2:$IC$10,F285+1,0),IF($H$1=16,HLOOKUP($H$2,$BL$2:$BS$18,F285+1,0),IF($H$1=32,HLOOKUP($H$2,$BY$2:$CN$34,F285+1,0),IF($H$1=64,HLOOKUP($H$2,$CT$2:$DY$66,F285+1,0),IF($H$1=128,HLOOKUP($H$2,$EE$2:$GP$130,F285+1,0),"")))))))</f>
        <v>#N/A</v>
      </c>
      <c r="IG285" s="278"/>
      <c r="II285" s="278"/>
      <c r="IJ285" s="278"/>
      <c r="IK285" s="278"/>
      <c r="IL285" s="288"/>
      <c r="IM285" s="278"/>
      <c r="IN285" s="278"/>
      <c r="IO285" s="278"/>
      <c r="IP285" s="278"/>
      <c r="IQ285" s="278"/>
      <c r="IR285" s="278"/>
      <c r="IS285" s="278"/>
      <c r="IT285" s="278"/>
      <c r="IU285" s="278"/>
      <c r="IW285" s="278"/>
      <c r="IX285" s="278"/>
      <c r="IY285" s="278"/>
      <c r="IZ285" s="278"/>
      <c r="JA285" s="278"/>
    </row>
    <row r="286" spans="25:261" ht="24.9" customHeight="1" x14ac:dyDescent="0.6">
      <c r="Y286" s="162">
        <f>MAX(Y29:Y285)</f>
        <v>25</v>
      </c>
      <c r="AC286" s="180" t="str">
        <f t="shared" si="654"/>
        <v/>
      </c>
      <c r="AD286" s="180" t="str">
        <f t="shared" si="650"/>
        <v/>
      </c>
      <c r="AF286" s="284"/>
      <c r="IG286" s="277">
        <v>142</v>
      </c>
      <c r="II286" s="277" t="str">
        <f t="shared" ref="II286" si="703">IF($H$1=8,IW286,IF($H$1=16,IX286,IF($H$1=32,IY286,IF($H$1=64,IZ286,IF($H$1=128,JA286,"")))))</f>
        <v/>
      </c>
      <c r="IJ286" s="277">
        <f t="shared" ref="IJ286" si="704">IF($H$1=8,IL286,IF($H$1=16,IN286,IF($H$1=32,IP286,IF($H$1=64,IR286,IF($H$1=128,IT286,"")))))</f>
        <v>0</v>
      </c>
      <c r="IK286" s="277">
        <f t="shared" ref="IK286" si="705">IF($H$1=8,IM286,IF($H$1=16,IO286,IF($H$1=32,IQ286,IF($H$1=64,IS286,IF($H$1=128,IU286,"")))))</f>
        <v>0</v>
      </c>
      <c r="IL286" s="277"/>
      <c r="IM286" s="277"/>
      <c r="IN286" s="277"/>
      <c r="IO286" s="277"/>
      <c r="IP286" s="277"/>
      <c r="IQ286" s="277"/>
      <c r="IR286" s="277"/>
      <c r="IS286" s="277"/>
      <c r="IT286" s="277" t="s">
        <v>43</v>
      </c>
      <c r="IU286" s="277"/>
      <c r="IW286" s="277" t="str">
        <f>IF(IM286="","",MAX($IW$4:IW285)+1)</f>
        <v/>
      </c>
      <c r="IX286" s="277" t="str">
        <f>IF(IO286="","",MAX($IW$4:IX285)+1)</f>
        <v/>
      </c>
      <c r="IY286" s="277" t="str">
        <f>IF(IQ286="","",MAX($IW$4:IY285)+1)</f>
        <v/>
      </c>
      <c r="IZ286" s="277" t="str">
        <f>IF(IS286="","",MAX($IW$4:IZ285)+1)</f>
        <v/>
      </c>
      <c r="JA286" s="277" t="str">
        <f>IF(IU286="","",MAX($IW$4:JA285)+1)</f>
        <v/>
      </c>
    </row>
    <row r="287" spans="25:261" ht="24.9" customHeight="1" x14ac:dyDescent="0.6">
      <c r="AC287" s="180" t="str">
        <f t="shared" si="654"/>
        <v/>
      </c>
      <c r="AD287" s="180" t="str">
        <f t="shared" si="650"/>
        <v/>
      </c>
      <c r="AF287" s="284" t="e">
        <f>IF(F287=$H$1,"B1",IF(F287&gt;$H$1,"--",IF($H$1=8,HLOOKUP($H$2,$HZ$2:$IC$10,F287+1,0),IF($H$1=16,HLOOKUP($H$2,$BL$2:$BS$18,F287+1,0),IF($H$1=32,HLOOKUP($H$2,$BY$2:$CN$34,F287+1,0),IF($H$1=64,HLOOKUP($H$2,$CT$2:$DY$66,F287+1,0),IF($H$1=128,HLOOKUP($H$2,$EE$2:$GP$130,F287+1,0),"")))))))</f>
        <v>#N/A</v>
      </c>
      <c r="IG287" s="278"/>
      <c r="II287" s="278"/>
      <c r="IJ287" s="278"/>
      <c r="IK287" s="278"/>
      <c r="IL287" s="288"/>
      <c r="IM287" s="278"/>
      <c r="IN287" s="278"/>
      <c r="IO287" s="278"/>
      <c r="IP287" s="278"/>
      <c r="IQ287" s="278"/>
      <c r="IR287" s="278"/>
      <c r="IS287" s="278"/>
      <c r="IT287" s="278"/>
      <c r="IU287" s="278"/>
      <c r="IW287" s="278"/>
      <c r="IX287" s="278"/>
      <c r="IY287" s="278"/>
      <c r="IZ287" s="278"/>
      <c r="JA287" s="278"/>
    </row>
    <row r="288" spans="25:261" ht="24.9" customHeight="1" x14ac:dyDescent="0.6">
      <c r="AC288" s="180" t="str">
        <f t="shared" si="654"/>
        <v/>
      </c>
      <c r="AD288" s="180" t="str">
        <f t="shared" si="650"/>
        <v/>
      </c>
      <c r="AF288" s="284"/>
      <c r="IG288" s="277">
        <v>143</v>
      </c>
      <c r="II288" s="277" t="str">
        <f t="shared" ref="II288" si="706">IF($H$1=8,IW288,IF($H$1=16,IX288,IF($H$1=32,IY288,IF($H$1=64,IZ288,IF($H$1=128,JA288,"")))))</f>
        <v/>
      </c>
      <c r="IJ288" s="277">
        <f t="shared" ref="IJ288" si="707">IF($H$1=8,IL288,IF($H$1=16,IN288,IF($H$1=32,IP288,IF($H$1=64,IR288,IF($H$1=128,IT288,"")))))</f>
        <v>0</v>
      </c>
      <c r="IK288" s="277">
        <f t="shared" ref="IK288" si="708">IF($H$1=8,IM288,IF($H$1=16,IO288,IF($H$1=32,IQ288,IF($H$1=64,IS288,IF($H$1=128,IU288,"")))))</f>
        <v>0</v>
      </c>
      <c r="IL288" s="277"/>
      <c r="IM288" s="277"/>
      <c r="IN288" s="277"/>
      <c r="IO288" s="277"/>
      <c r="IP288" s="277"/>
      <c r="IQ288" s="277"/>
      <c r="IR288" s="277"/>
      <c r="IS288" s="277"/>
      <c r="IT288" s="277" t="s">
        <v>43</v>
      </c>
      <c r="IU288" s="277"/>
      <c r="IW288" s="277" t="str">
        <f>IF(IM288="","",MAX($IW$4:IW287)+1)</f>
        <v/>
      </c>
      <c r="IX288" s="277" t="str">
        <f>IF(IO288="","",MAX($IW$4:IX287)+1)</f>
        <v/>
      </c>
      <c r="IY288" s="277" t="str">
        <f>IF(IQ288="","",MAX($IW$4:IY287)+1)</f>
        <v/>
      </c>
      <c r="IZ288" s="277" t="str">
        <f>IF(IS288="","",MAX($IW$4:IZ287)+1)</f>
        <v/>
      </c>
      <c r="JA288" s="277" t="str">
        <f>IF(IU288="","",MAX($IW$4:JA287)+1)</f>
        <v/>
      </c>
    </row>
    <row r="289" spans="29:261" ht="24.9" customHeight="1" x14ac:dyDescent="0.6">
      <c r="AC289" s="180" t="str">
        <f t="shared" si="654"/>
        <v/>
      </c>
      <c r="AD289" s="180" t="str">
        <f t="shared" si="650"/>
        <v/>
      </c>
      <c r="AF289" s="284" t="e">
        <f>IF(F289=$H$1,"B1",IF(F289&gt;$H$1,"--",IF($H$1=8,HLOOKUP($H$2,$HZ$2:$IC$10,F289+1,0),IF($H$1=16,HLOOKUP($H$2,$BL$2:$BS$18,F289+1,0),IF($H$1=32,HLOOKUP($H$2,$BY$2:$CN$34,F289+1,0),IF($H$1=64,HLOOKUP($H$2,$CT$2:$DY$66,F289+1,0),IF($H$1=128,HLOOKUP($H$2,$EE$2:$GP$130,F289+1,0),"")))))))</f>
        <v>#N/A</v>
      </c>
      <c r="IG289" s="278"/>
      <c r="II289" s="278"/>
      <c r="IJ289" s="278"/>
      <c r="IK289" s="278"/>
      <c r="IL289" s="288"/>
      <c r="IM289" s="278"/>
      <c r="IN289" s="278"/>
      <c r="IO289" s="278"/>
      <c r="IP289" s="278"/>
      <c r="IQ289" s="278"/>
      <c r="IR289" s="278"/>
      <c r="IS289" s="278"/>
      <c r="IT289" s="278"/>
      <c r="IU289" s="278"/>
      <c r="IW289" s="278"/>
      <c r="IX289" s="278"/>
      <c r="IY289" s="278"/>
      <c r="IZ289" s="278"/>
      <c r="JA289" s="278"/>
    </row>
    <row r="290" spans="29:261" ht="24.9" customHeight="1" x14ac:dyDescent="0.6">
      <c r="AC290" s="180" t="str">
        <f t="shared" si="654"/>
        <v/>
      </c>
      <c r="AD290" s="180" t="str">
        <f t="shared" si="650"/>
        <v/>
      </c>
      <c r="AF290" s="284"/>
      <c r="IG290" s="277">
        <v>144</v>
      </c>
      <c r="II290" s="277" t="str">
        <f t="shared" ref="II290" si="709">IF($H$1=8,IW290,IF($H$1=16,IX290,IF($H$1=32,IY290,IF($H$1=64,IZ290,IF($H$1=128,JA290,"")))))</f>
        <v/>
      </c>
      <c r="IJ290" s="277">
        <f t="shared" ref="IJ290" si="710">IF($H$1=8,IL290,IF($H$1=16,IN290,IF($H$1=32,IP290,IF($H$1=64,IR290,IF($H$1=128,IT290,"")))))</f>
        <v>0</v>
      </c>
      <c r="IK290" s="277">
        <f t="shared" ref="IK290" si="711">IF($H$1=8,IM290,IF($H$1=16,IO290,IF($H$1=32,IQ290,IF($H$1=64,IS290,IF($H$1=128,IU290,"")))))</f>
        <v>0</v>
      </c>
      <c r="IL290" s="277"/>
      <c r="IM290" s="277"/>
      <c r="IN290" s="277"/>
      <c r="IO290" s="277"/>
      <c r="IP290" s="277"/>
      <c r="IQ290" s="277"/>
      <c r="IR290" s="277"/>
      <c r="IS290" s="277"/>
      <c r="IT290" s="277" t="s">
        <v>43</v>
      </c>
      <c r="IU290" s="277"/>
      <c r="IW290" s="277" t="str">
        <f>IF(IM290="","",MAX($IW$4:IW289)+1)</f>
        <v/>
      </c>
      <c r="IX290" s="277" t="str">
        <f>IF(IO290="","",MAX($IW$4:IX289)+1)</f>
        <v/>
      </c>
      <c r="IY290" s="277" t="str">
        <f>IF(IQ290="","",MAX($IW$4:IY289)+1)</f>
        <v/>
      </c>
      <c r="IZ290" s="277" t="str">
        <f>IF(IS290="","",MAX($IW$4:IZ289)+1)</f>
        <v/>
      </c>
      <c r="JA290" s="277" t="str">
        <f>IF(IU290="","",MAX($IW$4:JA289)+1)</f>
        <v/>
      </c>
    </row>
    <row r="291" spans="29:261" ht="24.9" customHeight="1" x14ac:dyDescent="0.6">
      <c r="AC291" s="180" t="str">
        <f t="shared" si="654"/>
        <v/>
      </c>
      <c r="AD291" s="180" t="str">
        <f t="shared" si="650"/>
        <v/>
      </c>
      <c r="AF291" s="284" t="e">
        <f>IF(F291=$H$1,"B1",IF(F291&gt;$H$1,"--",IF($H$1=8,HLOOKUP($H$2,$HZ$2:$IC$10,F291+1,0),IF($H$1=16,HLOOKUP($H$2,$BL$2:$BS$18,F291+1,0),IF($H$1=32,HLOOKUP($H$2,$BY$2:$CN$34,F291+1,0),IF($H$1=64,HLOOKUP($H$2,$CT$2:$DY$66,F291+1,0),IF($H$1=128,HLOOKUP($H$2,$EE$2:$GP$130,F291+1,0),"")))))))</f>
        <v>#N/A</v>
      </c>
      <c r="IG291" s="278"/>
      <c r="II291" s="278"/>
      <c r="IJ291" s="278"/>
      <c r="IK291" s="278"/>
      <c r="IL291" s="288"/>
      <c r="IM291" s="278"/>
      <c r="IN291" s="278"/>
      <c r="IO291" s="278"/>
      <c r="IP291" s="278"/>
      <c r="IQ291" s="278"/>
      <c r="IR291" s="278"/>
      <c r="IS291" s="278"/>
      <c r="IT291" s="278"/>
      <c r="IU291" s="278"/>
      <c r="IW291" s="278"/>
      <c r="IX291" s="278"/>
      <c r="IY291" s="278"/>
      <c r="IZ291" s="278"/>
      <c r="JA291" s="278"/>
    </row>
    <row r="292" spans="29:261" ht="24.9" customHeight="1" x14ac:dyDescent="0.6">
      <c r="AC292" s="180" t="str">
        <f t="shared" si="654"/>
        <v/>
      </c>
      <c r="AD292" s="180" t="str">
        <f t="shared" si="650"/>
        <v/>
      </c>
      <c r="AF292" s="284"/>
      <c r="IG292" s="277">
        <v>145</v>
      </c>
      <c r="II292" s="277" t="str">
        <f t="shared" ref="II292" si="712">IF($H$1=8,IW292,IF($H$1=16,IX292,IF($H$1=32,IY292,IF($H$1=64,IZ292,IF($H$1=128,JA292,"")))))</f>
        <v/>
      </c>
      <c r="IJ292" s="277">
        <f t="shared" ref="IJ292" si="713">IF($H$1=8,IL292,IF($H$1=16,IN292,IF($H$1=32,IP292,IF($H$1=64,IR292,IF($H$1=128,IT292,"")))))</f>
        <v>0</v>
      </c>
      <c r="IK292" s="277">
        <f t="shared" ref="IK292" si="714">IF($H$1=8,IM292,IF($H$1=16,IO292,IF($H$1=32,IQ292,IF($H$1=64,IS292,IF($H$1=128,IU292,"")))))</f>
        <v>0</v>
      </c>
      <c r="IL292" s="277"/>
      <c r="IM292" s="277"/>
      <c r="IN292" s="277"/>
      <c r="IO292" s="277"/>
      <c r="IP292" s="277"/>
      <c r="IQ292" s="277"/>
      <c r="IR292" s="277"/>
      <c r="IS292" s="277"/>
      <c r="IT292" s="277" t="s">
        <v>43</v>
      </c>
      <c r="IU292" s="277"/>
      <c r="IW292" s="277" t="str">
        <f>IF(IM292="","",MAX($IW$4:IW291)+1)</f>
        <v/>
      </c>
      <c r="IX292" s="277" t="str">
        <f>IF(IO292="","",MAX($IW$4:IX291)+1)</f>
        <v/>
      </c>
      <c r="IY292" s="277" t="str">
        <f>IF(IQ292="","",MAX($IW$4:IY291)+1)</f>
        <v/>
      </c>
      <c r="IZ292" s="277" t="str">
        <f>IF(IS292="","",MAX($IW$4:IZ291)+1)</f>
        <v/>
      </c>
      <c r="JA292" s="277" t="str">
        <f>IF(IU292="","",MAX($IW$4:JA291)+1)</f>
        <v/>
      </c>
    </row>
    <row r="293" spans="29:261" ht="24.9" customHeight="1" x14ac:dyDescent="0.6">
      <c r="AC293" s="180" t="str">
        <f t="shared" si="654"/>
        <v/>
      </c>
      <c r="AD293" s="180" t="str">
        <f t="shared" si="650"/>
        <v/>
      </c>
      <c r="AF293" s="284" t="e">
        <f>IF(F293=$H$1,"B1",IF(F293&gt;$H$1,"--",IF($H$1=8,HLOOKUP($H$2,$HZ$2:$IC$10,F293+1,0),IF($H$1=16,HLOOKUP($H$2,$BL$2:$BS$18,F293+1,0),IF($H$1=32,HLOOKUP($H$2,$BY$2:$CN$34,F293+1,0),IF($H$1=64,HLOOKUP($H$2,$CT$2:$DY$66,F293+1,0),IF($H$1=128,HLOOKUP($H$2,$EE$2:$GP$130,F293+1,0),"")))))))</f>
        <v>#N/A</v>
      </c>
      <c r="IG293" s="278"/>
      <c r="II293" s="278"/>
      <c r="IJ293" s="278"/>
      <c r="IK293" s="278"/>
      <c r="IL293" s="288"/>
      <c r="IM293" s="278"/>
      <c r="IN293" s="278"/>
      <c r="IO293" s="278"/>
      <c r="IP293" s="278"/>
      <c r="IQ293" s="278"/>
      <c r="IR293" s="278"/>
      <c r="IS293" s="278"/>
      <c r="IT293" s="278"/>
      <c r="IU293" s="278"/>
      <c r="IW293" s="278"/>
      <c r="IX293" s="278"/>
      <c r="IY293" s="278"/>
      <c r="IZ293" s="278"/>
      <c r="JA293" s="278"/>
    </row>
    <row r="294" spans="29:261" ht="24.9" customHeight="1" x14ac:dyDescent="0.6">
      <c r="AC294" s="180" t="str">
        <f t="shared" si="654"/>
        <v/>
      </c>
      <c r="AD294" s="180" t="str">
        <f t="shared" si="650"/>
        <v/>
      </c>
      <c r="AF294" s="284"/>
      <c r="IG294" s="277">
        <v>146</v>
      </c>
      <c r="II294" s="277" t="str">
        <f t="shared" ref="II294" si="715">IF($H$1=8,IW294,IF($H$1=16,IX294,IF($H$1=32,IY294,IF($H$1=64,IZ294,IF($H$1=128,JA294,"")))))</f>
        <v/>
      </c>
      <c r="IJ294" s="277">
        <f t="shared" ref="IJ294" si="716">IF($H$1=8,IL294,IF($H$1=16,IN294,IF($H$1=32,IP294,IF($H$1=64,IR294,IF($H$1=128,IT294,"")))))</f>
        <v>0</v>
      </c>
      <c r="IK294" s="277">
        <f t="shared" ref="IK294" si="717">IF($H$1=8,IM294,IF($H$1=16,IO294,IF($H$1=32,IQ294,IF($H$1=64,IS294,IF($H$1=128,IU294,"")))))</f>
        <v>0</v>
      </c>
      <c r="IL294" s="277"/>
      <c r="IM294" s="277"/>
      <c r="IN294" s="277"/>
      <c r="IO294" s="277"/>
      <c r="IP294" s="277"/>
      <c r="IQ294" s="277"/>
      <c r="IR294" s="277"/>
      <c r="IS294" s="277"/>
      <c r="IT294" s="277" t="s">
        <v>43</v>
      </c>
      <c r="IU294" s="277"/>
      <c r="IW294" s="277" t="str">
        <f>IF(IM294="","",MAX($IW$4:IW293)+1)</f>
        <v/>
      </c>
      <c r="IX294" s="277" t="str">
        <f>IF(IO294="","",MAX($IW$4:IX293)+1)</f>
        <v/>
      </c>
      <c r="IY294" s="277" t="str">
        <f>IF(IQ294="","",MAX($IW$4:IY293)+1)</f>
        <v/>
      </c>
      <c r="IZ294" s="277" t="str">
        <f>IF(IS294="","",MAX($IW$4:IZ293)+1)</f>
        <v/>
      </c>
      <c r="JA294" s="277" t="str">
        <f>IF(IU294="","",MAX($IW$4:JA293)+1)</f>
        <v/>
      </c>
    </row>
    <row r="295" spans="29:261" ht="24.9" customHeight="1" x14ac:dyDescent="0.6">
      <c r="AC295" s="180" t="str">
        <f t="shared" si="654"/>
        <v/>
      </c>
      <c r="AD295" s="180" t="str">
        <f t="shared" si="650"/>
        <v/>
      </c>
      <c r="AF295" s="284" t="e">
        <f>IF(F295=$H$1,"B1",IF(F295&gt;$H$1,"--",IF($H$1=8,HLOOKUP($H$2,$HZ$2:$IC$10,F295+1,0),IF($H$1=16,HLOOKUP($H$2,$BL$2:$BS$18,F295+1,0),IF($H$1=32,HLOOKUP($H$2,$BY$2:$CN$34,F295+1,0),IF($H$1=64,HLOOKUP($H$2,$CT$2:$DY$66,F295+1,0),IF($H$1=128,HLOOKUP($H$2,$EE$2:$GP$130,F295+1,0),"")))))))</f>
        <v>#N/A</v>
      </c>
      <c r="IG295" s="278"/>
      <c r="II295" s="278"/>
      <c r="IJ295" s="278"/>
      <c r="IK295" s="278"/>
      <c r="IL295" s="288"/>
      <c r="IM295" s="278"/>
      <c r="IN295" s="278"/>
      <c r="IO295" s="278"/>
      <c r="IP295" s="278"/>
      <c r="IQ295" s="278"/>
      <c r="IR295" s="278"/>
      <c r="IS295" s="278"/>
      <c r="IT295" s="278"/>
      <c r="IU295" s="278"/>
      <c r="IW295" s="278"/>
      <c r="IX295" s="278"/>
      <c r="IY295" s="278"/>
      <c r="IZ295" s="278"/>
      <c r="JA295" s="278"/>
    </row>
    <row r="296" spans="29:261" ht="24.9" customHeight="1" x14ac:dyDescent="0.6">
      <c r="AC296" s="180" t="str">
        <f t="shared" si="654"/>
        <v/>
      </c>
      <c r="AD296" s="180" t="str">
        <f t="shared" si="650"/>
        <v/>
      </c>
      <c r="AF296" s="284"/>
      <c r="IG296" s="277">
        <v>147</v>
      </c>
      <c r="II296" s="277" t="str">
        <f t="shared" ref="II296" si="718">IF($H$1=8,IW296,IF($H$1=16,IX296,IF($H$1=32,IY296,IF($H$1=64,IZ296,IF($H$1=128,JA296,"")))))</f>
        <v/>
      </c>
      <c r="IJ296" s="277">
        <f t="shared" ref="IJ296" si="719">IF($H$1=8,IL296,IF($H$1=16,IN296,IF($H$1=32,IP296,IF($H$1=64,IR296,IF($H$1=128,IT296,"")))))</f>
        <v>0</v>
      </c>
      <c r="IK296" s="277">
        <f t="shared" ref="IK296" si="720">IF($H$1=8,IM296,IF($H$1=16,IO296,IF($H$1=32,IQ296,IF($H$1=64,IS296,IF($H$1=128,IU296,"")))))</f>
        <v>0</v>
      </c>
      <c r="IL296" s="277"/>
      <c r="IM296" s="277"/>
      <c r="IN296" s="277"/>
      <c r="IO296" s="277"/>
      <c r="IP296" s="277"/>
      <c r="IQ296" s="277"/>
      <c r="IR296" s="277"/>
      <c r="IS296" s="277"/>
      <c r="IT296" s="277" t="s">
        <v>43</v>
      </c>
      <c r="IU296" s="277"/>
      <c r="IW296" s="277" t="str">
        <f>IF(IM296="","",MAX($IW$4:IW295)+1)</f>
        <v/>
      </c>
      <c r="IX296" s="277" t="str">
        <f>IF(IO296="","",MAX($IW$4:IX295)+1)</f>
        <v/>
      </c>
      <c r="IY296" s="277" t="str">
        <f>IF(IQ296="","",MAX($IW$4:IY295)+1)</f>
        <v/>
      </c>
      <c r="IZ296" s="277" t="str">
        <f>IF(IS296="","",MAX($IW$4:IZ295)+1)</f>
        <v/>
      </c>
      <c r="JA296" s="277" t="str">
        <f>IF(IU296="","",MAX($IW$4:JA295)+1)</f>
        <v/>
      </c>
    </row>
    <row r="297" spans="29:261" ht="24.9" customHeight="1" x14ac:dyDescent="0.6">
      <c r="AC297" s="180" t="str">
        <f t="shared" si="654"/>
        <v/>
      </c>
      <c r="AD297" s="180" t="str">
        <f t="shared" si="650"/>
        <v/>
      </c>
      <c r="AF297" s="284" t="e">
        <f>IF(F297=$H$1,"B1",IF(F297&gt;$H$1,"--",IF($H$1=8,HLOOKUP($H$2,$HZ$2:$IC$10,F297+1,0),IF($H$1=16,HLOOKUP($H$2,$BL$2:$BS$18,F297+1,0),IF($H$1=32,HLOOKUP($H$2,$BY$2:$CN$34,F297+1,0),IF($H$1=64,HLOOKUP($H$2,$CT$2:$DY$66,F297+1,0),IF($H$1=128,HLOOKUP($H$2,$EE$2:$GP$130,F297+1,0),"")))))))</f>
        <v>#N/A</v>
      </c>
      <c r="IG297" s="278"/>
      <c r="II297" s="278"/>
      <c r="IJ297" s="278"/>
      <c r="IK297" s="278"/>
      <c r="IL297" s="288"/>
      <c r="IM297" s="278"/>
      <c r="IN297" s="278"/>
      <c r="IO297" s="278"/>
      <c r="IP297" s="278"/>
      <c r="IQ297" s="278"/>
      <c r="IR297" s="278"/>
      <c r="IS297" s="278"/>
      <c r="IT297" s="278"/>
      <c r="IU297" s="278"/>
      <c r="IW297" s="278"/>
      <c r="IX297" s="278"/>
      <c r="IY297" s="278"/>
      <c r="IZ297" s="278"/>
      <c r="JA297" s="278"/>
    </row>
    <row r="298" spans="29:261" ht="24.9" customHeight="1" x14ac:dyDescent="0.6">
      <c r="AC298" s="180" t="str">
        <f t="shared" si="654"/>
        <v/>
      </c>
      <c r="AD298" s="180" t="str">
        <f t="shared" si="650"/>
        <v/>
      </c>
      <c r="AF298" s="284"/>
      <c r="IG298" s="277">
        <v>148</v>
      </c>
      <c r="II298" s="277" t="str">
        <f t="shared" ref="II298" si="721">IF($H$1=8,IW298,IF($H$1=16,IX298,IF($H$1=32,IY298,IF($H$1=64,IZ298,IF($H$1=128,JA298,"")))))</f>
        <v/>
      </c>
      <c r="IJ298" s="277">
        <f t="shared" ref="IJ298" si="722">IF($H$1=8,IL298,IF($H$1=16,IN298,IF($H$1=32,IP298,IF($H$1=64,IR298,IF($H$1=128,IT298,"")))))</f>
        <v>0</v>
      </c>
      <c r="IK298" s="277">
        <f t="shared" ref="IK298" si="723">IF($H$1=8,IM298,IF($H$1=16,IO298,IF($H$1=32,IQ298,IF($H$1=64,IS298,IF($H$1=128,IU298,"")))))</f>
        <v>0</v>
      </c>
      <c r="IL298" s="277"/>
      <c r="IM298" s="277"/>
      <c r="IN298" s="277"/>
      <c r="IO298" s="277"/>
      <c r="IP298" s="277"/>
      <c r="IQ298" s="277"/>
      <c r="IR298" s="277"/>
      <c r="IS298" s="277"/>
      <c r="IT298" s="277" t="s">
        <v>43</v>
      </c>
      <c r="IU298" s="277"/>
      <c r="IW298" s="277" t="str">
        <f>IF(IM298="","",MAX($IW$4:IW297)+1)</f>
        <v/>
      </c>
      <c r="IX298" s="277" t="str">
        <f>IF(IO298="","",MAX($IW$4:IX297)+1)</f>
        <v/>
      </c>
      <c r="IY298" s="277" t="str">
        <f>IF(IQ298="","",MAX($IW$4:IY297)+1)</f>
        <v/>
      </c>
      <c r="IZ298" s="277" t="str">
        <f>IF(IS298="","",MAX($IW$4:IZ297)+1)</f>
        <v/>
      </c>
      <c r="JA298" s="277" t="str">
        <f>IF(IU298="","",MAX($IW$4:JA297)+1)</f>
        <v/>
      </c>
    </row>
    <row r="299" spans="29:261" ht="24.9" customHeight="1" x14ac:dyDescent="0.6">
      <c r="AC299" s="180" t="str">
        <f t="shared" si="654"/>
        <v/>
      </c>
      <c r="AD299" s="180" t="str">
        <f t="shared" si="650"/>
        <v/>
      </c>
      <c r="AF299" s="284" t="e">
        <f>IF(F299=$H$1,"B1",IF(F299&gt;$H$1,"--",IF($H$1=8,HLOOKUP($H$2,$HZ$2:$IC$10,F299+1,0),IF($H$1=16,HLOOKUP($H$2,$BL$2:$BS$18,F299+1,0),IF($H$1=32,HLOOKUP($H$2,$BY$2:$CN$34,F299+1,0),IF($H$1=64,HLOOKUP($H$2,$CT$2:$DY$66,F299+1,0),IF($H$1=128,HLOOKUP($H$2,$EE$2:$GP$130,F299+1,0),"")))))))</f>
        <v>#N/A</v>
      </c>
      <c r="IG299" s="278"/>
      <c r="II299" s="278"/>
      <c r="IJ299" s="278"/>
      <c r="IK299" s="278"/>
      <c r="IL299" s="288"/>
      <c r="IM299" s="278"/>
      <c r="IN299" s="278"/>
      <c r="IO299" s="278"/>
      <c r="IP299" s="278"/>
      <c r="IQ299" s="278"/>
      <c r="IR299" s="278"/>
      <c r="IS299" s="278"/>
      <c r="IT299" s="278"/>
      <c r="IU299" s="278"/>
      <c r="IW299" s="278"/>
      <c r="IX299" s="278"/>
      <c r="IY299" s="278"/>
      <c r="IZ299" s="278"/>
      <c r="JA299" s="278"/>
    </row>
    <row r="300" spans="29:261" ht="24.9" customHeight="1" x14ac:dyDescent="0.6">
      <c r="AC300" s="180" t="str">
        <f t="shared" si="654"/>
        <v/>
      </c>
      <c r="AD300" s="180" t="str">
        <f t="shared" si="650"/>
        <v/>
      </c>
      <c r="AF300" s="284"/>
      <c r="IG300" s="277">
        <v>149</v>
      </c>
      <c r="II300" s="277" t="str">
        <f t="shared" ref="II300" si="724">IF($H$1=8,IW300,IF($H$1=16,IX300,IF($H$1=32,IY300,IF($H$1=64,IZ300,IF($H$1=128,JA300,"")))))</f>
        <v/>
      </c>
      <c r="IJ300" s="277">
        <f t="shared" ref="IJ300" si="725">IF($H$1=8,IL300,IF($H$1=16,IN300,IF($H$1=32,IP300,IF($H$1=64,IR300,IF($H$1=128,IT300,"")))))</f>
        <v>0</v>
      </c>
      <c r="IK300" s="277">
        <f t="shared" ref="IK300" si="726">IF($H$1=8,IM300,IF($H$1=16,IO300,IF($H$1=32,IQ300,IF($H$1=64,IS300,IF($H$1=128,IU300,"")))))</f>
        <v>0</v>
      </c>
      <c r="IL300" s="277"/>
      <c r="IM300" s="277"/>
      <c r="IN300" s="277"/>
      <c r="IO300" s="277"/>
      <c r="IP300" s="277"/>
      <c r="IQ300" s="277"/>
      <c r="IR300" s="277"/>
      <c r="IS300" s="277"/>
      <c r="IT300" s="277" t="s">
        <v>43</v>
      </c>
      <c r="IU300" s="277"/>
      <c r="IW300" s="277" t="str">
        <f>IF(IM300="","",MAX($IW$4:IW299)+1)</f>
        <v/>
      </c>
      <c r="IX300" s="277" t="str">
        <f>IF(IO300="","",MAX($IW$4:IX299)+1)</f>
        <v/>
      </c>
      <c r="IY300" s="277" t="str">
        <f>IF(IQ300="","",MAX($IW$4:IY299)+1)</f>
        <v/>
      </c>
      <c r="IZ300" s="277" t="str">
        <f>IF(IS300="","",MAX($IW$4:IZ299)+1)</f>
        <v/>
      </c>
      <c r="JA300" s="277" t="str">
        <f>IF(IU300="","",MAX($IW$4:JA299)+1)</f>
        <v/>
      </c>
    </row>
    <row r="301" spans="29:261" ht="24.9" customHeight="1" x14ac:dyDescent="0.6">
      <c r="AC301" s="180" t="str">
        <f t="shared" si="654"/>
        <v/>
      </c>
      <c r="AD301" s="180" t="str">
        <f t="shared" si="650"/>
        <v/>
      </c>
      <c r="AF301" s="284" t="e">
        <f>IF(F301=$H$1,"B1",IF(F301&gt;$H$1,"--",IF($H$1=8,HLOOKUP($H$2,$HZ$2:$IC$10,F301+1,0),IF($H$1=16,HLOOKUP($H$2,$BL$2:$BS$18,F301+1,0),IF($H$1=32,HLOOKUP($H$2,$BY$2:$CN$34,F301+1,0),IF($H$1=64,HLOOKUP($H$2,$CT$2:$DY$66,F301+1,0),IF($H$1=128,HLOOKUP($H$2,$EE$2:$GP$130,F301+1,0),"")))))))</f>
        <v>#N/A</v>
      </c>
      <c r="IG301" s="278"/>
      <c r="II301" s="278"/>
      <c r="IJ301" s="278"/>
      <c r="IK301" s="278"/>
      <c r="IL301" s="288"/>
      <c r="IM301" s="278"/>
      <c r="IN301" s="278"/>
      <c r="IO301" s="278"/>
      <c r="IP301" s="278"/>
      <c r="IQ301" s="278"/>
      <c r="IR301" s="278"/>
      <c r="IS301" s="278"/>
      <c r="IT301" s="278"/>
      <c r="IU301" s="278"/>
      <c r="IW301" s="278"/>
      <c r="IX301" s="278"/>
      <c r="IY301" s="278"/>
      <c r="IZ301" s="278"/>
      <c r="JA301" s="278"/>
    </row>
    <row r="302" spans="29:261" ht="24.9" customHeight="1" x14ac:dyDescent="0.6">
      <c r="AC302" s="180" t="str">
        <f t="shared" si="654"/>
        <v/>
      </c>
      <c r="AD302" s="180" t="str">
        <f t="shared" si="650"/>
        <v/>
      </c>
      <c r="AF302" s="284"/>
      <c r="IG302" s="277">
        <v>150</v>
      </c>
      <c r="II302" s="277" t="str">
        <f t="shared" ref="II302" si="727">IF($H$1=8,IW302,IF($H$1=16,IX302,IF($H$1=32,IY302,IF($H$1=64,IZ302,IF($H$1=128,JA302,"")))))</f>
        <v/>
      </c>
      <c r="IJ302" s="277">
        <f t="shared" ref="IJ302" si="728">IF($H$1=8,IL302,IF($H$1=16,IN302,IF($H$1=32,IP302,IF($H$1=64,IR302,IF($H$1=128,IT302,"")))))</f>
        <v>0</v>
      </c>
      <c r="IK302" s="277">
        <f t="shared" ref="IK302" si="729">IF($H$1=8,IM302,IF($H$1=16,IO302,IF($H$1=32,IQ302,IF($H$1=64,IS302,IF($H$1=128,IU302,"")))))</f>
        <v>0</v>
      </c>
      <c r="IL302" s="277"/>
      <c r="IM302" s="277"/>
      <c r="IN302" s="277"/>
      <c r="IO302" s="277"/>
      <c r="IP302" s="277"/>
      <c r="IQ302" s="277"/>
      <c r="IR302" s="277"/>
      <c r="IS302" s="277"/>
      <c r="IT302" s="277" t="s">
        <v>43</v>
      </c>
      <c r="IU302" s="277"/>
      <c r="IW302" s="277" t="str">
        <f>IF(IM302="","",MAX($IW$4:IW301)+1)</f>
        <v/>
      </c>
      <c r="IX302" s="277" t="str">
        <f>IF(IO302="","",MAX($IW$4:IX301)+1)</f>
        <v/>
      </c>
      <c r="IY302" s="277" t="str">
        <f>IF(IQ302="","",MAX($IW$4:IY301)+1)</f>
        <v/>
      </c>
      <c r="IZ302" s="277" t="str">
        <f>IF(IS302="","",MAX($IW$4:IZ301)+1)</f>
        <v/>
      </c>
      <c r="JA302" s="277" t="str">
        <f>IF(IU302="","",MAX($IW$4:JA301)+1)</f>
        <v/>
      </c>
    </row>
    <row r="303" spans="29:261" ht="24.9" customHeight="1" x14ac:dyDescent="0.6">
      <c r="AC303" s="180" t="str">
        <f t="shared" si="654"/>
        <v/>
      </c>
      <c r="AD303" s="180" t="str">
        <f t="shared" si="650"/>
        <v/>
      </c>
      <c r="AF303" s="284" t="e">
        <f>IF(F303=$H$1,"B1",IF(F303&gt;$H$1,"--",IF($H$1=8,HLOOKUP($H$2,$HZ$2:$IC$10,F303+1,0),IF($H$1=16,HLOOKUP($H$2,$BL$2:$BS$18,F303+1,0),IF($H$1=32,HLOOKUP($H$2,$BY$2:$CN$34,F303+1,0),IF($H$1=64,HLOOKUP($H$2,$CT$2:$DY$66,F303+1,0),IF($H$1=128,HLOOKUP($H$2,$EE$2:$GP$130,F303+1,0),"")))))))</f>
        <v>#N/A</v>
      </c>
      <c r="IG303" s="278"/>
      <c r="II303" s="278"/>
      <c r="IJ303" s="278"/>
      <c r="IK303" s="278"/>
      <c r="IL303" s="288"/>
      <c r="IM303" s="278"/>
      <c r="IN303" s="278"/>
      <c r="IO303" s="278"/>
      <c r="IP303" s="278"/>
      <c r="IQ303" s="278"/>
      <c r="IR303" s="278"/>
      <c r="IS303" s="278"/>
      <c r="IT303" s="278"/>
      <c r="IU303" s="278"/>
      <c r="IW303" s="278"/>
      <c r="IX303" s="278"/>
      <c r="IY303" s="278"/>
      <c r="IZ303" s="278"/>
      <c r="JA303" s="278"/>
    </row>
    <row r="304" spans="29:261" ht="24.9" customHeight="1" x14ac:dyDescent="0.6">
      <c r="AC304" s="180" t="str">
        <f t="shared" si="654"/>
        <v/>
      </c>
      <c r="AD304" s="180" t="str">
        <f t="shared" si="650"/>
        <v/>
      </c>
      <c r="AF304" s="284"/>
      <c r="IG304" s="277">
        <v>151</v>
      </c>
      <c r="II304" s="277" t="str">
        <f t="shared" ref="II304" si="730">IF($H$1=8,IW304,IF($H$1=16,IX304,IF($H$1=32,IY304,IF($H$1=64,IZ304,IF($H$1=128,JA304,"")))))</f>
        <v/>
      </c>
      <c r="IJ304" s="277">
        <f t="shared" ref="IJ304" si="731">IF($H$1=8,IL304,IF($H$1=16,IN304,IF($H$1=32,IP304,IF($H$1=64,IR304,IF($H$1=128,IT304,"")))))</f>
        <v>0</v>
      </c>
      <c r="IK304" s="277">
        <f t="shared" ref="IK304" si="732">IF($H$1=8,IM304,IF($H$1=16,IO304,IF($H$1=32,IQ304,IF($H$1=64,IS304,IF($H$1=128,IU304,"")))))</f>
        <v>0</v>
      </c>
      <c r="IL304" s="277"/>
      <c r="IM304" s="277"/>
      <c r="IN304" s="277"/>
      <c r="IO304" s="277"/>
      <c r="IP304" s="277"/>
      <c r="IQ304" s="277"/>
      <c r="IR304" s="277"/>
      <c r="IS304" s="277"/>
      <c r="IT304" s="277" t="s">
        <v>43</v>
      </c>
      <c r="IU304" s="277"/>
      <c r="IW304" s="277" t="str">
        <f>IF(IM304="","",MAX($IW$4:IW303)+1)</f>
        <v/>
      </c>
      <c r="IX304" s="277" t="str">
        <f>IF(IO304="","",MAX($IW$4:IX303)+1)</f>
        <v/>
      </c>
      <c r="IY304" s="277" t="str">
        <f>IF(IQ304="","",MAX($IW$4:IY303)+1)</f>
        <v/>
      </c>
      <c r="IZ304" s="277" t="str">
        <f>IF(IS304="","",MAX($IW$4:IZ303)+1)</f>
        <v/>
      </c>
      <c r="JA304" s="277" t="str">
        <f>IF(IU304="","",MAX($IW$4:JA303)+1)</f>
        <v/>
      </c>
    </row>
    <row r="305" spans="29:261" ht="24.9" customHeight="1" x14ac:dyDescent="0.6">
      <c r="AC305" s="180" t="str">
        <f t="shared" si="654"/>
        <v/>
      </c>
      <c r="AD305" s="180" t="str">
        <f t="shared" si="650"/>
        <v/>
      </c>
      <c r="AF305" s="284" t="e">
        <f>IF(F305=$H$1,"B1",IF(F305&gt;$H$1,"--",IF($H$1=8,HLOOKUP($H$2,$HZ$2:$IC$10,F305+1,0),IF($H$1=16,HLOOKUP($H$2,$BL$2:$BS$18,F305+1,0),IF($H$1=32,HLOOKUP($H$2,$BY$2:$CN$34,F305+1,0),IF($H$1=64,HLOOKUP($H$2,$CT$2:$DY$66,F305+1,0),IF($H$1=128,HLOOKUP($H$2,$EE$2:$GP$130,F305+1,0),"")))))))</f>
        <v>#N/A</v>
      </c>
      <c r="IG305" s="278"/>
      <c r="II305" s="278"/>
      <c r="IJ305" s="278"/>
      <c r="IK305" s="278"/>
      <c r="IL305" s="288"/>
      <c r="IM305" s="278"/>
      <c r="IN305" s="278"/>
      <c r="IO305" s="278"/>
      <c r="IP305" s="278"/>
      <c r="IQ305" s="278"/>
      <c r="IR305" s="278"/>
      <c r="IS305" s="278"/>
      <c r="IT305" s="278"/>
      <c r="IU305" s="278"/>
      <c r="IW305" s="278"/>
      <c r="IX305" s="278"/>
      <c r="IY305" s="278"/>
      <c r="IZ305" s="278"/>
      <c r="JA305" s="278"/>
    </row>
    <row r="306" spans="29:261" ht="24.9" customHeight="1" x14ac:dyDescent="0.6">
      <c r="AC306" s="180" t="str">
        <f t="shared" si="654"/>
        <v/>
      </c>
      <c r="AD306" s="180" t="str">
        <f t="shared" si="650"/>
        <v/>
      </c>
      <c r="AF306" s="284"/>
      <c r="IG306" s="277">
        <v>152</v>
      </c>
      <c r="II306" s="277" t="str">
        <f t="shared" ref="II306" si="733">IF($H$1=8,IW306,IF($H$1=16,IX306,IF($H$1=32,IY306,IF($H$1=64,IZ306,IF($H$1=128,JA306,"")))))</f>
        <v/>
      </c>
      <c r="IJ306" s="277">
        <f t="shared" ref="IJ306" si="734">IF($H$1=8,IL306,IF($H$1=16,IN306,IF($H$1=32,IP306,IF($H$1=64,IR306,IF($H$1=128,IT306,"")))))</f>
        <v>0</v>
      </c>
      <c r="IK306" s="277">
        <f t="shared" ref="IK306" si="735">IF($H$1=8,IM306,IF($H$1=16,IO306,IF($H$1=32,IQ306,IF($H$1=64,IS306,IF($H$1=128,IU306,"")))))</f>
        <v>0</v>
      </c>
      <c r="IL306" s="277"/>
      <c r="IM306" s="277"/>
      <c r="IN306" s="277"/>
      <c r="IO306" s="277"/>
      <c r="IP306" s="277"/>
      <c r="IQ306" s="277"/>
      <c r="IR306" s="277"/>
      <c r="IS306" s="277"/>
      <c r="IT306" s="277" t="s">
        <v>43</v>
      </c>
      <c r="IU306" s="277"/>
      <c r="IW306" s="277" t="str">
        <f>IF(IM306="","",MAX($IW$4:IW305)+1)</f>
        <v/>
      </c>
      <c r="IX306" s="277" t="str">
        <f>IF(IO306="","",MAX($IW$4:IX305)+1)</f>
        <v/>
      </c>
      <c r="IY306" s="277" t="str">
        <f>IF(IQ306="","",MAX($IW$4:IY305)+1)</f>
        <v/>
      </c>
      <c r="IZ306" s="277" t="str">
        <f>IF(IS306="","",MAX($IW$4:IZ305)+1)</f>
        <v/>
      </c>
      <c r="JA306" s="277" t="str">
        <f>IF(IU306="","",MAX($IW$4:JA305)+1)</f>
        <v/>
      </c>
    </row>
    <row r="307" spans="29:261" ht="24.9" customHeight="1" x14ac:dyDescent="0.6">
      <c r="AC307" s="180" t="str">
        <f t="shared" si="654"/>
        <v/>
      </c>
      <c r="AD307" s="180" t="str">
        <f t="shared" si="650"/>
        <v/>
      </c>
      <c r="AF307" s="284" t="e">
        <f>IF(F307=$H$1,"B1",IF(F307&gt;$H$1,"--",IF($H$1=8,HLOOKUP($H$2,$HZ$2:$IC$10,F307+1,0),IF($H$1=16,HLOOKUP($H$2,$BL$2:$BS$18,F307+1,0),IF($H$1=32,HLOOKUP($H$2,$BY$2:$CN$34,F307+1,0),IF($H$1=64,HLOOKUP($H$2,$CT$2:$DY$66,F307+1,0),IF($H$1=128,HLOOKUP($H$2,$EE$2:$GP$130,F307+1,0),"")))))))</f>
        <v>#N/A</v>
      </c>
      <c r="IG307" s="278"/>
      <c r="II307" s="278"/>
      <c r="IJ307" s="278"/>
      <c r="IK307" s="278"/>
      <c r="IL307" s="288"/>
      <c r="IM307" s="278"/>
      <c r="IN307" s="278"/>
      <c r="IO307" s="278"/>
      <c r="IP307" s="278"/>
      <c r="IQ307" s="278"/>
      <c r="IR307" s="278"/>
      <c r="IS307" s="278"/>
      <c r="IT307" s="278"/>
      <c r="IU307" s="278"/>
      <c r="IW307" s="278"/>
      <c r="IX307" s="278"/>
      <c r="IY307" s="278"/>
      <c r="IZ307" s="278"/>
      <c r="JA307" s="278"/>
    </row>
    <row r="308" spans="29:261" ht="24.9" customHeight="1" x14ac:dyDescent="0.6">
      <c r="AC308" s="180" t="str">
        <f t="shared" si="654"/>
        <v/>
      </c>
      <c r="AD308" s="180" t="str">
        <f t="shared" si="650"/>
        <v/>
      </c>
      <c r="AF308" s="284"/>
      <c r="IG308" s="277">
        <v>153</v>
      </c>
      <c r="II308" s="277" t="str">
        <f t="shared" ref="II308" si="736">IF($H$1=8,IW308,IF($H$1=16,IX308,IF($H$1=32,IY308,IF($H$1=64,IZ308,IF($H$1=128,JA308,"")))))</f>
        <v/>
      </c>
      <c r="IJ308" s="277">
        <f t="shared" ref="IJ308" si="737">IF($H$1=8,IL308,IF($H$1=16,IN308,IF($H$1=32,IP308,IF($H$1=64,IR308,IF($H$1=128,IT308,"")))))</f>
        <v>0</v>
      </c>
      <c r="IK308" s="277">
        <f t="shared" ref="IK308" si="738">IF($H$1=8,IM308,IF($H$1=16,IO308,IF($H$1=32,IQ308,IF($H$1=64,IS308,IF($H$1=128,IU308,"")))))</f>
        <v>0</v>
      </c>
      <c r="IL308" s="277"/>
      <c r="IM308" s="277"/>
      <c r="IN308" s="277"/>
      <c r="IO308" s="277"/>
      <c r="IP308" s="277"/>
      <c r="IQ308" s="277"/>
      <c r="IR308" s="277"/>
      <c r="IS308" s="277"/>
      <c r="IT308" s="277" t="s">
        <v>43</v>
      </c>
      <c r="IU308" s="277"/>
      <c r="IW308" s="277" t="str">
        <f>IF(IM308="","",MAX($IW$4:IW307)+1)</f>
        <v/>
      </c>
      <c r="IX308" s="277" t="str">
        <f>IF(IO308="","",MAX($IW$4:IX307)+1)</f>
        <v/>
      </c>
      <c r="IY308" s="277" t="str">
        <f>IF(IQ308="","",MAX($IW$4:IY307)+1)</f>
        <v/>
      </c>
      <c r="IZ308" s="277" t="str">
        <f>IF(IS308="","",MAX($IW$4:IZ307)+1)</f>
        <v/>
      </c>
      <c r="JA308" s="277" t="str">
        <f>IF(IU308="","",MAX($IW$4:JA307)+1)</f>
        <v/>
      </c>
    </row>
    <row r="309" spans="29:261" ht="24.9" customHeight="1" x14ac:dyDescent="0.6">
      <c r="AC309" s="180" t="str">
        <f t="shared" si="654"/>
        <v/>
      </c>
      <c r="AD309" s="180" t="str">
        <f t="shared" si="650"/>
        <v/>
      </c>
      <c r="AF309" s="284" t="e">
        <f>IF(F309=$H$1,"B1",IF(F309&gt;$H$1,"--",IF($H$1=8,HLOOKUP($H$2,$HZ$2:$IC$10,F309+1,0),IF($H$1=16,HLOOKUP($H$2,$BL$2:$BS$18,F309+1,0),IF($H$1=32,HLOOKUP($H$2,$BY$2:$CN$34,F309+1,0),IF($H$1=64,HLOOKUP($H$2,$CT$2:$DY$66,F309+1,0),IF($H$1=128,HLOOKUP($H$2,$EE$2:$GP$130,F309+1,0),"")))))))</f>
        <v>#N/A</v>
      </c>
      <c r="IG309" s="278"/>
      <c r="II309" s="278"/>
      <c r="IJ309" s="278"/>
      <c r="IK309" s="278"/>
      <c r="IL309" s="288"/>
      <c r="IM309" s="278"/>
      <c r="IN309" s="278"/>
      <c r="IO309" s="278"/>
      <c r="IP309" s="278"/>
      <c r="IQ309" s="278"/>
      <c r="IR309" s="278"/>
      <c r="IS309" s="278"/>
      <c r="IT309" s="278"/>
      <c r="IU309" s="278"/>
      <c r="IW309" s="278"/>
      <c r="IX309" s="278"/>
      <c r="IY309" s="278"/>
      <c r="IZ309" s="278"/>
      <c r="JA309" s="278"/>
    </row>
    <row r="310" spans="29:261" ht="24.9" customHeight="1" x14ac:dyDescent="0.6">
      <c r="AC310" s="180" t="str">
        <f t="shared" si="654"/>
        <v/>
      </c>
      <c r="AD310" s="180" t="str">
        <f t="shared" si="650"/>
        <v/>
      </c>
      <c r="AF310" s="284"/>
      <c r="IG310" s="277">
        <v>154</v>
      </c>
      <c r="II310" s="277" t="str">
        <f t="shared" ref="II310" si="739">IF($H$1=8,IW310,IF($H$1=16,IX310,IF($H$1=32,IY310,IF($H$1=64,IZ310,IF($H$1=128,JA310,"")))))</f>
        <v/>
      </c>
      <c r="IJ310" s="277">
        <f t="shared" ref="IJ310" si="740">IF($H$1=8,IL310,IF($H$1=16,IN310,IF($H$1=32,IP310,IF($H$1=64,IR310,IF($H$1=128,IT310,"")))))</f>
        <v>0</v>
      </c>
      <c r="IK310" s="277">
        <f t="shared" ref="IK310" si="741">IF($H$1=8,IM310,IF($H$1=16,IO310,IF($H$1=32,IQ310,IF($H$1=64,IS310,IF($H$1=128,IU310,"")))))</f>
        <v>0</v>
      </c>
      <c r="IL310" s="277"/>
      <c r="IM310" s="277"/>
      <c r="IN310" s="277"/>
      <c r="IO310" s="277"/>
      <c r="IP310" s="277"/>
      <c r="IQ310" s="277"/>
      <c r="IR310" s="277"/>
      <c r="IS310" s="277"/>
      <c r="IT310" s="277" t="s">
        <v>43</v>
      </c>
      <c r="IU310" s="277"/>
      <c r="IW310" s="277" t="str">
        <f>IF(IM310="","",MAX($IW$4:IW309)+1)</f>
        <v/>
      </c>
      <c r="IX310" s="277" t="str">
        <f>IF(IO310="","",MAX($IW$4:IX309)+1)</f>
        <v/>
      </c>
      <c r="IY310" s="277" t="str">
        <f>IF(IQ310="","",MAX($IW$4:IY309)+1)</f>
        <v/>
      </c>
      <c r="IZ310" s="277" t="str">
        <f>IF(IS310="","",MAX($IW$4:IZ309)+1)</f>
        <v/>
      </c>
      <c r="JA310" s="277" t="str">
        <f>IF(IU310="","",MAX($IW$4:JA309)+1)</f>
        <v/>
      </c>
    </row>
    <row r="311" spans="29:261" ht="24.9" customHeight="1" x14ac:dyDescent="0.6">
      <c r="AC311" s="180" t="str">
        <f t="shared" si="654"/>
        <v/>
      </c>
      <c r="AD311" s="180" t="str">
        <f t="shared" si="650"/>
        <v/>
      </c>
      <c r="AF311" s="284" t="e">
        <f>IF(F311=$H$1,"B1",IF(F311&gt;$H$1,"--",IF($H$1=8,HLOOKUP($H$2,$HZ$2:$IC$10,F311+1,0),IF($H$1=16,HLOOKUP($H$2,$BL$2:$BS$18,F311+1,0),IF($H$1=32,HLOOKUP($H$2,$BY$2:$CN$34,F311+1,0),IF($H$1=64,HLOOKUP($H$2,$CT$2:$DY$66,F311+1,0),IF($H$1=128,HLOOKUP($H$2,$EE$2:$GP$130,F311+1,0),"")))))))</f>
        <v>#N/A</v>
      </c>
      <c r="IG311" s="278"/>
      <c r="II311" s="278"/>
      <c r="IJ311" s="278"/>
      <c r="IK311" s="278"/>
      <c r="IL311" s="288"/>
      <c r="IM311" s="278"/>
      <c r="IN311" s="278"/>
      <c r="IO311" s="278"/>
      <c r="IP311" s="278"/>
      <c r="IQ311" s="278"/>
      <c r="IR311" s="278"/>
      <c r="IS311" s="278"/>
      <c r="IT311" s="278"/>
      <c r="IU311" s="278"/>
      <c r="IW311" s="278"/>
      <c r="IX311" s="278"/>
      <c r="IY311" s="278"/>
      <c r="IZ311" s="278"/>
      <c r="JA311" s="278"/>
    </row>
    <row r="312" spans="29:261" ht="24.9" customHeight="1" x14ac:dyDescent="0.6">
      <c r="AC312" s="180" t="str">
        <f t="shared" si="654"/>
        <v/>
      </c>
      <c r="AD312" s="180" t="str">
        <f t="shared" si="650"/>
        <v/>
      </c>
      <c r="AF312" s="284"/>
      <c r="IG312" s="277">
        <v>155</v>
      </c>
      <c r="II312" s="277" t="str">
        <f t="shared" ref="II312" si="742">IF($H$1=8,IW312,IF($H$1=16,IX312,IF($H$1=32,IY312,IF($H$1=64,IZ312,IF($H$1=128,JA312,"")))))</f>
        <v/>
      </c>
      <c r="IJ312" s="277">
        <f t="shared" ref="IJ312" si="743">IF($H$1=8,IL312,IF($H$1=16,IN312,IF($H$1=32,IP312,IF($H$1=64,IR312,IF($H$1=128,IT312,"")))))</f>
        <v>0</v>
      </c>
      <c r="IK312" s="277">
        <f t="shared" ref="IK312" si="744">IF($H$1=8,IM312,IF($H$1=16,IO312,IF($H$1=32,IQ312,IF($H$1=64,IS312,IF($H$1=128,IU312,"")))))</f>
        <v>0</v>
      </c>
      <c r="IL312" s="277"/>
      <c r="IM312" s="277"/>
      <c r="IN312" s="277"/>
      <c r="IO312" s="277"/>
      <c r="IP312" s="277"/>
      <c r="IQ312" s="277"/>
      <c r="IR312" s="277"/>
      <c r="IS312" s="277"/>
      <c r="IT312" s="277" t="s">
        <v>43</v>
      </c>
      <c r="IU312" s="277"/>
      <c r="IW312" s="277" t="str">
        <f>IF(IM312="","",MAX($IW$4:IW311)+1)</f>
        <v/>
      </c>
      <c r="IX312" s="277" t="str">
        <f>IF(IO312="","",MAX($IW$4:IX311)+1)</f>
        <v/>
      </c>
      <c r="IY312" s="277" t="str">
        <f>IF(IQ312="","",MAX($IW$4:IY311)+1)</f>
        <v/>
      </c>
      <c r="IZ312" s="277" t="str">
        <f>IF(IS312="","",MAX($IW$4:IZ311)+1)</f>
        <v/>
      </c>
      <c r="JA312" s="277" t="str">
        <f>IF(IU312="","",MAX($IW$4:JA311)+1)</f>
        <v/>
      </c>
    </row>
    <row r="313" spans="29:261" ht="24.9" customHeight="1" x14ac:dyDescent="0.6">
      <c r="AC313" s="180" t="str">
        <f t="shared" si="654"/>
        <v/>
      </c>
      <c r="AD313" s="180" t="str">
        <f t="shared" si="650"/>
        <v/>
      </c>
      <c r="AF313" s="284" t="e">
        <f>IF(F313=$H$1,"B1",IF(F313&gt;$H$1,"--",IF($H$1=8,HLOOKUP($H$2,$HZ$2:$IC$10,F313+1,0),IF($H$1=16,HLOOKUP($H$2,$BL$2:$BS$18,F313+1,0),IF($H$1=32,HLOOKUP($H$2,$BY$2:$CN$34,F313+1,0),IF($H$1=64,HLOOKUP($H$2,$CT$2:$DY$66,F313+1,0),IF($H$1=128,HLOOKUP($H$2,$EE$2:$GP$130,F313+1,0),"")))))))</f>
        <v>#N/A</v>
      </c>
      <c r="IG313" s="278"/>
      <c r="II313" s="278"/>
      <c r="IJ313" s="278"/>
      <c r="IK313" s="278"/>
      <c r="IL313" s="288"/>
      <c r="IM313" s="278"/>
      <c r="IN313" s="278"/>
      <c r="IO313" s="278"/>
      <c r="IP313" s="278"/>
      <c r="IQ313" s="278"/>
      <c r="IR313" s="278"/>
      <c r="IS313" s="278"/>
      <c r="IT313" s="278"/>
      <c r="IU313" s="278"/>
      <c r="IW313" s="278"/>
      <c r="IX313" s="278"/>
      <c r="IY313" s="278"/>
      <c r="IZ313" s="278"/>
      <c r="JA313" s="278"/>
    </row>
    <row r="314" spans="29:261" ht="24.9" customHeight="1" x14ac:dyDescent="0.6">
      <c r="AC314" s="180" t="str">
        <f t="shared" si="654"/>
        <v/>
      </c>
      <c r="AD314" s="180" t="str">
        <f t="shared" si="650"/>
        <v/>
      </c>
      <c r="AF314" s="284"/>
      <c r="IG314" s="277">
        <v>156</v>
      </c>
      <c r="II314" s="277" t="str">
        <f t="shared" ref="II314" si="745">IF($H$1=8,IW314,IF($H$1=16,IX314,IF($H$1=32,IY314,IF($H$1=64,IZ314,IF($H$1=128,JA314,"")))))</f>
        <v/>
      </c>
      <c r="IJ314" s="277">
        <f t="shared" ref="IJ314" si="746">IF($H$1=8,IL314,IF($H$1=16,IN314,IF($H$1=32,IP314,IF($H$1=64,IR314,IF($H$1=128,IT314,"")))))</f>
        <v>0</v>
      </c>
      <c r="IK314" s="277">
        <f t="shared" ref="IK314" si="747">IF($H$1=8,IM314,IF($H$1=16,IO314,IF($H$1=32,IQ314,IF($H$1=64,IS314,IF($H$1=128,IU314,"")))))</f>
        <v>0</v>
      </c>
      <c r="IL314" s="277"/>
      <c r="IM314" s="277"/>
      <c r="IN314" s="277"/>
      <c r="IO314" s="277"/>
      <c r="IP314" s="277"/>
      <c r="IQ314" s="277"/>
      <c r="IR314" s="277"/>
      <c r="IS314" s="277"/>
      <c r="IT314" s="277" t="s">
        <v>43</v>
      </c>
      <c r="IU314" s="277"/>
      <c r="IW314" s="277" t="str">
        <f>IF(IM314="","",MAX($IW$4:IW313)+1)</f>
        <v/>
      </c>
      <c r="IX314" s="277" t="str">
        <f>IF(IO314="","",MAX($IW$4:IX313)+1)</f>
        <v/>
      </c>
      <c r="IY314" s="277" t="str">
        <f>IF(IQ314="","",MAX($IW$4:IY313)+1)</f>
        <v/>
      </c>
      <c r="IZ314" s="277" t="str">
        <f>IF(IS314="","",MAX($IW$4:IZ313)+1)</f>
        <v/>
      </c>
      <c r="JA314" s="277" t="str">
        <f>IF(IU314="","",MAX($IW$4:JA313)+1)</f>
        <v/>
      </c>
    </row>
    <row r="315" spans="29:261" ht="24.9" customHeight="1" x14ac:dyDescent="0.6">
      <c r="AC315" s="180" t="str">
        <f t="shared" si="654"/>
        <v/>
      </c>
      <c r="AD315" s="180" t="str">
        <f t="shared" si="650"/>
        <v/>
      </c>
      <c r="AF315" s="284" t="e">
        <f>IF(F315=$H$1,"B1",IF(F315&gt;$H$1,"--",IF($H$1=8,HLOOKUP($H$2,$HZ$2:$IC$10,F315+1,0),IF($H$1=16,HLOOKUP($H$2,$BL$2:$BS$18,F315+1,0),IF($H$1=32,HLOOKUP($H$2,$BY$2:$CN$34,F315+1,0),IF($H$1=64,HLOOKUP($H$2,$CT$2:$DY$66,F315+1,0),IF($H$1=128,HLOOKUP($H$2,$EE$2:$GP$130,F315+1,0),"")))))))</f>
        <v>#N/A</v>
      </c>
      <c r="IG315" s="278"/>
      <c r="II315" s="278"/>
      <c r="IJ315" s="278"/>
      <c r="IK315" s="278"/>
      <c r="IL315" s="288"/>
      <c r="IM315" s="278"/>
      <c r="IN315" s="278"/>
      <c r="IO315" s="278"/>
      <c r="IP315" s="278"/>
      <c r="IQ315" s="278"/>
      <c r="IR315" s="278"/>
      <c r="IS315" s="278"/>
      <c r="IT315" s="278"/>
      <c r="IU315" s="278"/>
      <c r="IW315" s="278"/>
      <c r="IX315" s="278"/>
      <c r="IY315" s="278"/>
      <c r="IZ315" s="278"/>
      <c r="JA315" s="278"/>
    </row>
    <row r="316" spans="29:261" ht="24.9" customHeight="1" x14ac:dyDescent="0.6">
      <c r="AC316" s="180" t="str">
        <f t="shared" si="654"/>
        <v/>
      </c>
      <c r="AD316" s="180" t="str">
        <f t="shared" si="650"/>
        <v/>
      </c>
      <c r="AF316" s="284"/>
    </row>
    <row r="317" spans="29:261" ht="24.9" customHeight="1" x14ac:dyDescent="0.6">
      <c r="AC317" s="180" t="str">
        <f t="shared" si="654"/>
        <v/>
      </c>
      <c r="AD317" s="180" t="str">
        <f t="shared" si="650"/>
        <v/>
      </c>
      <c r="AF317" s="284" t="e">
        <f>IF(F317=$H$1,"B1",IF(F317&gt;$H$1,"--",IF($H$1=8,HLOOKUP($H$2,$HZ$2:$IC$10,F317+1,0),IF($H$1=16,HLOOKUP($H$2,$BL$2:$BS$18,F317+1,0),IF($H$1=32,HLOOKUP($H$2,$BY$2:$CN$34,F317+1,0),IF($H$1=64,HLOOKUP($H$2,$CT$2:$DY$66,F317+1,0),IF($H$1=128,HLOOKUP($H$2,$EE$2:$GP$130,F317+1,0),"")))))))</f>
        <v>#N/A</v>
      </c>
    </row>
    <row r="318" spans="29:261" ht="24.9" customHeight="1" x14ac:dyDescent="0.6">
      <c r="AC318" s="180" t="str">
        <f t="shared" si="654"/>
        <v/>
      </c>
      <c r="AD318" s="180" t="str">
        <f t="shared" ref="AD318" si="748">IF(ISERROR(VLOOKUP(Q259,$A$5:$I$260,9,0))=TRUE,"",VLOOKUP(Q259,$A$5:$I$260,9,0))</f>
        <v/>
      </c>
      <c r="AF318" s="284"/>
    </row>
    <row r="319" spans="29:261" ht="24.9" customHeight="1" x14ac:dyDescent="0.6">
      <c r="AC319" s="162">
        <f>MAX(AC62:AC318)</f>
        <v>25</v>
      </c>
      <c r="AF319" s="284" t="e">
        <f>IF(F319=$H$1,"B1",IF(F319&gt;$H$1,"--",IF($H$1=8,HLOOKUP($H$2,$HZ$2:$IC$10,F319+1,0),IF($H$1=16,HLOOKUP($H$2,$BL$2:$BS$18,F319+1,0),IF($H$1=32,HLOOKUP($H$2,$BY$2:$CN$34,F319+1,0),IF($H$1=64,HLOOKUP($H$2,$CT$2:$DY$66,F319+1,0),IF($H$1=128,HLOOKUP($H$2,$EE$2:$GP$130,F319+1,0),"")))))))</f>
        <v>#N/A</v>
      </c>
    </row>
    <row r="320" spans="29:261" ht="24.9" customHeight="1" x14ac:dyDescent="0.6">
      <c r="AF320" s="284"/>
    </row>
  </sheetData>
  <mergeCells count="4393">
    <mergeCell ref="II294:II295"/>
    <mergeCell ref="II296:II297"/>
    <mergeCell ref="II298:II299"/>
    <mergeCell ref="II300:II301"/>
    <mergeCell ref="II302:II303"/>
    <mergeCell ref="II304:II305"/>
    <mergeCell ref="II306:II307"/>
    <mergeCell ref="II308:II309"/>
    <mergeCell ref="II310:II311"/>
    <mergeCell ref="II312:II313"/>
    <mergeCell ref="II314:II315"/>
    <mergeCell ref="II260:II261"/>
    <mergeCell ref="II262:II263"/>
    <mergeCell ref="II264:II265"/>
    <mergeCell ref="II266:II267"/>
    <mergeCell ref="II268:II269"/>
    <mergeCell ref="II270:II271"/>
    <mergeCell ref="II272:II273"/>
    <mergeCell ref="II274:II275"/>
    <mergeCell ref="II276:II277"/>
    <mergeCell ref="II278:II279"/>
    <mergeCell ref="II280:II281"/>
    <mergeCell ref="II282:II283"/>
    <mergeCell ref="II284:II285"/>
    <mergeCell ref="II286:II287"/>
    <mergeCell ref="II288:II289"/>
    <mergeCell ref="II290:II291"/>
    <mergeCell ref="II292:II293"/>
    <mergeCell ref="II226:II227"/>
    <mergeCell ref="II228:II229"/>
    <mergeCell ref="II230:II231"/>
    <mergeCell ref="II232:II233"/>
    <mergeCell ref="II234:II235"/>
    <mergeCell ref="II236:II237"/>
    <mergeCell ref="II238:II239"/>
    <mergeCell ref="II240:II241"/>
    <mergeCell ref="II242:II243"/>
    <mergeCell ref="II244:II245"/>
    <mergeCell ref="II246:II247"/>
    <mergeCell ref="II248:II249"/>
    <mergeCell ref="II250:II251"/>
    <mergeCell ref="II252:II253"/>
    <mergeCell ref="II254:II255"/>
    <mergeCell ref="II256:II257"/>
    <mergeCell ref="II258:II259"/>
    <mergeCell ref="II192:II193"/>
    <mergeCell ref="II194:II195"/>
    <mergeCell ref="II196:II197"/>
    <mergeCell ref="II198:II199"/>
    <mergeCell ref="II200:II201"/>
    <mergeCell ref="II202:II203"/>
    <mergeCell ref="II204:II205"/>
    <mergeCell ref="II206:II207"/>
    <mergeCell ref="II208:II209"/>
    <mergeCell ref="II210:II211"/>
    <mergeCell ref="II212:II213"/>
    <mergeCell ref="II214:II215"/>
    <mergeCell ref="II216:II217"/>
    <mergeCell ref="II218:II219"/>
    <mergeCell ref="II220:II221"/>
    <mergeCell ref="II222:II223"/>
    <mergeCell ref="II224:II225"/>
    <mergeCell ref="II158:II159"/>
    <mergeCell ref="II160:II161"/>
    <mergeCell ref="II162:II163"/>
    <mergeCell ref="II164:II165"/>
    <mergeCell ref="II166:II167"/>
    <mergeCell ref="II168:II169"/>
    <mergeCell ref="II170:II171"/>
    <mergeCell ref="II172:II173"/>
    <mergeCell ref="II174:II175"/>
    <mergeCell ref="II176:II177"/>
    <mergeCell ref="II178:II179"/>
    <mergeCell ref="II180:II181"/>
    <mergeCell ref="II182:II183"/>
    <mergeCell ref="II184:II185"/>
    <mergeCell ref="II186:II187"/>
    <mergeCell ref="II188:II189"/>
    <mergeCell ref="II190:II191"/>
    <mergeCell ref="II124:II125"/>
    <mergeCell ref="II126:II127"/>
    <mergeCell ref="II128:II129"/>
    <mergeCell ref="II130:II131"/>
    <mergeCell ref="II132:II133"/>
    <mergeCell ref="II134:II135"/>
    <mergeCell ref="II136:II137"/>
    <mergeCell ref="II138:II139"/>
    <mergeCell ref="II140:II141"/>
    <mergeCell ref="II142:II143"/>
    <mergeCell ref="II144:II145"/>
    <mergeCell ref="II146:II147"/>
    <mergeCell ref="II148:II149"/>
    <mergeCell ref="II150:II151"/>
    <mergeCell ref="II152:II153"/>
    <mergeCell ref="II154:II155"/>
    <mergeCell ref="II156:II157"/>
    <mergeCell ref="II90:II91"/>
    <mergeCell ref="II92:II93"/>
    <mergeCell ref="II94:II95"/>
    <mergeCell ref="II96:II97"/>
    <mergeCell ref="II98:II99"/>
    <mergeCell ref="II100:II101"/>
    <mergeCell ref="II102:II103"/>
    <mergeCell ref="II104:II105"/>
    <mergeCell ref="II106:II107"/>
    <mergeCell ref="II108:II109"/>
    <mergeCell ref="II110:II111"/>
    <mergeCell ref="II112:II113"/>
    <mergeCell ref="II114:II115"/>
    <mergeCell ref="II116:II117"/>
    <mergeCell ref="II118:II119"/>
    <mergeCell ref="II120:II121"/>
    <mergeCell ref="II122:II123"/>
    <mergeCell ref="II56:II57"/>
    <mergeCell ref="II58:II59"/>
    <mergeCell ref="II60:II61"/>
    <mergeCell ref="II62:II63"/>
    <mergeCell ref="II64:II65"/>
    <mergeCell ref="II66:II67"/>
    <mergeCell ref="II68:II69"/>
    <mergeCell ref="II70:II71"/>
    <mergeCell ref="II72:II73"/>
    <mergeCell ref="II74:II75"/>
    <mergeCell ref="II76:II77"/>
    <mergeCell ref="II78:II79"/>
    <mergeCell ref="II80:II81"/>
    <mergeCell ref="II82:II83"/>
    <mergeCell ref="II84:II85"/>
    <mergeCell ref="II86:II87"/>
    <mergeCell ref="II88:II89"/>
    <mergeCell ref="IT310:IT311"/>
    <mergeCell ref="IU310:IU311"/>
    <mergeCell ref="IT312:IT313"/>
    <mergeCell ref="IU312:IU313"/>
    <mergeCell ref="IT314:IT315"/>
    <mergeCell ref="IU314:IU315"/>
    <mergeCell ref="II4:II5"/>
    <mergeCell ref="II6:II7"/>
    <mergeCell ref="II8:II9"/>
    <mergeCell ref="II10:II11"/>
    <mergeCell ref="II12:II13"/>
    <mergeCell ref="II14:II15"/>
    <mergeCell ref="II16:II17"/>
    <mergeCell ref="II18:II19"/>
    <mergeCell ref="II20:II21"/>
    <mergeCell ref="II22:II23"/>
    <mergeCell ref="II24:II25"/>
    <mergeCell ref="II26:II27"/>
    <mergeCell ref="II28:II29"/>
    <mergeCell ref="II30:II31"/>
    <mergeCell ref="II32:II33"/>
    <mergeCell ref="II34:II35"/>
    <mergeCell ref="II36:II37"/>
    <mergeCell ref="II38:II39"/>
    <mergeCell ref="II40:II41"/>
    <mergeCell ref="II42:II43"/>
    <mergeCell ref="II44:II45"/>
    <mergeCell ref="II46:II47"/>
    <mergeCell ref="II48:II49"/>
    <mergeCell ref="II50:II51"/>
    <mergeCell ref="II52:II53"/>
    <mergeCell ref="II54:II55"/>
    <mergeCell ref="IT292:IT293"/>
    <mergeCell ref="IU292:IU293"/>
    <mergeCell ref="IT294:IT295"/>
    <mergeCell ref="IU294:IU295"/>
    <mergeCell ref="IT296:IT297"/>
    <mergeCell ref="IU296:IU297"/>
    <mergeCell ref="IT298:IT299"/>
    <mergeCell ref="IU298:IU299"/>
    <mergeCell ref="IT300:IT301"/>
    <mergeCell ref="IU300:IU301"/>
    <mergeCell ref="IT302:IT303"/>
    <mergeCell ref="IU302:IU303"/>
    <mergeCell ref="IT304:IT305"/>
    <mergeCell ref="IU304:IU305"/>
    <mergeCell ref="IT306:IT307"/>
    <mergeCell ref="IU306:IU307"/>
    <mergeCell ref="IT308:IT309"/>
    <mergeCell ref="IU308:IU309"/>
    <mergeCell ref="IT274:IT275"/>
    <mergeCell ref="IU274:IU275"/>
    <mergeCell ref="IT276:IT277"/>
    <mergeCell ref="IU276:IU277"/>
    <mergeCell ref="IT278:IT279"/>
    <mergeCell ref="IU278:IU279"/>
    <mergeCell ref="IT280:IT281"/>
    <mergeCell ref="IU280:IU281"/>
    <mergeCell ref="IT282:IT283"/>
    <mergeCell ref="IU282:IU283"/>
    <mergeCell ref="IT284:IT285"/>
    <mergeCell ref="IU284:IU285"/>
    <mergeCell ref="IT286:IT287"/>
    <mergeCell ref="IU286:IU287"/>
    <mergeCell ref="IT288:IT289"/>
    <mergeCell ref="IU288:IU289"/>
    <mergeCell ref="IT290:IT291"/>
    <mergeCell ref="IU290:IU291"/>
    <mergeCell ref="IT256:IT257"/>
    <mergeCell ref="IU256:IU257"/>
    <mergeCell ref="IT258:IT259"/>
    <mergeCell ref="IU258:IU259"/>
    <mergeCell ref="IT260:IT261"/>
    <mergeCell ref="IU260:IU261"/>
    <mergeCell ref="IT262:IT263"/>
    <mergeCell ref="IU262:IU263"/>
    <mergeCell ref="IT264:IT265"/>
    <mergeCell ref="IU264:IU265"/>
    <mergeCell ref="IT266:IT267"/>
    <mergeCell ref="IU266:IU267"/>
    <mergeCell ref="IT268:IT269"/>
    <mergeCell ref="IU268:IU269"/>
    <mergeCell ref="IT270:IT271"/>
    <mergeCell ref="IU270:IU271"/>
    <mergeCell ref="IT272:IT273"/>
    <mergeCell ref="IU272:IU273"/>
    <mergeCell ref="IT238:IT239"/>
    <mergeCell ref="IU238:IU239"/>
    <mergeCell ref="IT240:IT241"/>
    <mergeCell ref="IU240:IU241"/>
    <mergeCell ref="IT242:IT243"/>
    <mergeCell ref="IU242:IU243"/>
    <mergeCell ref="IT244:IT245"/>
    <mergeCell ref="IU244:IU245"/>
    <mergeCell ref="IT246:IT247"/>
    <mergeCell ref="IU246:IU247"/>
    <mergeCell ref="IT248:IT249"/>
    <mergeCell ref="IU248:IU249"/>
    <mergeCell ref="IT250:IT251"/>
    <mergeCell ref="IU250:IU251"/>
    <mergeCell ref="IT252:IT253"/>
    <mergeCell ref="IU252:IU253"/>
    <mergeCell ref="IT254:IT255"/>
    <mergeCell ref="IU254:IU255"/>
    <mergeCell ref="IT220:IT221"/>
    <mergeCell ref="IU220:IU221"/>
    <mergeCell ref="IT222:IT223"/>
    <mergeCell ref="IU222:IU223"/>
    <mergeCell ref="IT224:IT225"/>
    <mergeCell ref="IU224:IU225"/>
    <mergeCell ref="IT226:IT227"/>
    <mergeCell ref="IU226:IU227"/>
    <mergeCell ref="IT228:IT229"/>
    <mergeCell ref="IU228:IU229"/>
    <mergeCell ref="IT230:IT231"/>
    <mergeCell ref="IU230:IU231"/>
    <mergeCell ref="IT232:IT233"/>
    <mergeCell ref="IU232:IU233"/>
    <mergeCell ref="IT234:IT235"/>
    <mergeCell ref="IU234:IU235"/>
    <mergeCell ref="IT236:IT237"/>
    <mergeCell ref="IU236:IU237"/>
    <mergeCell ref="IT202:IT203"/>
    <mergeCell ref="IU202:IU203"/>
    <mergeCell ref="IT204:IT205"/>
    <mergeCell ref="IU204:IU205"/>
    <mergeCell ref="IT206:IT207"/>
    <mergeCell ref="IU206:IU207"/>
    <mergeCell ref="IT208:IT209"/>
    <mergeCell ref="IU208:IU209"/>
    <mergeCell ref="IT210:IT211"/>
    <mergeCell ref="IU210:IU211"/>
    <mergeCell ref="IT212:IT213"/>
    <mergeCell ref="IU212:IU213"/>
    <mergeCell ref="IT214:IT215"/>
    <mergeCell ref="IU214:IU215"/>
    <mergeCell ref="IT216:IT217"/>
    <mergeCell ref="IU216:IU217"/>
    <mergeCell ref="IT218:IT219"/>
    <mergeCell ref="IU218:IU219"/>
    <mergeCell ref="IT184:IT185"/>
    <mergeCell ref="IU184:IU185"/>
    <mergeCell ref="IT186:IT187"/>
    <mergeCell ref="IU186:IU187"/>
    <mergeCell ref="IT188:IT189"/>
    <mergeCell ref="IU188:IU189"/>
    <mergeCell ref="IT190:IT191"/>
    <mergeCell ref="IU190:IU191"/>
    <mergeCell ref="IT192:IT193"/>
    <mergeCell ref="IU192:IU193"/>
    <mergeCell ref="IT194:IT195"/>
    <mergeCell ref="IU194:IU195"/>
    <mergeCell ref="IT196:IT197"/>
    <mergeCell ref="IU196:IU197"/>
    <mergeCell ref="IT198:IT199"/>
    <mergeCell ref="IU198:IU199"/>
    <mergeCell ref="IT200:IT201"/>
    <mergeCell ref="IU200:IU201"/>
    <mergeCell ref="IT166:IT167"/>
    <mergeCell ref="IU166:IU167"/>
    <mergeCell ref="IT168:IT169"/>
    <mergeCell ref="IU168:IU169"/>
    <mergeCell ref="IT170:IT171"/>
    <mergeCell ref="IU170:IU171"/>
    <mergeCell ref="IT172:IT173"/>
    <mergeCell ref="IU172:IU173"/>
    <mergeCell ref="IT174:IT175"/>
    <mergeCell ref="IU174:IU175"/>
    <mergeCell ref="IT176:IT177"/>
    <mergeCell ref="IU176:IU177"/>
    <mergeCell ref="IT178:IT179"/>
    <mergeCell ref="IU178:IU179"/>
    <mergeCell ref="IT180:IT181"/>
    <mergeCell ref="IU180:IU181"/>
    <mergeCell ref="IT182:IT183"/>
    <mergeCell ref="IU182:IU183"/>
    <mergeCell ref="IT148:IT149"/>
    <mergeCell ref="IU148:IU149"/>
    <mergeCell ref="IT150:IT151"/>
    <mergeCell ref="IU150:IU151"/>
    <mergeCell ref="IT152:IT153"/>
    <mergeCell ref="IU152:IU153"/>
    <mergeCell ref="IT154:IT155"/>
    <mergeCell ref="IU154:IU155"/>
    <mergeCell ref="IT156:IT157"/>
    <mergeCell ref="IU156:IU157"/>
    <mergeCell ref="IT158:IT159"/>
    <mergeCell ref="IU158:IU159"/>
    <mergeCell ref="IT160:IT161"/>
    <mergeCell ref="IU160:IU161"/>
    <mergeCell ref="IT162:IT163"/>
    <mergeCell ref="IU162:IU163"/>
    <mergeCell ref="IT164:IT165"/>
    <mergeCell ref="IU164:IU165"/>
    <mergeCell ref="IT130:IT131"/>
    <mergeCell ref="IU130:IU131"/>
    <mergeCell ref="IT132:IT133"/>
    <mergeCell ref="IU132:IU133"/>
    <mergeCell ref="IT134:IT135"/>
    <mergeCell ref="IU134:IU135"/>
    <mergeCell ref="IT136:IT137"/>
    <mergeCell ref="IU136:IU137"/>
    <mergeCell ref="IT138:IT139"/>
    <mergeCell ref="IU138:IU139"/>
    <mergeCell ref="IT140:IT141"/>
    <mergeCell ref="IU140:IU141"/>
    <mergeCell ref="IT142:IT143"/>
    <mergeCell ref="IU142:IU143"/>
    <mergeCell ref="IT144:IT145"/>
    <mergeCell ref="IU144:IU145"/>
    <mergeCell ref="IT146:IT147"/>
    <mergeCell ref="IU146:IU147"/>
    <mergeCell ref="IT112:IT113"/>
    <mergeCell ref="IU112:IU113"/>
    <mergeCell ref="IT114:IT115"/>
    <mergeCell ref="IU114:IU115"/>
    <mergeCell ref="IT116:IT117"/>
    <mergeCell ref="IU116:IU117"/>
    <mergeCell ref="IT118:IT119"/>
    <mergeCell ref="IU118:IU119"/>
    <mergeCell ref="IT120:IT121"/>
    <mergeCell ref="IU120:IU121"/>
    <mergeCell ref="IT122:IT123"/>
    <mergeCell ref="IU122:IU123"/>
    <mergeCell ref="IT124:IT125"/>
    <mergeCell ref="IU124:IU125"/>
    <mergeCell ref="IT126:IT127"/>
    <mergeCell ref="IU126:IU127"/>
    <mergeCell ref="IT128:IT129"/>
    <mergeCell ref="IU128:IU129"/>
    <mergeCell ref="IT94:IT95"/>
    <mergeCell ref="IU94:IU95"/>
    <mergeCell ref="IT96:IT97"/>
    <mergeCell ref="IU96:IU97"/>
    <mergeCell ref="IT98:IT99"/>
    <mergeCell ref="IU98:IU99"/>
    <mergeCell ref="IT100:IT101"/>
    <mergeCell ref="IU100:IU101"/>
    <mergeCell ref="IT102:IT103"/>
    <mergeCell ref="IU102:IU103"/>
    <mergeCell ref="IT104:IT105"/>
    <mergeCell ref="IU104:IU105"/>
    <mergeCell ref="IT106:IT107"/>
    <mergeCell ref="IU106:IU107"/>
    <mergeCell ref="IT108:IT109"/>
    <mergeCell ref="IU108:IU109"/>
    <mergeCell ref="IT110:IT111"/>
    <mergeCell ref="IU110:IU111"/>
    <mergeCell ref="IT76:IT77"/>
    <mergeCell ref="IU76:IU77"/>
    <mergeCell ref="IT78:IT79"/>
    <mergeCell ref="IU78:IU79"/>
    <mergeCell ref="IT80:IT81"/>
    <mergeCell ref="IU80:IU81"/>
    <mergeCell ref="IT82:IT83"/>
    <mergeCell ref="IU82:IU83"/>
    <mergeCell ref="IT84:IT85"/>
    <mergeCell ref="IU84:IU85"/>
    <mergeCell ref="IT86:IT87"/>
    <mergeCell ref="IU86:IU87"/>
    <mergeCell ref="IT88:IT89"/>
    <mergeCell ref="IU88:IU89"/>
    <mergeCell ref="IT90:IT91"/>
    <mergeCell ref="IU90:IU91"/>
    <mergeCell ref="IT92:IT93"/>
    <mergeCell ref="IU92:IU93"/>
    <mergeCell ref="IT58:IT59"/>
    <mergeCell ref="IU58:IU59"/>
    <mergeCell ref="IT60:IT61"/>
    <mergeCell ref="IU60:IU61"/>
    <mergeCell ref="IT62:IT63"/>
    <mergeCell ref="IU62:IU63"/>
    <mergeCell ref="IT64:IT65"/>
    <mergeCell ref="IU64:IU65"/>
    <mergeCell ref="IT66:IT67"/>
    <mergeCell ref="IU66:IU67"/>
    <mergeCell ref="IT68:IT69"/>
    <mergeCell ref="IU68:IU69"/>
    <mergeCell ref="IT70:IT71"/>
    <mergeCell ref="IU70:IU71"/>
    <mergeCell ref="IT72:IT73"/>
    <mergeCell ref="IU72:IU73"/>
    <mergeCell ref="IT74:IT75"/>
    <mergeCell ref="IU74:IU75"/>
    <mergeCell ref="IT40:IT41"/>
    <mergeCell ref="IU40:IU41"/>
    <mergeCell ref="IT42:IT43"/>
    <mergeCell ref="IU42:IU43"/>
    <mergeCell ref="IT44:IT45"/>
    <mergeCell ref="IU44:IU45"/>
    <mergeCell ref="IT46:IT47"/>
    <mergeCell ref="IU46:IU47"/>
    <mergeCell ref="IT48:IT49"/>
    <mergeCell ref="IU48:IU49"/>
    <mergeCell ref="IT50:IT51"/>
    <mergeCell ref="IU50:IU51"/>
    <mergeCell ref="IT52:IT53"/>
    <mergeCell ref="IU52:IU53"/>
    <mergeCell ref="IT54:IT55"/>
    <mergeCell ref="IU54:IU55"/>
    <mergeCell ref="IT56:IT57"/>
    <mergeCell ref="IU56:IU57"/>
    <mergeCell ref="IT22:IT23"/>
    <mergeCell ref="IU22:IU23"/>
    <mergeCell ref="IT24:IT25"/>
    <mergeCell ref="IU24:IU25"/>
    <mergeCell ref="IT26:IT27"/>
    <mergeCell ref="IU26:IU27"/>
    <mergeCell ref="IT28:IT29"/>
    <mergeCell ref="IU28:IU29"/>
    <mergeCell ref="IT30:IT31"/>
    <mergeCell ref="IU30:IU31"/>
    <mergeCell ref="IT32:IT33"/>
    <mergeCell ref="IU32:IU33"/>
    <mergeCell ref="IT34:IT35"/>
    <mergeCell ref="IU34:IU35"/>
    <mergeCell ref="IT36:IT37"/>
    <mergeCell ref="IU36:IU37"/>
    <mergeCell ref="IT38:IT39"/>
    <mergeCell ref="IU38:IU39"/>
    <mergeCell ref="IM312:IM313"/>
    <mergeCell ref="IN312:IN313"/>
    <mergeCell ref="IO312:IO313"/>
    <mergeCell ref="IP312:IP313"/>
    <mergeCell ref="IQ312:IQ313"/>
    <mergeCell ref="IR312:IR313"/>
    <mergeCell ref="IS312:IS313"/>
    <mergeCell ref="IM314:IM315"/>
    <mergeCell ref="IN314:IN315"/>
    <mergeCell ref="IO314:IO315"/>
    <mergeCell ref="IP314:IP315"/>
    <mergeCell ref="IQ314:IQ315"/>
    <mergeCell ref="IR314:IR315"/>
    <mergeCell ref="IS314:IS315"/>
    <mergeCell ref="IT4:IT5"/>
    <mergeCell ref="IU4:IU5"/>
    <mergeCell ref="IT6:IT7"/>
    <mergeCell ref="IU6:IU7"/>
    <mergeCell ref="IT8:IT9"/>
    <mergeCell ref="IU8:IU9"/>
    <mergeCell ref="IT10:IT11"/>
    <mergeCell ref="IU10:IU11"/>
    <mergeCell ref="IT12:IT13"/>
    <mergeCell ref="IU12:IU13"/>
    <mergeCell ref="IT14:IT15"/>
    <mergeCell ref="IU14:IU15"/>
    <mergeCell ref="IT16:IT17"/>
    <mergeCell ref="IU16:IU17"/>
    <mergeCell ref="IT18:IT19"/>
    <mergeCell ref="IU18:IU19"/>
    <mergeCell ref="IT20:IT21"/>
    <mergeCell ref="IU20:IU21"/>
    <mergeCell ref="IM306:IM307"/>
    <mergeCell ref="IN306:IN307"/>
    <mergeCell ref="IO306:IO307"/>
    <mergeCell ref="IP306:IP307"/>
    <mergeCell ref="IQ306:IQ307"/>
    <mergeCell ref="IR306:IR307"/>
    <mergeCell ref="IS306:IS307"/>
    <mergeCell ref="IM308:IM309"/>
    <mergeCell ref="IN308:IN309"/>
    <mergeCell ref="IO308:IO309"/>
    <mergeCell ref="IP308:IP309"/>
    <mergeCell ref="IQ308:IQ309"/>
    <mergeCell ref="IR308:IR309"/>
    <mergeCell ref="IS308:IS309"/>
    <mergeCell ref="IM310:IM311"/>
    <mergeCell ref="IN310:IN311"/>
    <mergeCell ref="IO310:IO311"/>
    <mergeCell ref="IP310:IP311"/>
    <mergeCell ref="IQ310:IQ311"/>
    <mergeCell ref="IR310:IR311"/>
    <mergeCell ref="IS310:IS311"/>
    <mergeCell ref="IM300:IM301"/>
    <mergeCell ref="IN300:IN301"/>
    <mergeCell ref="IO300:IO301"/>
    <mergeCell ref="IP300:IP301"/>
    <mergeCell ref="IQ300:IQ301"/>
    <mergeCell ref="IR300:IR301"/>
    <mergeCell ref="IS300:IS301"/>
    <mergeCell ref="IM302:IM303"/>
    <mergeCell ref="IN302:IN303"/>
    <mergeCell ref="IO302:IO303"/>
    <mergeCell ref="IP302:IP303"/>
    <mergeCell ref="IQ302:IQ303"/>
    <mergeCell ref="IR302:IR303"/>
    <mergeCell ref="IS302:IS303"/>
    <mergeCell ref="IM304:IM305"/>
    <mergeCell ref="IN304:IN305"/>
    <mergeCell ref="IO304:IO305"/>
    <mergeCell ref="IP304:IP305"/>
    <mergeCell ref="IQ304:IQ305"/>
    <mergeCell ref="IR304:IR305"/>
    <mergeCell ref="IS304:IS305"/>
    <mergeCell ref="IM294:IM295"/>
    <mergeCell ref="IN294:IN295"/>
    <mergeCell ref="IO294:IO295"/>
    <mergeCell ref="IP294:IP295"/>
    <mergeCell ref="IQ294:IQ295"/>
    <mergeCell ref="IR294:IR295"/>
    <mergeCell ref="IS294:IS295"/>
    <mergeCell ref="IM296:IM297"/>
    <mergeCell ref="IN296:IN297"/>
    <mergeCell ref="IO296:IO297"/>
    <mergeCell ref="IP296:IP297"/>
    <mergeCell ref="IQ296:IQ297"/>
    <mergeCell ref="IR296:IR297"/>
    <mergeCell ref="IS296:IS297"/>
    <mergeCell ref="IM298:IM299"/>
    <mergeCell ref="IN298:IN299"/>
    <mergeCell ref="IO298:IO299"/>
    <mergeCell ref="IP298:IP299"/>
    <mergeCell ref="IQ298:IQ299"/>
    <mergeCell ref="IR298:IR299"/>
    <mergeCell ref="IS298:IS299"/>
    <mergeCell ref="IM288:IM289"/>
    <mergeCell ref="IN288:IN289"/>
    <mergeCell ref="IO288:IO289"/>
    <mergeCell ref="IP288:IP289"/>
    <mergeCell ref="IQ288:IQ289"/>
    <mergeCell ref="IR288:IR289"/>
    <mergeCell ref="IS288:IS289"/>
    <mergeCell ref="IM290:IM291"/>
    <mergeCell ref="IN290:IN291"/>
    <mergeCell ref="IO290:IO291"/>
    <mergeCell ref="IP290:IP291"/>
    <mergeCell ref="IQ290:IQ291"/>
    <mergeCell ref="IR290:IR291"/>
    <mergeCell ref="IS290:IS291"/>
    <mergeCell ref="IM292:IM293"/>
    <mergeCell ref="IN292:IN293"/>
    <mergeCell ref="IO292:IO293"/>
    <mergeCell ref="IP292:IP293"/>
    <mergeCell ref="IQ292:IQ293"/>
    <mergeCell ref="IR292:IR293"/>
    <mergeCell ref="IS292:IS293"/>
    <mergeCell ref="IM282:IM283"/>
    <mergeCell ref="IN282:IN283"/>
    <mergeCell ref="IO282:IO283"/>
    <mergeCell ref="IP282:IP283"/>
    <mergeCell ref="IQ282:IQ283"/>
    <mergeCell ref="IR282:IR283"/>
    <mergeCell ref="IS282:IS283"/>
    <mergeCell ref="IM284:IM285"/>
    <mergeCell ref="IN284:IN285"/>
    <mergeCell ref="IO284:IO285"/>
    <mergeCell ref="IP284:IP285"/>
    <mergeCell ref="IQ284:IQ285"/>
    <mergeCell ref="IR284:IR285"/>
    <mergeCell ref="IS284:IS285"/>
    <mergeCell ref="IM286:IM287"/>
    <mergeCell ref="IN286:IN287"/>
    <mergeCell ref="IO286:IO287"/>
    <mergeCell ref="IP286:IP287"/>
    <mergeCell ref="IQ286:IQ287"/>
    <mergeCell ref="IR286:IR287"/>
    <mergeCell ref="IS286:IS287"/>
    <mergeCell ref="IM276:IM277"/>
    <mergeCell ref="IN276:IN277"/>
    <mergeCell ref="IO276:IO277"/>
    <mergeCell ref="IP276:IP277"/>
    <mergeCell ref="IQ276:IQ277"/>
    <mergeCell ref="IR276:IR277"/>
    <mergeCell ref="IS276:IS277"/>
    <mergeCell ref="IM278:IM279"/>
    <mergeCell ref="IN278:IN279"/>
    <mergeCell ref="IO278:IO279"/>
    <mergeCell ref="IP278:IP279"/>
    <mergeCell ref="IQ278:IQ279"/>
    <mergeCell ref="IR278:IR279"/>
    <mergeCell ref="IS278:IS279"/>
    <mergeCell ref="IM280:IM281"/>
    <mergeCell ref="IN280:IN281"/>
    <mergeCell ref="IO280:IO281"/>
    <mergeCell ref="IP280:IP281"/>
    <mergeCell ref="IQ280:IQ281"/>
    <mergeCell ref="IR280:IR281"/>
    <mergeCell ref="IS280:IS281"/>
    <mergeCell ref="IM270:IM271"/>
    <mergeCell ref="IN270:IN271"/>
    <mergeCell ref="IO270:IO271"/>
    <mergeCell ref="IP270:IP271"/>
    <mergeCell ref="IQ270:IQ271"/>
    <mergeCell ref="IR270:IR271"/>
    <mergeCell ref="IS270:IS271"/>
    <mergeCell ref="IM272:IM273"/>
    <mergeCell ref="IN272:IN273"/>
    <mergeCell ref="IO272:IO273"/>
    <mergeCell ref="IP272:IP273"/>
    <mergeCell ref="IQ272:IQ273"/>
    <mergeCell ref="IR272:IR273"/>
    <mergeCell ref="IS272:IS273"/>
    <mergeCell ref="IM274:IM275"/>
    <mergeCell ref="IN274:IN275"/>
    <mergeCell ref="IO274:IO275"/>
    <mergeCell ref="IP274:IP275"/>
    <mergeCell ref="IQ274:IQ275"/>
    <mergeCell ref="IR274:IR275"/>
    <mergeCell ref="IS274:IS275"/>
    <mergeCell ref="IM264:IM265"/>
    <mergeCell ref="IN264:IN265"/>
    <mergeCell ref="IO264:IO265"/>
    <mergeCell ref="IP264:IP265"/>
    <mergeCell ref="IQ264:IQ265"/>
    <mergeCell ref="IR264:IR265"/>
    <mergeCell ref="IS264:IS265"/>
    <mergeCell ref="IM266:IM267"/>
    <mergeCell ref="IN266:IN267"/>
    <mergeCell ref="IO266:IO267"/>
    <mergeCell ref="IP266:IP267"/>
    <mergeCell ref="IQ266:IQ267"/>
    <mergeCell ref="IR266:IR267"/>
    <mergeCell ref="IS266:IS267"/>
    <mergeCell ref="IM268:IM269"/>
    <mergeCell ref="IN268:IN269"/>
    <mergeCell ref="IO268:IO269"/>
    <mergeCell ref="IP268:IP269"/>
    <mergeCell ref="IQ268:IQ269"/>
    <mergeCell ref="IR268:IR269"/>
    <mergeCell ref="IS268:IS269"/>
    <mergeCell ref="IM258:IM259"/>
    <mergeCell ref="IN258:IN259"/>
    <mergeCell ref="IO258:IO259"/>
    <mergeCell ref="IP258:IP259"/>
    <mergeCell ref="IQ258:IQ259"/>
    <mergeCell ref="IR258:IR259"/>
    <mergeCell ref="IS258:IS259"/>
    <mergeCell ref="IM260:IM261"/>
    <mergeCell ref="IN260:IN261"/>
    <mergeCell ref="IO260:IO261"/>
    <mergeCell ref="IP260:IP261"/>
    <mergeCell ref="IQ260:IQ261"/>
    <mergeCell ref="IR260:IR261"/>
    <mergeCell ref="IS260:IS261"/>
    <mergeCell ref="IM262:IM263"/>
    <mergeCell ref="IN262:IN263"/>
    <mergeCell ref="IO262:IO263"/>
    <mergeCell ref="IP262:IP263"/>
    <mergeCell ref="IQ262:IQ263"/>
    <mergeCell ref="IR262:IR263"/>
    <mergeCell ref="IS262:IS263"/>
    <mergeCell ref="IM252:IM253"/>
    <mergeCell ref="IN252:IN253"/>
    <mergeCell ref="IO252:IO253"/>
    <mergeCell ref="IP252:IP253"/>
    <mergeCell ref="IQ252:IQ253"/>
    <mergeCell ref="IR252:IR253"/>
    <mergeCell ref="IS252:IS253"/>
    <mergeCell ref="IM254:IM255"/>
    <mergeCell ref="IN254:IN255"/>
    <mergeCell ref="IO254:IO255"/>
    <mergeCell ref="IP254:IP255"/>
    <mergeCell ref="IQ254:IQ255"/>
    <mergeCell ref="IR254:IR255"/>
    <mergeCell ref="IS254:IS255"/>
    <mergeCell ref="IM256:IM257"/>
    <mergeCell ref="IN256:IN257"/>
    <mergeCell ref="IO256:IO257"/>
    <mergeCell ref="IP256:IP257"/>
    <mergeCell ref="IQ256:IQ257"/>
    <mergeCell ref="IR256:IR257"/>
    <mergeCell ref="IS256:IS257"/>
    <mergeCell ref="IM246:IM247"/>
    <mergeCell ref="IN246:IN247"/>
    <mergeCell ref="IO246:IO247"/>
    <mergeCell ref="IP246:IP247"/>
    <mergeCell ref="IQ246:IQ247"/>
    <mergeCell ref="IR246:IR247"/>
    <mergeCell ref="IS246:IS247"/>
    <mergeCell ref="IM248:IM249"/>
    <mergeCell ref="IN248:IN249"/>
    <mergeCell ref="IO248:IO249"/>
    <mergeCell ref="IP248:IP249"/>
    <mergeCell ref="IQ248:IQ249"/>
    <mergeCell ref="IR248:IR249"/>
    <mergeCell ref="IS248:IS249"/>
    <mergeCell ref="IM250:IM251"/>
    <mergeCell ref="IN250:IN251"/>
    <mergeCell ref="IO250:IO251"/>
    <mergeCell ref="IP250:IP251"/>
    <mergeCell ref="IQ250:IQ251"/>
    <mergeCell ref="IR250:IR251"/>
    <mergeCell ref="IS250:IS251"/>
    <mergeCell ref="IM240:IM241"/>
    <mergeCell ref="IN240:IN241"/>
    <mergeCell ref="IO240:IO241"/>
    <mergeCell ref="IP240:IP241"/>
    <mergeCell ref="IQ240:IQ241"/>
    <mergeCell ref="IR240:IR241"/>
    <mergeCell ref="IS240:IS241"/>
    <mergeCell ref="IM242:IM243"/>
    <mergeCell ref="IN242:IN243"/>
    <mergeCell ref="IO242:IO243"/>
    <mergeCell ref="IP242:IP243"/>
    <mergeCell ref="IQ242:IQ243"/>
    <mergeCell ref="IR242:IR243"/>
    <mergeCell ref="IS242:IS243"/>
    <mergeCell ref="IM244:IM245"/>
    <mergeCell ref="IN244:IN245"/>
    <mergeCell ref="IO244:IO245"/>
    <mergeCell ref="IP244:IP245"/>
    <mergeCell ref="IQ244:IQ245"/>
    <mergeCell ref="IR244:IR245"/>
    <mergeCell ref="IS244:IS245"/>
    <mergeCell ref="IM234:IM235"/>
    <mergeCell ref="IN234:IN235"/>
    <mergeCell ref="IO234:IO235"/>
    <mergeCell ref="IP234:IP235"/>
    <mergeCell ref="IQ234:IQ235"/>
    <mergeCell ref="IR234:IR235"/>
    <mergeCell ref="IS234:IS235"/>
    <mergeCell ref="IM236:IM237"/>
    <mergeCell ref="IN236:IN237"/>
    <mergeCell ref="IO236:IO237"/>
    <mergeCell ref="IP236:IP237"/>
    <mergeCell ref="IQ236:IQ237"/>
    <mergeCell ref="IR236:IR237"/>
    <mergeCell ref="IS236:IS237"/>
    <mergeCell ref="IM238:IM239"/>
    <mergeCell ref="IN238:IN239"/>
    <mergeCell ref="IO238:IO239"/>
    <mergeCell ref="IP238:IP239"/>
    <mergeCell ref="IQ238:IQ239"/>
    <mergeCell ref="IR238:IR239"/>
    <mergeCell ref="IS238:IS239"/>
    <mergeCell ref="IM228:IM229"/>
    <mergeCell ref="IN228:IN229"/>
    <mergeCell ref="IO228:IO229"/>
    <mergeCell ref="IP228:IP229"/>
    <mergeCell ref="IQ228:IQ229"/>
    <mergeCell ref="IR228:IR229"/>
    <mergeCell ref="IS228:IS229"/>
    <mergeCell ref="IM230:IM231"/>
    <mergeCell ref="IN230:IN231"/>
    <mergeCell ref="IO230:IO231"/>
    <mergeCell ref="IP230:IP231"/>
    <mergeCell ref="IQ230:IQ231"/>
    <mergeCell ref="IR230:IR231"/>
    <mergeCell ref="IS230:IS231"/>
    <mergeCell ref="IM232:IM233"/>
    <mergeCell ref="IN232:IN233"/>
    <mergeCell ref="IO232:IO233"/>
    <mergeCell ref="IP232:IP233"/>
    <mergeCell ref="IQ232:IQ233"/>
    <mergeCell ref="IR232:IR233"/>
    <mergeCell ref="IS232:IS233"/>
    <mergeCell ref="IM222:IM223"/>
    <mergeCell ref="IN222:IN223"/>
    <mergeCell ref="IO222:IO223"/>
    <mergeCell ref="IP222:IP223"/>
    <mergeCell ref="IQ222:IQ223"/>
    <mergeCell ref="IR222:IR223"/>
    <mergeCell ref="IS222:IS223"/>
    <mergeCell ref="IM224:IM225"/>
    <mergeCell ref="IN224:IN225"/>
    <mergeCell ref="IO224:IO225"/>
    <mergeCell ref="IP224:IP225"/>
    <mergeCell ref="IQ224:IQ225"/>
    <mergeCell ref="IR224:IR225"/>
    <mergeCell ref="IS224:IS225"/>
    <mergeCell ref="IM226:IM227"/>
    <mergeCell ref="IN226:IN227"/>
    <mergeCell ref="IO226:IO227"/>
    <mergeCell ref="IP226:IP227"/>
    <mergeCell ref="IQ226:IQ227"/>
    <mergeCell ref="IR226:IR227"/>
    <mergeCell ref="IS226:IS227"/>
    <mergeCell ref="IM216:IM217"/>
    <mergeCell ref="IN216:IN217"/>
    <mergeCell ref="IO216:IO217"/>
    <mergeCell ref="IP216:IP217"/>
    <mergeCell ref="IQ216:IQ217"/>
    <mergeCell ref="IR216:IR217"/>
    <mergeCell ref="IS216:IS217"/>
    <mergeCell ref="IM218:IM219"/>
    <mergeCell ref="IN218:IN219"/>
    <mergeCell ref="IO218:IO219"/>
    <mergeCell ref="IP218:IP219"/>
    <mergeCell ref="IQ218:IQ219"/>
    <mergeCell ref="IR218:IR219"/>
    <mergeCell ref="IS218:IS219"/>
    <mergeCell ref="IM220:IM221"/>
    <mergeCell ref="IN220:IN221"/>
    <mergeCell ref="IO220:IO221"/>
    <mergeCell ref="IP220:IP221"/>
    <mergeCell ref="IQ220:IQ221"/>
    <mergeCell ref="IR220:IR221"/>
    <mergeCell ref="IS220:IS221"/>
    <mergeCell ref="IM210:IM211"/>
    <mergeCell ref="IN210:IN211"/>
    <mergeCell ref="IO210:IO211"/>
    <mergeCell ref="IP210:IP211"/>
    <mergeCell ref="IQ210:IQ211"/>
    <mergeCell ref="IR210:IR211"/>
    <mergeCell ref="IS210:IS211"/>
    <mergeCell ref="IM212:IM213"/>
    <mergeCell ref="IN212:IN213"/>
    <mergeCell ref="IO212:IO213"/>
    <mergeCell ref="IP212:IP213"/>
    <mergeCell ref="IQ212:IQ213"/>
    <mergeCell ref="IR212:IR213"/>
    <mergeCell ref="IS212:IS213"/>
    <mergeCell ref="IM214:IM215"/>
    <mergeCell ref="IN214:IN215"/>
    <mergeCell ref="IO214:IO215"/>
    <mergeCell ref="IP214:IP215"/>
    <mergeCell ref="IQ214:IQ215"/>
    <mergeCell ref="IR214:IR215"/>
    <mergeCell ref="IS214:IS215"/>
    <mergeCell ref="IM204:IM205"/>
    <mergeCell ref="IN204:IN205"/>
    <mergeCell ref="IO204:IO205"/>
    <mergeCell ref="IP204:IP205"/>
    <mergeCell ref="IQ204:IQ205"/>
    <mergeCell ref="IR204:IR205"/>
    <mergeCell ref="IS204:IS205"/>
    <mergeCell ref="IM206:IM207"/>
    <mergeCell ref="IN206:IN207"/>
    <mergeCell ref="IO206:IO207"/>
    <mergeCell ref="IP206:IP207"/>
    <mergeCell ref="IQ206:IQ207"/>
    <mergeCell ref="IR206:IR207"/>
    <mergeCell ref="IS206:IS207"/>
    <mergeCell ref="IM208:IM209"/>
    <mergeCell ref="IN208:IN209"/>
    <mergeCell ref="IO208:IO209"/>
    <mergeCell ref="IP208:IP209"/>
    <mergeCell ref="IQ208:IQ209"/>
    <mergeCell ref="IR208:IR209"/>
    <mergeCell ref="IS208:IS209"/>
    <mergeCell ref="IM198:IM199"/>
    <mergeCell ref="IN198:IN199"/>
    <mergeCell ref="IO198:IO199"/>
    <mergeCell ref="IP198:IP199"/>
    <mergeCell ref="IQ198:IQ199"/>
    <mergeCell ref="IR198:IR199"/>
    <mergeCell ref="IS198:IS199"/>
    <mergeCell ref="IM200:IM201"/>
    <mergeCell ref="IN200:IN201"/>
    <mergeCell ref="IO200:IO201"/>
    <mergeCell ref="IP200:IP201"/>
    <mergeCell ref="IQ200:IQ201"/>
    <mergeCell ref="IR200:IR201"/>
    <mergeCell ref="IS200:IS201"/>
    <mergeCell ref="IM202:IM203"/>
    <mergeCell ref="IN202:IN203"/>
    <mergeCell ref="IO202:IO203"/>
    <mergeCell ref="IP202:IP203"/>
    <mergeCell ref="IQ202:IQ203"/>
    <mergeCell ref="IR202:IR203"/>
    <mergeCell ref="IS202:IS203"/>
    <mergeCell ref="IM192:IM193"/>
    <mergeCell ref="IN192:IN193"/>
    <mergeCell ref="IO192:IO193"/>
    <mergeCell ref="IP192:IP193"/>
    <mergeCell ref="IQ192:IQ193"/>
    <mergeCell ref="IR192:IR193"/>
    <mergeCell ref="IS192:IS193"/>
    <mergeCell ref="IM194:IM195"/>
    <mergeCell ref="IN194:IN195"/>
    <mergeCell ref="IO194:IO195"/>
    <mergeCell ref="IP194:IP195"/>
    <mergeCell ref="IQ194:IQ195"/>
    <mergeCell ref="IR194:IR195"/>
    <mergeCell ref="IS194:IS195"/>
    <mergeCell ref="IM196:IM197"/>
    <mergeCell ref="IN196:IN197"/>
    <mergeCell ref="IO196:IO197"/>
    <mergeCell ref="IP196:IP197"/>
    <mergeCell ref="IQ196:IQ197"/>
    <mergeCell ref="IR196:IR197"/>
    <mergeCell ref="IS196:IS197"/>
    <mergeCell ref="IM186:IM187"/>
    <mergeCell ref="IN186:IN187"/>
    <mergeCell ref="IO186:IO187"/>
    <mergeCell ref="IP186:IP187"/>
    <mergeCell ref="IQ186:IQ187"/>
    <mergeCell ref="IR186:IR187"/>
    <mergeCell ref="IS186:IS187"/>
    <mergeCell ref="IM188:IM189"/>
    <mergeCell ref="IN188:IN189"/>
    <mergeCell ref="IO188:IO189"/>
    <mergeCell ref="IP188:IP189"/>
    <mergeCell ref="IQ188:IQ189"/>
    <mergeCell ref="IR188:IR189"/>
    <mergeCell ref="IS188:IS189"/>
    <mergeCell ref="IM190:IM191"/>
    <mergeCell ref="IN190:IN191"/>
    <mergeCell ref="IO190:IO191"/>
    <mergeCell ref="IP190:IP191"/>
    <mergeCell ref="IQ190:IQ191"/>
    <mergeCell ref="IR190:IR191"/>
    <mergeCell ref="IS190:IS191"/>
    <mergeCell ref="IM180:IM181"/>
    <mergeCell ref="IN180:IN181"/>
    <mergeCell ref="IO180:IO181"/>
    <mergeCell ref="IP180:IP181"/>
    <mergeCell ref="IQ180:IQ181"/>
    <mergeCell ref="IR180:IR181"/>
    <mergeCell ref="IS180:IS181"/>
    <mergeCell ref="IM182:IM183"/>
    <mergeCell ref="IN182:IN183"/>
    <mergeCell ref="IO182:IO183"/>
    <mergeCell ref="IP182:IP183"/>
    <mergeCell ref="IQ182:IQ183"/>
    <mergeCell ref="IR182:IR183"/>
    <mergeCell ref="IS182:IS183"/>
    <mergeCell ref="IM184:IM185"/>
    <mergeCell ref="IN184:IN185"/>
    <mergeCell ref="IO184:IO185"/>
    <mergeCell ref="IP184:IP185"/>
    <mergeCell ref="IQ184:IQ185"/>
    <mergeCell ref="IR184:IR185"/>
    <mergeCell ref="IS184:IS185"/>
    <mergeCell ref="IM174:IM175"/>
    <mergeCell ref="IN174:IN175"/>
    <mergeCell ref="IO174:IO175"/>
    <mergeCell ref="IP174:IP175"/>
    <mergeCell ref="IQ174:IQ175"/>
    <mergeCell ref="IR174:IR175"/>
    <mergeCell ref="IS174:IS175"/>
    <mergeCell ref="IM176:IM177"/>
    <mergeCell ref="IN176:IN177"/>
    <mergeCell ref="IO176:IO177"/>
    <mergeCell ref="IP176:IP177"/>
    <mergeCell ref="IQ176:IQ177"/>
    <mergeCell ref="IR176:IR177"/>
    <mergeCell ref="IS176:IS177"/>
    <mergeCell ref="IM178:IM179"/>
    <mergeCell ref="IN178:IN179"/>
    <mergeCell ref="IO178:IO179"/>
    <mergeCell ref="IP178:IP179"/>
    <mergeCell ref="IQ178:IQ179"/>
    <mergeCell ref="IR178:IR179"/>
    <mergeCell ref="IS178:IS179"/>
    <mergeCell ref="IM168:IM169"/>
    <mergeCell ref="IN168:IN169"/>
    <mergeCell ref="IO168:IO169"/>
    <mergeCell ref="IP168:IP169"/>
    <mergeCell ref="IQ168:IQ169"/>
    <mergeCell ref="IR168:IR169"/>
    <mergeCell ref="IS168:IS169"/>
    <mergeCell ref="IM170:IM171"/>
    <mergeCell ref="IN170:IN171"/>
    <mergeCell ref="IO170:IO171"/>
    <mergeCell ref="IP170:IP171"/>
    <mergeCell ref="IQ170:IQ171"/>
    <mergeCell ref="IR170:IR171"/>
    <mergeCell ref="IS170:IS171"/>
    <mergeCell ref="IM172:IM173"/>
    <mergeCell ref="IN172:IN173"/>
    <mergeCell ref="IO172:IO173"/>
    <mergeCell ref="IP172:IP173"/>
    <mergeCell ref="IQ172:IQ173"/>
    <mergeCell ref="IR172:IR173"/>
    <mergeCell ref="IS172:IS173"/>
    <mergeCell ref="IM162:IM163"/>
    <mergeCell ref="IN162:IN163"/>
    <mergeCell ref="IO162:IO163"/>
    <mergeCell ref="IP162:IP163"/>
    <mergeCell ref="IQ162:IQ163"/>
    <mergeCell ref="IR162:IR163"/>
    <mergeCell ref="IS162:IS163"/>
    <mergeCell ref="IM164:IM165"/>
    <mergeCell ref="IN164:IN165"/>
    <mergeCell ref="IO164:IO165"/>
    <mergeCell ref="IP164:IP165"/>
    <mergeCell ref="IQ164:IQ165"/>
    <mergeCell ref="IR164:IR165"/>
    <mergeCell ref="IS164:IS165"/>
    <mergeCell ref="IM166:IM167"/>
    <mergeCell ref="IN166:IN167"/>
    <mergeCell ref="IO166:IO167"/>
    <mergeCell ref="IP166:IP167"/>
    <mergeCell ref="IQ166:IQ167"/>
    <mergeCell ref="IR166:IR167"/>
    <mergeCell ref="IS166:IS167"/>
    <mergeCell ref="IM156:IM157"/>
    <mergeCell ref="IN156:IN157"/>
    <mergeCell ref="IO156:IO157"/>
    <mergeCell ref="IP156:IP157"/>
    <mergeCell ref="IQ156:IQ157"/>
    <mergeCell ref="IR156:IR157"/>
    <mergeCell ref="IS156:IS157"/>
    <mergeCell ref="IM158:IM159"/>
    <mergeCell ref="IN158:IN159"/>
    <mergeCell ref="IO158:IO159"/>
    <mergeCell ref="IP158:IP159"/>
    <mergeCell ref="IQ158:IQ159"/>
    <mergeCell ref="IR158:IR159"/>
    <mergeCell ref="IS158:IS159"/>
    <mergeCell ref="IM160:IM161"/>
    <mergeCell ref="IN160:IN161"/>
    <mergeCell ref="IO160:IO161"/>
    <mergeCell ref="IP160:IP161"/>
    <mergeCell ref="IQ160:IQ161"/>
    <mergeCell ref="IR160:IR161"/>
    <mergeCell ref="IS160:IS161"/>
    <mergeCell ref="IM150:IM151"/>
    <mergeCell ref="IN150:IN151"/>
    <mergeCell ref="IO150:IO151"/>
    <mergeCell ref="IP150:IP151"/>
    <mergeCell ref="IQ150:IQ151"/>
    <mergeCell ref="IR150:IR151"/>
    <mergeCell ref="IS150:IS151"/>
    <mergeCell ref="IM152:IM153"/>
    <mergeCell ref="IN152:IN153"/>
    <mergeCell ref="IO152:IO153"/>
    <mergeCell ref="IP152:IP153"/>
    <mergeCell ref="IQ152:IQ153"/>
    <mergeCell ref="IR152:IR153"/>
    <mergeCell ref="IS152:IS153"/>
    <mergeCell ref="IM154:IM155"/>
    <mergeCell ref="IN154:IN155"/>
    <mergeCell ref="IO154:IO155"/>
    <mergeCell ref="IP154:IP155"/>
    <mergeCell ref="IQ154:IQ155"/>
    <mergeCell ref="IR154:IR155"/>
    <mergeCell ref="IS154:IS155"/>
    <mergeCell ref="IM144:IM145"/>
    <mergeCell ref="IN144:IN145"/>
    <mergeCell ref="IO144:IO145"/>
    <mergeCell ref="IP144:IP145"/>
    <mergeCell ref="IQ144:IQ145"/>
    <mergeCell ref="IR144:IR145"/>
    <mergeCell ref="IS144:IS145"/>
    <mergeCell ref="IM146:IM147"/>
    <mergeCell ref="IN146:IN147"/>
    <mergeCell ref="IO146:IO147"/>
    <mergeCell ref="IP146:IP147"/>
    <mergeCell ref="IQ146:IQ147"/>
    <mergeCell ref="IR146:IR147"/>
    <mergeCell ref="IS146:IS147"/>
    <mergeCell ref="IM148:IM149"/>
    <mergeCell ref="IN148:IN149"/>
    <mergeCell ref="IO148:IO149"/>
    <mergeCell ref="IP148:IP149"/>
    <mergeCell ref="IQ148:IQ149"/>
    <mergeCell ref="IR148:IR149"/>
    <mergeCell ref="IS148:IS149"/>
    <mergeCell ref="IM138:IM139"/>
    <mergeCell ref="IN138:IN139"/>
    <mergeCell ref="IO138:IO139"/>
    <mergeCell ref="IP138:IP139"/>
    <mergeCell ref="IQ138:IQ139"/>
    <mergeCell ref="IR138:IR139"/>
    <mergeCell ref="IS138:IS139"/>
    <mergeCell ref="IM140:IM141"/>
    <mergeCell ref="IN140:IN141"/>
    <mergeCell ref="IO140:IO141"/>
    <mergeCell ref="IP140:IP141"/>
    <mergeCell ref="IQ140:IQ141"/>
    <mergeCell ref="IR140:IR141"/>
    <mergeCell ref="IS140:IS141"/>
    <mergeCell ref="IM142:IM143"/>
    <mergeCell ref="IN142:IN143"/>
    <mergeCell ref="IO142:IO143"/>
    <mergeCell ref="IP142:IP143"/>
    <mergeCell ref="IQ142:IQ143"/>
    <mergeCell ref="IR142:IR143"/>
    <mergeCell ref="IS142:IS143"/>
    <mergeCell ref="IM132:IM133"/>
    <mergeCell ref="IN132:IN133"/>
    <mergeCell ref="IO132:IO133"/>
    <mergeCell ref="IP132:IP133"/>
    <mergeCell ref="IQ132:IQ133"/>
    <mergeCell ref="IR132:IR133"/>
    <mergeCell ref="IS132:IS133"/>
    <mergeCell ref="IM134:IM135"/>
    <mergeCell ref="IN134:IN135"/>
    <mergeCell ref="IO134:IO135"/>
    <mergeCell ref="IP134:IP135"/>
    <mergeCell ref="IQ134:IQ135"/>
    <mergeCell ref="IR134:IR135"/>
    <mergeCell ref="IS134:IS135"/>
    <mergeCell ref="IM136:IM137"/>
    <mergeCell ref="IN136:IN137"/>
    <mergeCell ref="IO136:IO137"/>
    <mergeCell ref="IP136:IP137"/>
    <mergeCell ref="IQ136:IQ137"/>
    <mergeCell ref="IR136:IR137"/>
    <mergeCell ref="IS136:IS137"/>
    <mergeCell ref="IM126:IM127"/>
    <mergeCell ref="IN126:IN127"/>
    <mergeCell ref="IO126:IO127"/>
    <mergeCell ref="IP126:IP127"/>
    <mergeCell ref="IQ126:IQ127"/>
    <mergeCell ref="IR126:IR127"/>
    <mergeCell ref="IS126:IS127"/>
    <mergeCell ref="IM128:IM129"/>
    <mergeCell ref="IN128:IN129"/>
    <mergeCell ref="IO128:IO129"/>
    <mergeCell ref="IP128:IP129"/>
    <mergeCell ref="IQ128:IQ129"/>
    <mergeCell ref="IR128:IR129"/>
    <mergeCell ref="IS128:IS129"/>
    <mergeCell ref="IM130:IM131"/>
    <mergeCell ref="IN130:IN131"/>
    <mergeCell ref="IO130:IO131"/>
    <mergeCell ref="IP130:IP131"/>
    <mergeCell ref="IQ130:IQ131"/>
    <mergeCell ref="IR130:IR131"/>
    <mergeCell ref="IS130:IS131"/>
    <mergeCell ref="IM120:IM121"/>
    <mergeCell ref="IN120:IN121"/>
    <mergeCell ref="IO120:IO121"/>
    <mergeCell ref="IP120:IP121"/>
    <mergeCell ref="IQ120:IQ121"/>
    <mergeCell ref="IR120:IR121"/>
    <mergeCell ref="IS120:IS121"/>
    <mergeCell ref="IM122:IM123"/>
    <mergeCell ref="IN122:IN123"/>
    <mergeCell ref="IO122:IO123"/>
    <mergeCell ref="IP122:IP123"/>
    <mergeCell ref="IQ122:IQ123"/>
    <mergeCell ref="IR122:IR123"/>
    <mergeCell ref="IS122:IS123"/>
    <mergeCell ref="IM124:IM125"/>
    <mergeCell ref="IN124:IN125"/>
    <mergeCell ref="IO124:IO125"/>
    <mergeCell ref="IP124:IP125"/>
    <mergeCell ref="IQ124:IQ125"/>
    <mergeCell ref="IR124:IR125"/>
    <mergeCell ref="IS124:IS125"/>
    <mergeCell ref="IM114:IM115"/>
    <mergeCell ref="IN114:IN115"/>
    <mergeCell ref="IO114:IO115"/>
    <mergeCell ref="IP114:IP115"/>
    <mergeCell ref="IQ114:IQ115"/>
    <mergeCell ref="IR114:IR115"/>
    <mergeCell ref="IS114:IS115"/>
    <mergeCell ref="IM116:IM117"/>
    <mergeCell ref="IN116:IN117"/>
    <mergeCell ref="IO116:IO117"/>
    <mergeCell ref="IP116:IP117"/>
    <mergeCell ref="IQ116:IQ117"/>
    <mergeCell ref="IR116:IR117"/>
    <mergeCell ref="IS116:IS117"/>
    <mergeCell ref="IM118:IM119"/>
    <mergeCell ref="IN118:IN119"/>
    <mergeCell ref="IO118:IO119"/>
    <mergeCell ref="IP118:IP119"/>
    <mergeCell ref="IQ118:IQ119"/>
    <mergeCell ref="IR118:IR119"/>
    <mergeCell ref="IS118:IS119"/>
    <mergeCell ref="IM108:IM109"/>
    <mergeCell ref="IN108:IN109"/>
    <mergeCell ref="IO108:IO109"/>
    <mergeCell ref="IP108:IP109"/>
    <mergeCell ref="IQ108:IQ109"/>
    <mergeCell ref="IR108:IR109"/>
    <mergeCell ref="IS108:IS109"/>
    <mergeCell ref="IM110:IM111"/>
    <mergeCell ref="IN110:IN111"/>
    <mergeCell ref="IO110:IO111"/>
    <mergeCell ref="IP110:IP111"/>
    <mergeCell ref="IQ110:IQ111"/>
    <mergeCell ref="IR110:IR111"/>
    <mergeCell ref="IS110:IS111"/>
    <mergeCell ref="IM112:IM113"/>
    <mergeCell ref="IN112:IN113"/>
    <mergeCell ref="IO112:IO113"/>
    <mergeCell ref="IP112:IP113"/>
    <mergeCell ref="IQ112:IQ113"/>
    <mergeCell ref="IR112:IR113"/>
    <mergeCell ref="IS112:IS113"/>
    <mergeCell ref="IM102:IM103"/>
    <mergeCell ref="IN102:IN103"/>
    <mergeCell ref="IO102:IO103"/>
    <mergeCell ref="IP102:IP103"/>
    <mergeCell ref="IQ102:IQ103"/>
    <mergeCell ref="IR102:IR103"/>
    <mergeCell ref="IS102:IS103"/>
    <mergeCell ref="IM104:IM105"/>
    <mergeCell ref="IN104:IN105"/>
    <mergeCell ref="IO104:IO105"/>
    <mergeCell ref="IP104:IP105"/>
    <mergeCell ref="IQ104:IQ105"/>
    <mergeCell ref="IR104:IR105"/>
    <mergeCell ref="IS104:IS105"/>
    <mergeCell ref="IM106:IM107"/>
    <mergeCell ref="IN106:IN107"/>
    <mergeCell ref="IO106:IO107"/>
    <mergeCell ref="IP106:IP107"/>
    <mergeCell ref="IQ106:IQ107"/>
    <mergeCell ref="IR106:IR107"/>
    <mergeCell ref="IS106:IS107"/>
    <mergeCell ref="IM96:IM97"/>
    <mergeCell ref="IN96:IN97"/>
    <mergeCell ref="IO96:IO97"/>
    <mergeCell ref="IP96:IP97"/>
    <mergeCell ref="IQ96:IQ97"/>
    <mergeCell ref="IR96:IR97"/>
    <mergeCell ref="IS96:IS97"/>
    <mergeCell ref="IM98:IM99"/>
    <mergeCell ref="IN98:IN99"/>
    <mergeCell ref="IO98:IO99"/>
    <mergeCell ref="IP98:IP99"/>
    <mergeCell ref="IQ98:IQ99"/>
    <mergeCell ref="IR98:IR99"/>
    <mergeCell ref="IS98:IS99"/>
    <mergeCell ref="IM100:IM101"/>
    <mergeCell ref="IN100:IN101"/>
    <mergeCell ref="IO100:IO101"/>
    <mergeCell ref="IP100:IP101"/>
    <mergeCell ref="IQ100:IQ101"/>
    <mergeCell ref="IR100:IR101"/>
    <mergeCell ref="IS100:IS101"/>
    <mergeCell ref="IM90:IM91"/>
    <mergeCell ref="IN90:IN91"/>
    <mergeCell ref="IO90:IO91"/>
    <mergeCell ref="IP90:IP91"/>
    <mergeCell ref="IQ90:IQ91"/>
    <mergeCell ref="IR90:IR91"/>
    <mergeCell ref="IS90:IS91"/>
    <mergeCell ref="IM92:IM93"/>
    <mergeCell ref="IN92:IN93"/>
    <mergeCell ref="IO92:IO93"/>
    <mergeCell ref="IP92:IP93"/>
    <mergeCell ref="IQ92:IQ93"/>
    <mergeCell ref="IR92:IR93"/>
    <mergeCell ref="IS92:IS93"/>
    <mergeCell ref="IM94:IM95"/>
    <mergeCell ref="IN94:IN95"/>
    <mergeCell ref="IO94:IO95"/>
    <mergeCell ref="IP94:IP95"/>
    <mergeCell ref="IQ94:IQ95"/>
    <mergeCell ref="IR94:IR95"/>
    <mergeCell ref="IS94:IS95"/>
    <mergeCell ref="IM84:IM85"/>
    <mergeCell ref="IN84:IN85"/>
    <mergeCell ref="IO84:IO85"/>
    <mergeCell ref="IP84:IP85"/>
    <mergeCell ref="IQ84:IQ85"/>
    <mergeCell ref="IR84:IR85"/>
    <mergeCell ref="IS84:IS85"/>
    <mergeCell ref="IM86:IM87"/>
    <mergeCell ref="IN86:IN87"/>
    <mergeCell ref="IO86:IO87"/>
    <mergeCell ref="IP86:IP87"/>
    <mergeCell ref="IQ86:IQ87"/>
    <mergeCell ref="IR86:IR87"/>
    <mergeCell ref="IS86:IS87"/>
    <mergeCell ref="IM88:IM89"/>
    <mergeCell ref="IN88:IN89"/>
    <mergeCell ref="IO88:IO89"/>
    <mergeCell ref="IP88:IP89"/>
    <mergeCell ref="IQ88:IQ89"/>
    <mergeCell ref="IR88:IR89"/>
    <mergeCell ref="IS88:IS89"/>
    <mergeCell ref="IM78:IM79"/>
    <mergeCell ref="IN78:IN79"/>
    <mergeCell ref="IO78:IO79"/>
    <mergeCell ref="IP78:IP79"/>
    <mergeCell ref="IQ78:IQ79"/>
    <mergeCell ref="IR78:IR79"/>
    <mergeCell ref="IS78:IS79"/>
    <mergeCell ref="IM80:IM81"/>
    <mergeCell ref="IN80:IN81"/>
    <mergeCell ref="IO80:IO81"/>
    <mergeCell ref="IP80:IP81"/>
    <mergeCell ref="IQ80:IQ81"/>
    <mergeCell ref="IR80:IR81"/>
    <mergeCell ref="IS80:IS81"/>
    <mergeCell ref="IM82:IM83"/>
    <mergeCell ref="IN82:IN83"/>
    <mergeCell ref="IO82:IO83"/>
    <mergeCell ref="IP82:IP83"/>
    <mergeCell ref="IQ82:IQ83"/>
    <mergeCell ref="IR82:IR83"/>
    <mergeCell ref="IS82:IS83"/>
    <mergeCell ref="IM72:IM73"/>
    <mergeCell ref="IN72:IN73"/>
    <mergeCell ref="IO72:IO73"/>
    <mergeCell ref="IP72:IP73"/>
    <mergeCell ref="IQ72:IQ73"/>
    <mergeCell ref="IR72:IR73"/>
    <mergeCell ref="IS72:IS73"/>
    <mergeCell ref="IM74:IM75"/>
    <mergeCell ref="IN74:IN75"/>
    <mergeCell ref="IO74:IO75"/>
    <mergeCell ref="IP74:IP75"/>
    <mergeCell ref="IQ74:IQ75"/>
    <mergeCell ref="IR74:IR75"/>
    <mergeCell ref="IS74:IS75"/>
    <mergeCell ref="IM76:IM77"/>
    <mergeCell ref="IN76:IN77"/>
    <mergeCell ref="IO76:IO77"/>
    <mergeCell ref="IP76:IP77"/>
    <mergeCell ref="IQ76:IQ77"/>
    <mergeCell ref="IR76:IR77"/>
    <mergeCell ref="IS76:IS77"/>
    <mergeCell ref="IM66:IM67"/>
    <mergeCell ref="IN66:IN67"/>
    <mergeCell ref="IO66:IO67"/>
    <mergeCell ref="IP66:IP67"/>
    <mergeCell ref="IQ66:IQ67"/>
    <mergeCell ref="IR66:IR67"/>
    <mergeCell ref="IS66:IS67"/>
    <mergeCell ref="IM68:IM69"/>
    <mergeCell ref="IN68:IN69"/>
    <mergeCell ref="IO68:IO69"/>
    <mergeCell ref="IP68:IP69"/>
    <mergeCell ref="IQ68:IQ69"/>
    <mergeCell ref="IR68:IR69"/>
    <mergeCell ref="IS68:IS69"/>
    <mergeCell ref="IM70:IM71"/>
    <mergeCell ref="IN70:IN71"/>
    <mergeCell ref="IO70:IO71"/>
    <mergeCell ref="IP70:IP71"/>
    <mergeCell ref="IQ70:IQ71"/>
    <mergeCell ref="IR70:IR71"/>
    <mergeCell ref="IS70:IS71"/>
    <mergeCell ref="IM60:IM61"/>
    <mergeCell ref="IN60:IN61"/>
    <mergeCell ref="IO60:IO61"/>
    <mergeCell ref="IP60:IP61"/>
    <mergeCell ref="IQ60:IQ61"/>
    <mergeCell ref="IR60:IR61"/>
    <mergeCell ref="IS60:IS61"/>
    <mergeCell ref="IM62:IM63"/>
    <mergeCell ref="IN62:IN63"/>
    <mergeCell ref="IO62:IO63"/>
    <mergeCell ref="IP62:IP63"/>
    <mergeCell ref="IQ62:IQ63"/>
    <mergeCell ref="IR62:IR63"/>
    <mergeCell ref="IS62:IS63"/>
    <mergeCell ref="IM64:IM65"/>
    <mergeCell ref="IN64:IN65"/>
    <mergeCell ref="IO64:IO65"/>
    <mergeCell ref="IP64:IP65"/>
    <mergeCell ref="IQ64:IQ65"/>
    <mergeCell ref="IR64:IR65"/>
    <mergeCell ref="IS64:IS65"/>
    <mergeCell ref="IM54:IM55"/>
    <mergeCell ref="IN54:IN55"/>
    <mergeCell ref="IO54:IO55"/>
    <mergeCell ref="IP54:IP55"/>
    <mergeCell ref="IQ54:IQ55"/>
    <mergeCell ref="IR54:IR55"/>
    <mergeCell ref="IS54:IS55"/>
    <mergeCell ref="IM56:IM57"/>
    <mergeCell ref="IN56:IN57"/>
    <mergeCell ref="IO56:IO57"/>
    <mergeCell ref="IP56:IP57"/>
    <mergeCell ref="IQ56:IQ57"/>
    <mergeCell ref="IR56:IR57"/>
    <mergeCell ref="IS56:IS57"/>
    <mergeCell ref="IM58:IM59"/>
    <mergeCell ref="IN58:IN59"/>
    <mergeCell ref="IO58:IO59"/>
    <mergeCell ref="IP58:IP59"/>
    <mergeCell ref="IQ58:IQ59"/>
    <mergeCell ref="IR58:IR59"/>
    <mergeCell ref="IS58:IS59"/>
    <mergeCell ref="IM48:IM49"/>
    <mergeCell ref="IN48:IN49"/>
    <mergeCell ref="IO48:IO49"/>
    <mergeCell ref="IP48:IP49"/>
    <mergeCell ref="IQ48:IQ49"/>
    <mergeCell ref="IR48:IR49"/>
    <mergeCell ref="IS48:IS49"/>
    <mergeCell ref="IM50:IM51"/>
    <mergeCell ref="IN50:IN51"/>
    <mergeCell ref="IO50:IO51"/>
    <mergeCell ref="IP50:IP51"/>
    <mergeCell ref="IQ50:IQ51"/>
    <mergeCell ref="IR50:IR51"/>
    <mergeCell ref="IS50:IS51"/>
    <mergeCell ref="IM52:IM53"/>
    <mergeCell ref="IN52:IN53"/>
    <mergeCell ref="IO52:IO53"/>
    <mergeCell ref="IP52:IP53"/>
    <mergeCell ref="IQ52:IQ53"/>
    <mergeCell ref="IR52:IR53"/>
    <mergeCell ref="IS52:IS53"/>
    <mergeCell ref="IM42:IM43"/>
    <mergeCell ref="IN42:IN43"/>
    <mergeCell ref="IO42:IO43"/>
    <mergeCell ref="IP42:IP43"/>
    <mergeCell ref="IQ42:IQ43"/>
    <mergeCell ref="IR42:IR43"/>
    <mergeCell ref="IS42:IS43"/>
    <mergeCell ref="IM44:IM45"/>
    <mergeCell ref="IN44:IN45"/>
    <mergeCell ref="IO44:IO45"/>
    <mergeCell ref="IP44:IP45"/>
    <mergeCell ref="IQ44:IQ45"/>
    <mergeCell ref="IR44:IR45"/>
    <mergeCell ref="IS44:IS45"/>
    <mergeCell ref="IM46:IM47"/>
    <mergeCell ref="IN46:IN47"/>
    <mergeCell ref="IO46:IO47"/>
    <mergeCell ref="IP46:IP47"/>
    <mergeCell ref="IQ46:IQ47"/>
    <mergeCell ref="IR46:IR47"/>
    <mergeCell ref="IS46:IS47"/>
    <mergeCell ref="IM36:IM37"/>
    <mergeCell ref="IN36:IN37"/>
    <mergeCell ref="IO36:IO37"/>
    <mergeCell ref="IP36:IP37"/>
    <mergeCell ref="IQ36:IQ37"/>
    <mergeCell ref="IR36:IR37"/>
    <mergeCell ref="IS36:IS37"/>
    <mergeCell ref="IM38:IM39"/>
    <mergeCell ref="IN38:IN39"/>
    <mergeCell ref="IO38:IO39"/>
    <mergeCell ref="IP38:IP39"/>
    <mergeCell ref="IQ38:IQ39"/>
    <mergeCell ref="IR38:IR39"/>
    <mergeCell ref="IS38:IS39"/>
    <mergeCell ref="IM40:IM41"/>
    <mergeCell ref="IN40:IN41"/>
    <mergeCell ref="IO40:IO41"/>
    <mergeCell ref="IP40:IP41"/>
    <mergeCell ref="IQ40:IQ41"/>
    <mergeCell ref="IR40:IR41"/>
    <mergeCell ref="IS40:IS41"/>
    <mergeCell ref="IM30:IM31"/>
    <mergeCell ref="IN30:IN31"/>
    <mergeCell ref="IO30:IO31"/>
    <mergeCell ref="IP30:IP31"/>
    <mergeCell ref="IQ30:IQ31"/>
    <mergeCell ref="IR30:IR31"/>
    <mergeCell ref="IS30:IS31"/>
    <mergeCell ref="IM32:IM33"/>
    <mergeCell ref="IN32:IN33"/>
    <mergeCell ref="IO32:IO33"/>
    <mergeCell ref="IP32:IP33"/>
    <mergeCell ref="IQ32:IQ33"/>
    <mergeCell ref="IR32:IR33"/>
    <mergeCell ref="IS32:IS33"/>
    <mergeCell ref="IM34:IM35"/>
    <mergeCell ref="IN34:IN35"/>
    <mergeCell ref="IO34:IO35"/>
    <mergeCell ref="IP34:IP35"/>
    <mergeCell ref="IQ34:IQ35"/>
    <mergeCell ref="IR34:IR35"/>
    <mergeCell ref="IS34:IS35"/>
    <mergeCell ref="IM24:IM25"/>
    <mergeCell ref="IN24:IN25"/>
    <mergeCell ref="IO24:IO25"/>
    <mergeCell ref="IP24:IP25"/>
    <mergeCell ref="IQ24:IQ25"/>
    <mergeCell ref="IR24:IR25"/>
    <mergeCell ref="IS24:IS25"/>
    <mergeCell ref="IM26:IM27"/>
    <mergeCell ref="IN26:IN27"/>
    <mergeCell ref="IO26:IO27"/>
    <mergeCell ref="IP26:IP27"/>
    <mergeCell ref="IQ26:IQ27"/>
    <mergeCell ref="IR26:IR27"/>
    <mergeCell ref="IS26:IS27"/>
    <mergeCell ref="IM28:IM29"/>
    <mergeCell ref="IN28:IN29"/>
    <mergeCell ref="IO28:IO29"/>
    <mergeCell ref="IP28:IP29"/>
    <mergeCell ref="IQ28:IQ29"/>
    <mergeCell ref="IR28:IR29"/>
    <mergeCell ref="IS28:IS29"/>
    <mergeCell ref="IM18:IM19"/>
    <mergeCell ref="IN18:IN19"/>
    <mergeCell ref="IO18:IO19"/>
    <mergeCell ref="IP18:IP19"/>
    <mergeCell ref="IQ18:IQ19"/>
    <mergeCell ref="IR18:IR19"/>
    <mergeCell ref="IS18:IS19"/>
    <mergeCell ref="IM20:IM21"/>
    <mergeCell ref="IN20:IN21"/>
    <mergeCell ref="IO20:IO21"/>
    <mergeCell ref="IP20:IP21"/>
    <mergeCell ref="IQ20:IQ21"/>
    <mergeCell ref="IR20:IR21"/>
    <mergeCell ref="IS20:IS21"/>
    <mergeCell ref="IM22:IM23"/>
    <mergeCell ref="IN22:IN23"/>
    <mergeCell ref="IO22:IO23"/>
    <mergeCell ref="IP22:IP23"/>
    <mergeCell ref="IQ22:IQ23"/>
    <mergeCell ref="IR22:IR23"/>
    <mergeCell ref="IS22:IS23"/>
    <mergeCell ref="IN12:IN13"/>
    <mergeCell ref="IO12:IO13"/>
    <mergeCell ref="IP12:IP13"/>
    <mergeCell ref="IQ12:IQ13"/>
    <mergeCell ref="IR12:IR13"/>
    <mergeCell ref="IS12:IS13"/>
    <mergeCell ref="IM14:IM15"/>
    <mergeCell ref="IN14:IN15"/>
    <mergeCell ref="IO14:IO15"/>
    <mergeCell ref="IP14:IP15"/>
    <mergeCell ref="IQ14:IQ15"/>
    <mergeCell ref="IR14:IR15"/>
    <mergeCell ref="IS14:IS15"/>
    <mergeCell ref="IM16:IM17"/>
    <mergeCell ref="IN16:IN17"/>
    <mergeCell ref="IO16:IO17"/>
    <mergeCell ref="IP16:IP17"/>
    <mergeCell ref="IQ16:IQ17"/>
    <mergeCell ref="IR16:IR17"/>
    <mergeCell ref="IS16:IS17"/>
    <mergeCell ref="IL310:IL311"/>
    <mergeCell ref="IL312:IL313"/>
    <mergeCell ref="IL314:IL315"/>
    <mergeCell ref="IM4:IM5"/>
    <mergeCell ref="IN4:IN5"/>
    <mergeCell ref="IO4:IO5"/>
    <mergeCell ref="IP4:IP5"/>
    <mergeCell ref="IQ4:IQ5"/>
    <mergeCell ref="IR4:IR5"/>
    <mergeCell ref="IS4:IS5"/>
    <mergeCell ref="IM6:IM7"/>
    <mergeCell ref="IN6:IN7"/>
    <mergeCell ref="IO6:IO7"/>
    <mergeCell ref="IP6:IP7"/>
    <mergeCell ref="IQ6:IQ7"/>
    <mergeCell ref="IR6:IR7"/>
    <mergeCell ref="IS6:IS7"/>
    <mergeCell ref="IM8:IM9"/>
    <mergeCell ref="IN8:IN9"/>
    <mergeCell ref="IO8:IO9"/>
    <mergeCell ref="IP8:IP9"/>
    <mergeCell ref="IQ8:IQ9"/>
    <mergeCell ref="IR8:IR9"/>
    <mergeCell ref="IS8:IS9"/>
    <mergeCell ref="IM10:IM11"/>
    <mergeCell ref="IN10:IN11"/>
    <mergeCell ref="IO10:IO11"/>
    <mergeCell ref="IP10:IP11"/>
    <mergeCell ref="IQ10:IQ11"/>
    <mergeCell ref="IR10:IR11"/>
    <mergeCell ref="IS10:IS11"/>
    <mergeCell ref="IM12:IM13"/>
    <mergeCell ref="IL276:IL277"/>
    <mergeCell ref="IL278:IL279"/>
    <mergeCell ref="IL280:IL281"/>
    <mergeCell ref="IL282:IL283"/>
    <mergeCell ref="IL284:IL285"/>
    <mergeCell ref="IL286:IL287"/>
    <mergeCell ref="IL288:IL289"/>
    <mergeCell ref="IL290:IL291"/>
    <mergeCell ref="IL292:IL293"/>
    <mergeCell ref="IL294:IL295"/>
    <mergeCell ref="IL296:IL297"/>
    <mergeCell ref="IL298:IL299"/>
    <mergeCell ref="IL300:IL301"/>
    <mergeCell ref="IL302:IL303"/>
    <mergeCell ref="IL304:IL305"/>
    <mergeCell ref="IL306:IL307"/>
    <mergeCell ref="IL308:IL309"/>
    <mergeCell ref="IL242:IL243"/>
    <mergeCell ref="IL244:IL245"/>
    <mergeCell ref="IL246:IL247"/>
    <mergeCell ref="IL248:IL249"/>
    <mergeCell ref="IL250:IL251"/>
    <mergeCell ref="IL252:IL253"/>
    <mergeCell ref="IL254:IL255"/>
    <mergeCell ref="IL256:IL257"/>
    <mergeCell ref="IL258:IL259"/>
    <mergeCell ref="IL260:IL261"/>
    <mergeCell ref="IL262:IL263"/>
    <mergeCell ref="IL264:IL265"/>
    <mergeCell ref="IL266:IL267"/>
    <mergeCell ref="IL268:IL269"/>
    <mergeCell ref="IL270:IL271"/>
    <mergeCell ref="IL272:IL273"/>
    <mergeCell ref="IL274:IL275"/>
    <mergeCell ref="IL208:IL209"/>
    <mergeCell ref="IL210:IL211"/>
    <mergeCell ref="IL212:IL213"/>
    <mergeCell ref="IL214:IL215"/>
    <mergeCell ref="IL216:IL217"/>
    <mergeCell ref="IL218:IL219"/>
    <mergeCell ref="IL220:IL221"/>
    <mergeCell ref="IL222:IL223"/>
    <mergeCell ref="IL224:IL225"/>
    <mergeCell ref="IL226:IL227"/>
    <mergeCell ref="IL228:IL229"/>
    <mergeCell ref="IL230:IL231"/>
    <mergeCell ref="IL232:IL233"/>
    <mergeCell ref="IL234:IL235"/>
    <mergeCell ref="IL236:IL237"/>
    <mergeCell ref="IL238:IL239"/>
    <mergeCell ref="IL240:IL241"/>
    <mergeCell ref="IL174:IL175"/>
    <mergeCell ref="IL176:IL177"/>
    <mergeCell ref="IL178:IL179"/>
    <mergeCell ref="IL180:IL181"/>
    <mergeCell ref="IL182:IL183"/>
    <mergeCell ref="IL184:IL185"/>
    <mergeCell ref="IL186:IL187"/>
    <mergeCell ref="IL188:IL189"/>
    <mergeCell ref="IL190:IL191"/>
    <mergeCell ref="IL192:IL193"/>
    <mergeCell ref="IL194:IL195"/>
    <mergeCell ref="IL196:IL197"/>
    <mergeCell ref="IL198:IL199"/>
    <mergeCell ref="IL200:IL201"/>
    <mergeCell ref="IL202:IL203"/>
    <mergeCell ref="IL204:IL205"/>
    <mergeCell ref="IL206:IL207"/>
    <mergeCell ref="IL140:IL141"/>
    <mergeCell ref="IL142:IL143"/>
    <mergeCell ref="IL144:IL145"/>
    <mergeCell ref="IL146:IL147"/>
    <mergeCell ref="IL148:IL149"/>
    <mergeCell ref="IL150:IL151"/>
    <mergeCell ref="IL152:IL153"/>
    <mergeCell ref="IL154:IL155"/>
    <mergeCell ref="IL156:IL157"/>
    <mergeCell ref="IL158:IL159"/>
    <mergeCell ref="IL160:IL161"/>
    <mergeCell ref="IL162:IL163"/>
    <mergeCell ref="IL164:IL165"/>
    <mergeCell ref="IL166:IL167"/>
    <mergeCell ref="IL168:IL169"/>
    <mergeCell ref="IL170:IL171"/>
    <mergeCell ref="IL172:IL173"/>
    <mergeCell ref="IL106:IL107"/>
    <mergeCell ref="IL108:IL109"/>
    <mergeCell ref="IL110:IL111"/>
    <mergeCell ref="IL112:IL113"/>
    <mergeCell ref="IL114:IL115"/>
    <mergeCell ref="IL116:IL117"/>
    <mergeCell ref="IL118:IL119"/>
    <mergeCell ref="IL120:IL121"/>
    <mergeCell ref="IL122:IL123"/>
    <mergeCell ref="IL124:IL125"/>
    <mergeCell ref="IL126:IL127"/>
    <mergeCell ref="IL128:IL129"/>
    <mergeCell ref="IL130:IL131"/>
    <mergeCell ref="IL132:IL133"/>
    <mergeCell ref="IL134:IL135"/>
    <mergeCell ref="IL136:IL137"/>
    <mergeCell ref="IL138:IL139"/>
    <mergeCell ref="IL72:IL73"/>
    <mergeCell ref="IL74:IL75"/>
    <mergeCell ref="IL76:IL77"/>
    <mergeCell ref="IL78:IL79"/>
    <mergeCell ref="IL80:IL81"/>
    <mergeCell ref="IL82:IL83"/>
    <mergeCell ref="IL84:IL85"/>
    <mergeCell ref="IL86:IL87"/>
    <mergeCell ref="IL88:IL89"/>
    <mergeCell ref="IL90:IL91"/>
    <mergeCell ref="IL92:IL93"/>
    <mergeCell ref="IL94:IL95"/>
    <mergeCell ref="IL96:IL97"/>
    <mergeCell ref="IL98:IL99"/>
    <mergeCell ref="IL100:IL101"/>
    <mergeCell ref="IL102:IL103"/>
    <mergeCell ref="IL104:IL105"/>
    <mergeCell ref="IL38:IL39"/>
    <mergeCell ref="IL40:IL41"/>
    <mergeCell ref="IL42:IL43"/>
    <mergeCell ref="IL44:IL45"/>
    <mergeCell ref="IL46:IL47"/>
    <mergeCell ref="IL48:IL49"/>
    <mergeCell ref="IL50:IL51"/>
    <mergeCell ref="IL52:IL53"/>
    <mergeCell ref="IL54:IL55"/>
    <mergeCell ref="IL56:IL57"/>
    <mergeCell ref="IL58:IL59"/>
    <mergeCell ref="IL60:IL61"/>
    <mergeCell ref="IL62:IL63"/>
    <mergeCell ref="IL64:IL65"/>
    <mergeCell ref="IL66:IL67"/>
    <mergeCell ref="IL68:IL69"/>
    <mergeCell ref="IL70:IL71"/>
    <mergeCell ref="IL4:IL5"/>
    <mergeCell ref="IL6:IL7"/>
    <mergeCell ref="IL8:IL9"/>
    <mergeCell ref="IL10:IL11"/>
    <mergeCell ref="IL12:IL13"/>
    <mergeCell ref="IL14:IL15"/>
    <mergeCell ref="IL16:IL17"/>
    <mergeCell ref="IL18:IL19"/>
    <mergeCell ref="IL20:IL21"/>
    <mergeCell ref="IL22:IL23"/>
    <mergeCell ref="IL24:IL25"/>
    <mergeCell ref="IL26:IL27"/>
    <mergeCell ref="IL28:IL29"/>
    <mergeCell ref="IL30:IL31"/>
    <mergeCell ref="IL32:IL33"/>
    <mergeCell ref="IL34:IL35"/>
    <mergeCell ref="IL36:IL37"/>
    <mergeCell ref="AF295:AF296"/>
    <mergeCell ref="AF297:AF298"/>
    <mergeCell ref="AF299:AF300"/>
    <mergeCell ref="AF301:AF302"/>
    <mergeCell ref="AF303:AF304"/>
    <mergeCell ref="AF305:AF306"/>
    <mergeCell ref="AF307:AF308"/>
    <mergeCell ref="AF309:AF310"/>
    <mergeCell ref="AF311:AF312"/>
    <mergeCell ref="AF313:AF314"/>
    <mergeCell ref="AF315:AF316"/>
    <mergeCell ref="AF317:AF318"/>
    <mergeCell ref="AF319:AF320"/>
    <mergeCell ref="E261:E262"/>
    <mergeCell ref="AF261:AF262"/>
    <mergeCell ref="AF263:AF264"/>
    <mergeCell ref="AF265:AF266"/>
    <mergeCell ref="AF267:AF268"/>
    <mergeCell ref="AF269:AF270"/>
    <mergeCell ref="AF271:AF272"/>
    <mergeCell ref="AF273:AF274"/>
    <mergeCell ref="AF275:AF276"/>
    <mergeCell ref="AF277:AF278"/>
    <mergeCell ref="AF279:AF280"/>
    <mergeCell ref="AF281:AF282"/>
    <mergeCell ref="AF283:AF284"/>
    <mergeCell ref="AF285:AF286"/>
    <mergeCell ref="AF287:AF288"/>
    <mergeCell ref="AF289:AF290"/>
    <mergeCell ref="AF291:AF292"/>
    <mergeCell ref="AF293:AF294"/>
    <mergeCell ref="AL7:AL8"/>
    <mergeCell ref="AM7:AM8"/>
    <mergeCell ref="AN7:AN8"/>
    <mergeCell ref="AO7:AO8"/>
    <mergeCell ref="AP7:AP8"/>
    <mergeCell ref="B9:B10"/>
    <mergeCell ref="D9:D10"/>
    <mergeCell ref="E9:E10"/>
    <mergeCell ref="F9:F10"/>
    <mergeCell ref="AH9:AH10"/>
    <mergeCell ref="AO5:AO6"/>
    <mergeCell ref="AP5:AP6"/>
    <mergeCell ref="B7:B8"/>
    <mergeCell ref="D7:D8"/>
    <mergeCell ref="E7:E8"/>
    <mergeCell ref="F7:F8"/>
    <mergeCell ref="AH7:AH8"/>
    <mergeCell ref="AI7:AI8"/>
    <mergeCell ref="AJ7:AJ8"/>
    <mergeCell ref="AK7:AK8"/>
    <mergeCell ref="B5:B6"/>
    <mergeCell ref="D5:D6"/>
    <mergeCell ref="E5:E6"/>
    <mergeCell ref="F5:F6"/>
    <mergeCell ref="AM5:AM6"/>
    <mergeCell ref="AN5:AN6"/>
    <mergeCell ref="AF5:AF6"/>
    <mergeCell ref="AF7:AF8"/>
    <mergeCell ref="AF9:AF10"/>
    <mergeCell ref="AL11:AL12"/>
    <mergeCell ref="AM11:AM12"/>
    <mergeCell ref="AN11:AN12"/>
    <mergeCell ref="AO11:AO12"/>
    <mergeCell ref="AP11:AP12"/>
    <mergeCell ref="B13:B14"/>
    <mergeCell ref="D13:D14"/>
    <mergeCell ref="E13:E14"/>
    <mergeCell ref="F13:F14"/>
    <mergeCell ref="AH13:AH14"/>
    <mergeCell ref="AO9:AO10"/>
    <mergeCell ref="AP9:AP10"/>
    <mergeCell ref="B11:B12"/>
    <mergeCell ref="D11:D12"/>
    <mergeCell ref="E11:E12"/>
    <mergeCell ref="F11:F12"/>
    <mergeCell ref="AH11:AH12"/>
    <mergeCell ref="AI11:AI12"/>
    <mergeCell ref="AJ11:AJ12"/>
    <mergeCell ref="AK11:AK12"/>
    <mergeCell ref="AI9:AI10"/>
    <mergeCell ref="AJ9:AJ10"/>
    <mergeCell ref="AK9:AK10"/>
    <mergeCell ref="AL9:AL10"/>
    <mergeCell ref="AM9:AM10"/>
    <mergeCell ref="AN9:AN10"/>
    <mergeCell ref="AF11:AF12"/>
    <mergeCell ref="AF13:AF14"/>
    <mergeCell ref="AL15:AL16"/>
    <mergeCell ref="AM15:AM16"/>
    <mergeCell ref="AN15:AN16"/>
    <mergeCell ref="AO15:AO16"/>
    <mergeCell ref="AP15:AP16"/>
    <mergeCell ref="B17:B18"/>
    <mergeCell ref="D17:D18"/>
    <mergeCell ref="E17:E18"/>
    <mergeCell ref="F17:F18"/>
    <mergeCell ref="AH17:AH18"/>
    <mergeCell ref="AO13:AO14"/>
    <mergeCell ref="AP13:AP14"/>
    <mergeCell ref="B15:B16"/>
    <mergeCell ref="D15:D16"/>
    <mergeCell ref="E15:E16"/>
    <mergeCell ref="F15:F16"/>
    <mergeCell ref="AH15:AH16"/>
    <mergeCell ref="AI15:AI16"/>
    <mergeCell ref="AJ15:AJ16"/>
    <mergeCell ref="AK15:AK16"/>
    <mergeCell ref="AI13:AI14"/>
    <mergeCell ref="AJ13:AJ14"/>
    <mergeCell ref="AK13:AK14"/>
    <mergeCell ref="AL13:AL14"/>
    <mergeCell ref="AM13:AM14"/>
    <mergeCell ref="AN13:AN14"/>
    <mergeCell ref="AF15:AF16"/>
    <mergeCell ref="AF17:AF18"/>
    <mergeCell ref="AL19:AL20"/>
    <mergeCell ref="AM19:AM20"/>
    <mergeCell ref="AN19:AN20"/>
    <mergeCell ref="AO19:AO20"/>
    <mergeCell ref="AP19:AP20"/>
    <mergeCell ref="B21:B22"/>
    <mergeCell ref="D21:D22"/>
    <mergeCell ref="E21:E22"/>
    <mergeCell ref="F21:F22"/>
    <mergeCell ref="AH21:AH22"/>
    <mergeCell ref="AO17:AO18"/>
    <mergeCell ref="AP17:AP18"/>
    <mergeCell ref="B19:B20"/>
    <mergeCell ref="D19:D20"/>
    <mergeCell ref="E19:E20"/>
    <mergeCell ref="F19:F20"/>
    <mergeCell ref="AH19:AH20"/>
    <mergeCell ref="AI19:AI20"/>
    <mergeCell ref="AJ19:AJ20"/>
    <mergeCell ref="AK19:AK20"/>
    <mergeCell ref="AI17:AI18"/>
    <mergeCell ref="AJ17:AJ18"/>
    <mergeCell ref="AK17:AK18"/>
    <mergeCell ref="AL17:AL18"/>
    <mergeCell ref="AM17:AM18"/>
    <mergeCell ref="AN17:AN18"/>
    <mergeCell ref="AF19:AF20"/>
    <mergeCell ref="AF21:AF22"/>
    <mergeCell ref="AL23:AL24"/>
    <mergeCell ref="AM23:AM24"/>
    <mergeCell ref="AN23:AN24"/>
    <mergeCell ref="AO23:AO24"/>
    <mergeCell ref="AP23:AP24"/>
    <mergeCell ref="B25:B26"/>
    <mergeCell ref="D25:D26"/>
    <mergeCell ref="E25:E26"/>
    <mergeCell ref="F25:F26"/>
    <mergeCell ref="AH25:AH26"/>
    <mergeCell ref="AO21:AO22"/>
    <mergeCell ref="AP21:AP22"/>
    <mergeCell ref="B23:B24"/>
    <mergeCell ref="D23:D24"/>
    <mergeCell ref="E23:E24"/>
    <mergeCell ref="F23:F24"/>
    <mergeCell ref="AH23:AH24"/>
    <mergeCell ref="AI23:AI24"/>
    <mergeCell ref="AJ23:AJ24"/>
    <mergeCell ref="AK23:AK24"/>
    <mergeCell ref="AI21:AI22"/>
    <mergeCell ref="AJ21:AJ22"/>
    <mergeCell ref="AK21:AK22"/>
    <mergeCell ref="AL21:AL22"/>
    <mergeCell ref="AM21:AM22"/>
    <mergeCell ref="AN21:AN22"/>
    <mergeCell ref="AF23:AF24"/>
    <mergeCell ref="AF25:AF26"/>
    <mergeCell ref="AL27:AL28"/>
    <mergeCell ref="AM27:AM28"/>
    <mergeCell ref="AN27:AN28"/>
    <mergeCell ref="AO27:AO28"/>
    <mergeCell ref="AP27:AP28"/>
    <mergeCell ref="B29:B30"/>
    <mergeCell ref="D29:D30"/>
    <mergeCell ref="E29:E30"/>
    <mergeCell ref="F29:F30"/>
    <mergeCell ref="AH29:AH30"/>
    <mergeCell ref="AO25:AO26"/>
    <mergeCell ref="AP25:AP26"/>
    <mergeCell ref="B27:B28"/>
    <mergeCell ref="D27:D28"/>
    <mergeCell ref="E27:E28"/>
    <mergeCell ref="F27:F28"/>
    <mergeCell ref="AH27:AH28"/>
    <mergeCell ref="AI27:AI28"/>
    <mergeCell ref="AJ27:AJ28"/>
    <mergeCell ref="AK27:AK28"/>
    <mergeCell ref="AI25:AI26"/>
    <mergeCell ref="AJ25:AJ26"/>
    <mergeCell ref="AK25:AK26"/>
    <mergeCell ref="AL25:AL26"/>
    <mergeCell ref="AM25:AM26"/>
    <mergeCell ref="AN25:AN26"/>
    <mergeCell ref="AF27:AF28"/>
    <mergeCell ref="AF29:AF30"/>
    <mergeCell ref="AL31:AL32"/>
    <mergeCell ref="AM31:AM32"/>
    <mergeCell ref="AN31:AN32"/>
    <mergeCell ref="AO31:AO32"/>
    <mergeCell ref="AP31:AP32"/>
    <mergeCell ref="B33:B34"/>
    <mergeCell ref="D33:D34"/>
    <mergeCell ref="E33:E34"/>
    <mergeCell ref="F33:F34"/>
    <mergeCell ref="AH33:AH34"/>
    <mergeCell ref="AO29:AO30"/>
    <mergeCell ref="AP29:AP30"/>
    <mergeCell ref="B31:B32"/>
    <mergeCell ref="D31:D32"/>
    <mergeCell ref="E31:E32"/>
    <mergeCell ref="F31:F32"/>
    <mergeCell ref="AH31:AH32"/>
    <mergeCell ref="AI31:AI32"/>
    <mergeCell ref="AJ31:AJ32"/>
    <mergeCell ref="AK31:AK32"/>
    <mergeCell ref="AI29:AI30"/>
    <mergeCell ref="AJ29:AJ30"/>
    <mergeCell ref="AK29:AK30"/>
    <mergeCell ref="AL29:AL30"/>
    <mergeCell ref="AM29:AM30"/>
    <mergeCell ref="AN29:AN30"/>
    <mergeCell ref="AF31:AF32"/>
    <mergeCell ref="AF33:AF34"/>
    <mergeCell ref="AN35:AN36"/>
    <mergeCell ref="AO35:AO36"/>
    <mergeCell ref="AP35:AP36"/>
    <mergeCell ref="B37:B38"/>
    <mergeCell ref="D37:D38"/>
    <mergeCell ref="E37:E38"/>
    <mergeCell ref="F37:F38"/>
    <mergeCell ref="AH37:AH38"/>
    <mergeCell ref="AI37:AI38"/>
    <mergeCell ref="AJ37:AJ38"/>
    <mergeCell ref="AO33:AO34"/>
    <mergeCell ref="AP33:AP34"/>
    <mergeCell ref="B35:B36"/>
    <mergeCell ref="D35:D36"/>
    <mergeCell ref="E35:E36"/>
    <mergeCell ref="F35:F36"/>
    <mergeCell ref="AH35:AH36"/>
    <mergeCell ref="AI35:AI36"/>
    <mergeCell ref="AJ35:AJ36"/>
    <mergeCell ref="AM35:AM36"/>
    <mergeCell ref="AI33:AI34"/>
    <mergeCell ref="AJ33:AJ34"/>
    <mergeCell ref="AK33:AK34"/>
    <mergeCell ref="AL33:AL34"/>
    <mergeCell ref="AM33:AM34"/>
    <mergeCell ref="AN33:AN34"/>
    <mergeCell ref="AF35:AF36"/>
    <mergeCell ref="AF37:AF38"/>
    <mergeCell ref="AJ39:AJ40"/>
    <mergeCell ref="AM39:AM40"/>
    <mergeCell ref="AN39:AN40"/>
    <mergeCell ref="AO39:AO40"/>
    <mergeCell ref="AP39:AP40"/>
    <mergeCell ref="B41:B42"/>
    <mergeCell ref="D41:D42"/>
    <mergeCell ref="E41:E42"/>
    <mergeCell ref="F41:F42"/>
    <mergeCell ref="AH41:AH42"/>
    <mergeCell ref="AM37:AM38"/>
    <mergeCell ref="AN37:AN38"/>
    <mergeCell ref="AO37:AO38"/>
    <mergeCell ref="AP37:AP38"/>
    <mergeCell ref="B39:B40"/>
    <mergeCell ref="D39:D40"/>
    <mergeCell ref="E39:E40"/>
    <mergeCell ref="F39:F40"/>
    <mergeCell ref="AH39:AH40"/>
    <mergeCell ref="AI39:AI40"/>
    <mergeCell ref="AF39:AF40"/>
    <mergeCell ref="AF41:AF42"/>
    <mergeCell ref="AJ43:AJ44"/>
    <mergeCell ref="AM43:AM44"/>
    <mergeCell ref="AN43:AN44"/>
    <mergeCell ref="AO43:AO44"/>
    <mergeCell ref="AP43:AP44"/>
    <mergeCell ref="B45:B46"/>
    <mergeCell ref="D45:D46"/>
    <mergeCell ref="E45:E46"/>
    <mergeCell ref="F45:F46"/>
    <mergeCell ref="AH45:AH46"/>
    <mergeCell ref="B43:B44"/>
    <mergeCell ref="D43:D44"/>
    <mergeCell ref="E43:E44"/>
    <mergeCell ref="F43:F44"/>
    <mergeCell ref="AH43:AH44"/>
    <mergeCell ref="AI43:AI44"/>
    <mergeCell ref="AI41:AI42"/>
    <mergeCell ref="AJ41:AJ42"/>
    <mergeCell ref="AM41:AM42"/>
    <mergeCell ref="AN41:AN42"/>
    <mergeCell ref="AO41:AO42"/>
    <mergeCell ref="AP41:AP42"/>
    <mergeCell ref="AF43:AF44"/>
    <mergeCell ref="AF45:AF46"/>
    <mergeCell ref="AJ47:AJ48"/>
    <mergeCell ref="AM47:AM48"/>
    <mergeCell ref="AN47:AN48"/>
    <mergeCell ref="AO47:AO48"/>
    <mergeCell ref="AP47:AP48"/>
    <mergeCell ref="B49:B50"/>
    <mergeCell ref="D49:D50"/>
    <mergeCell ref="E49:E50"/>
    <mergeCell ref="F49:F50"/>
    <mergeCell ref="AH49:AH50"/>
    <mergeCell ref="B47:B48"/>
    <mergeCell ref="D47:D48"/>
    <mergeCell ref="E47:E48"/>
    <mergeCell ref="F47:F48"/>
    <mergeCell ref="AH47:AH48"/>
    <mergeCell ref="AI47:AI48"/>
    <mergeCell ref="AI45:AI46"/>
    <mergeCell ref="AJ45:AJ46"/>
    <mergeCell ref="AM45:AM46"/>
    <mergeCell ref="AN45:AN46"/>
    <mergeCell ref="AO45:AO46"/>
    <mergeCell ref="AP45:AP46"/>
    <mergeCell ref="AF47:AF48"/>
    <mergeCell ref="AF49:AF50"/>
    <mergeCell ref="AJ51:AJ52"/>
    <mergeCell ref="AM51:AM52"/>
    <mergeCell ref="AN51:AN52"/>
    <mergeCell ref="AO51:AO52"/>
    <mergeCell ref="AP51:AP52"/>
    <mergeCell ref="B53:B54"/>
    <mergeCell ref="D53:D54"/>
    <mergeCell ref="E53:E54"/>
    <mergeCell ref="F53:F54"/>
    <mergeCell ref="AH53:AH54"/>
    <mergeCell ref="B51:B52"/>
    <mergeCell ref="D51:D52"/>
    <mergeCell ref="E51:E52"/>
    <mergeCell ref="F51:F52"/>
    <mergeCell ref="AH51:AH52"/>
    <mergeCell ref="AI51:AI52"/>
    <mergeCell ref="AI49:AI50"/>
    <mergeCell ref="AJ49:AJ50"/>
    <mergeCell ref="AM49:AM50"/>
    <mergeCell ref="AN49:AN50"/>
    <mergeCell ref="AO49:AO50"/>
    <mergeCell ref="AP49:AP50"/>
    <mergeCell ref="AF51:AF52"/>
    <mergeCell ref="AF53:AF54"/>
    <mergeCell ref="AJ55:AJ56"/>
    <mergeCell ref="AM55:AM56"/>
    <mergeCell ref="AN55:AN56"/>
    <mergeCell ref="AO55:AO56"/>
    <mergeCell ref="AP55:AP56"/>
    <mergeCell ref="B57:B58"/>
    <mergeCell ref="D57:D58"/>
    <mergeCell ref="E57:E58"/>
    <mergeCell ref="F57:F58"/>
    <mergeCell ref="AH57:AH58"/>
    <mergeCell ref="B55:B56"/>
    <mergeCell ref="D55:D56"/>
    <mergeCell ref="E55:E56"/>
    <mergeCell ref="F55:F56"/>
    <mergeCell ref="AH55:AH56"/>
    <mergeCell ref="AI55:AI56"/>
    <mergeCell ref="AI53:AI54"/>
    <mergeCell ref="AJ53:AJ54"/>
    <mergeCell ref="AM53:AM54"/>
    <mergeCell ref="AN53:AN54"/>
    <mergeCell ref="AO53:AO54"/>
    <mergeCell ref="AP53:AP54"/>
    <mergeCell ref="AF55:AF56"/>
    <mergeCell ref="AF57:AF58"/>
    <mergeCell ref="AJ59:AJ60"/>
    <mergeCell ref="AM59:AM60"/>
    <mergeCell ref="AN59:AN60"/>
    <mergeCell ref="AO59:AO60"/>
    <mergeCell ref="AP59:AP60"/>
    <mergeCell ref="B61:B62"/>
    <mergeCell ref="D61:D62"/>
    <mergeCell ref="E61:E62"/>
    <mergeCell ref="F61:F62"/>
    <mergeCell ref="AH61:AH62"/>
    <mergeCell ref="B59:B60"/>
    <mergeCell ref="D59:D60"/>
    <mergeCell ref="E59:E60"/>
    <mergeCell ref="F59:F60"/>
    <mergeCell ref="AH59:AH60"/>
    <mergeCell ref="AI59:AI60"/>
    <mergeCell ref="AI57:AI58"/>
    <mergeCell ref="AJ57:AJ58"/>
    <mergeCell ref="AM57:AM58"/>
    <mergeCell ref="AN57:AN58"/>
    <mergeCell ref="AO57:AO58"/>
    <mergeCell ref="AP57:AP58"/>
    <mergeCell ref="AF59:AF60"/>
    <mergeCell ref="AF61:AF62"/>
    <mergeCell ref="AJ63:AJ64"/>
    <mergeCell ref="AM63:AM64"/>
    <mergeCell ref="AN63:AN64"/>
    <mergeCell ref="AO63:AO64"/>
    <mergeCell ref="AP63:AP64"/>
    <mergeCell ref="B65:B66"/>
    <mergeCell ref="D65:D66"/>
    <mergeCell ref="E65:E66"/>
    <mergeCell ref="F65:F66"/>
    <mergeCell ref="AH65:AH66"/>
    <mergeCell ref="B63:B64"/>
    <mergeCell ref="D63:D64"/>
    <mergeCell ref="E63:E64"/>
    <mergeCell ref="F63:F64"/>
    <mergeCell ref="AH63:AH64"/>
    <mergeCell ref="AI63:AI64"/>
    <mergeCell ref="AI61:AI62"/>
    <mergeCell ref="AJ61:AJ62"/>
    <mergeCell ref="AM61:AM62"/>
    <mergeCell ref="AN61:AN62"/>
    <mergeCell ref="AO61:AO62"/>
    <mergeCell ref="AP61:AP62"/>
    <mergeCell ref="AF63:AF64"/>
    <mergeCell ref="AF65:AF66"/>
    <mergeCell ref="AM67:AM68"/>
    <mergeCell ref="AN67:AN68"/>
    <mergeCell ref="AO67:AO68"/>
    <mergeCell ref="AP67:AP68"/>
    <mergeCell ref="B69:B70"/>
    <mergeCell ref="D69:D70"/>
    <mergeCell ref="E69:E70"/>
    <mergeCell ref="F69:F70"/>
    <mergeCell ref="AH69:AH70"/>
    <mergeCell ref="AI69:AI70"/>
    <mergeCell ref="B67:B68"/>
    <mergeCell ref="D67:D68"/>
    <mergeCell ref="E67:E68"/>
    <mergeCell ref="F67:F68"/>
    <mergeCell ref="AH67:AH68"/>
    <mergeCell ref="AI67:AI68"/>
    <mergeCell ref="AI65:AI66"/>
    <mergeCell ref="AJ65:AJ66"/>
    <mergeCell ref="AM65:AM66"/>
    <mergeCell ref="AN65:AN66"/>
    <mergeCell ref="AO65:AO66"/>
    <mergeCell ref="AP65:AP66"/>
    <mergeCell ref="AF67:AF68"/>
    <mergeCell ref="AF69:AF70"/>
    <mergeCell ref="AM71:AM72"/>
    <mergeCell ref="AN71:AN72"/>
    <mergeCell ref="AO71:AO72"/>
    <mergeCell ref="AP71:AP72"/>
    <mergeCell ref="B73:B74"/>
    <mergeCell ref="D73:D74"/>
    <mergeCell ref="E73:E74"/>
    <mergeCell ref="F73:F74"/>
    <mergeCell ref="AH73:AH74"/>
    <mergeCell ref="AI73:AI74"/>
    <mergeCell ref="AM69:AM70"/>
    <mergeCell ref="AN69:AN70"/>
    <mergeCell ref="AO69:AO70"/>
    <mergeCell ref="AP69:AP70"/>
    <mergeCell ref="B71:B72"/>
    <mergeCell ref="D71:D72"/>
    <mergeCell ref="E71:E72"/>
    <mergeCell ref="F71:F72"/>
    <mergeCell ref="AH71:AH72"/>
    <mergeCell ref="AI71:AI72"/>
    <mergeCell ref="AF71:AF72"/>
    <mergeCell ref="AF73:AF74"/>
    <mergeCell ref="AM75:AM76"/>
    <mergeCell ref="AN75:AN76"/>
    <mergeCell ref="AO75:AO76"/>
    <mergeCell ref="AP75:AP76"/>
    <mergeCell ref="B77:B78"/>
    <mergeCell ref="D77:D78"/>
    <mergeCell ref="E77:E78"/>
    <mergeCell ref="F77:F78"/>
    <mergeCell ref="AH77:AH78"/>
    <mergeCell ref="AI77:AI78"/>
    <mergeCell ref="AM73:AM74"/>
    <mergeCell ref="AN73:AN74"/>
    <mergeCell ref="AO73:AO74"/>
    <mergeCell ref="AP73:AP74"/>
    <mergeCell ref="B75:B76"/>
    <mergeCell ref="D75:D76"/>
    <mergeCell ref="E75:E76"/>
    <mergeCell ref="F75:F76"/>
    <mergeCell ref="AH75:AH76"/>
    <mergeCell ref="AI75:AI76"/>
    <mergeCell ref="AF75:AF76"/>
    <mergeCell ref="AF77:AF78"/>
    <mergeCell ref="AM79:AM80"/>
    <mergeCell ref="AN79:AN80"/>
    <mergeCell ref="AO79:AO80"/>
    <mergeCell ref="AP79:AP80"/>
    <mergeCell ref="B81:B82"/>
    <mergeCell ref="D81:D82"/>
    <mergeCell ref="E81:E82"/>
    <mergeCell ref="F81:F82"/>
    <mergeCell ref="AH81:AH82"/>
    <mergeCell ref="AI81:AI82"/>
    <mergeCell ref="AM77:AM78"/>
    <mergeCell ref="AN77:AN78"/>
    <mergeCell ref="AO77:AO78"/>
    <mergeCell ref="AP77:AP78"/>
    <mergeCell ref="B79:B80"/>
    <mergeCell ref="D79:D80"/>
    <mergeCell ref="E79:E80"/>
    <mergeCell ref="F79:F80"/>
    <mergeCell ref="AH79:AH80"/>
    <mergeCell ref="AI79:AI80"/>
    <mergeCell ref="AF79:AF80"/>
    <mergeCell ref="AF81:AF82"/>
    <mergeCell ref="AM83:AM84"/>
    <mergeCell ref="AN83:AN84"/>
    <mergeCell ref="AO83:AO84"/>
    <mergeCell ref="AP83:AP84"/>
    <mergeCell ref="B85:B86"/>
    <mergeCell ref="D85:D86"/>
    <mergeCell ref="E85:E86"/>
    <mergeCell ref="F85:F86"/>
    <mergeCell ref="AH85:AH86"/>
    <mergeCell ref="AI85:AI86"/>
    <mergeCell ref="AM81:AM82"/>
    <mergeCell ref="AN81:AN82"/>
    <mergeCell ref="AO81:AO82"/>
    <mergeCell ref="AP81:AP82"/>
    <mergeCell ref="B83:B84"/>
    <mergeCell ref="D83:D84"/>
    <mergeCell ref="E83:E84"/>
    <mergeCell ref="F83:F84"/>
    <mergeCell ref="AH83:AH84"/>
    <mergeCell ref="AI83:AI84"/>
    <mergeCell ref="AF83:AF84"/>
    <mergeCell ref="AF85:AF86"/>
    <mergeCell ref="AM87:AM88"/>
    <mergeCell ref="AN87:AN88"/>
    <mergeCell ref="AO87:AO88"/>
    <mergeCell ref="AP87:AP88"/>
    <mergeCell ref="B89:B90"/>
    <mergeCell ref="D89:D90"/>
    <mergeCell ref="E89:E90"/>
    <mergeCell ref="F89:F90"/>
    <mergeCell ref="AH89:AH90"/>
    <mergeCell ref="AI89:AI90"/>
    <mergeCell ref="AM85:AM86"/>
    <mergeCell ref="AN85:AN86"/>
    <mergeCell ref="AO85:AO86"/>
    <mergeCell ref="AP85:AP86"/>
    <mergeCell ref="B87:B88"/>
    <mergeCell ref="D87:D88"/>
    <mergeCell ref="E87:E88"/>
    <mergeCell ref="F87:F88"/>
    <mergeCell ref="AH87:AH88"/>
    <mergeCell ref="AI87:AI88"/>
    <mergeCell ref="AF87:AF88"/>
    <mergeCell ref="AF89:AF90"/>
    <mergeCell ref="AM91:AM92"/>
    <mergeCell ref="AN91:AN92"/>
    <mergeCell ref="AO91:AO92"/>
    <mergeCell ref="AP91:AP92"/>
    <mergeCell ref="B93:B94"/>
    <mergeCell ref="D93:D94"/>
    <mergeCell ref="E93:E94"/>
    <mergeCell ref="F93:F94"/>
    <mergeCell ref="AH93:AH94"/>
    <mergeCell ref="AI93:AI94"/>
    <mergeCell ref="AM89:AM90"/>
    <mergeCell ref="AN89:AN90"/>
    <mergeCell ref="AO89:AO90"/>
    <mergeCell ref="AP89:AP90"/>
    <mergeCell ref="B91:B92"/>
    <mergeCell ref="D91:D92"/>
    <mergeCell ref="E91:E92"/>
    <mergeCell ref="F91:F92"/>
    <mergeCell ref="AH91:AH92"/>
    <mergeCell ref="AI91:AI92"/>
    <mergeCell ref="AF91:AF92"/>
    <mergeCell ref="AF93:AF94"/>
    <mergeCell ref="AM95:AM96"/>
    <mergeCell ref="AN95:AN96"/>
    <mergeCell ref="AO95:AO96"/>
    <mergeCell ref="AP95:AP96"/>
    <mergeCell ref="B97:B98"/>
    <mergeCell ref="D97:D98"/>
    <mergeCell ref="E97:E98"/>
    <mergeCell ref="F97:F98"/>
    <mergeCell ref="AH97:AH98"/>
    <mergeCell ref="AI97:AI98"/>
    <mergeCell ref="AM93:AM94"/>
    <mergeCell ref="AN93:AN94"/>
    <mergeCell ref="AO93:AO94"/>
    <mergeCell ref="AP93:AP94"/>
    <mergeCell ref="B95:B96"/>
    <mergeCell ref="D95:D96"/>
    <mergeCell ref="E95:E96"/>
    <mergeCell ref="F95:F96"/>
    <mergeCell ref="AH95:AH96"/>
    <mergeCell ref="AI95:AI96"/>
    <mergeCell ref="AF95:AF96"/>
    <mergeCell ref="AF97:AF98"/>
    <mergeCell ref="AM99:AM100"/>
    <mergeCell ref="AN99:AN100"/>
    <mergeCell ref="AO99:AO100"/>
    <mergeCell ref="AP99:AP100"/>
    <mergeCell ref="B101:B102"/>
    <mergeCell ref="D101:D102"/>
    <mergeCell ref="E101:E102"/>
    <mergeCell ref="F101:F102"/>
    <mergeCell ref="AH101:AH102"/>
    <mergeCell ref="AI101:AI102"/>
    <mergeCell ref="AM97:AM98"/>
    <mergeCell ref="AN97:AN98"/>
    <mergeCell ref="AO97:AO98"/>
    <mergeCell ref="AP97:AP98"/>
    <mergeCell ref="B99:B100"/>
    <mergeCell ref="D99:D100"/>
    <mergeCell ref="E99:E100"/>
    <mergeCell ref="F99:F100"/>
    <mergeCell ref="AH99:AH100"/>
    <mergeCell ref="AI99:AI100"/>
    <mergeCell ref="AF99:AF100"/>
    <mergeCell ref="AF101:AF102"/>
    <mergeCell ref="AM103:AM104"/>
    <mergeCell ref="AN103:AN104"/>
    <mergeCell ref="AO103:AO104"/>
    <mergeCell ref="AP103:AP104"/>
    <mergeCell ref="B105:B106"/>
    <mergeCell ref="D105:D106"/>
    <mergeCell ref="E105:E106"/>
    <mergeCell ref="F105:F106"/>
    <mergeCell ref="AH105:AH106"/>
    <mergeCell ref="AI105:AI106"/>
    <mergeCell ref="AM101:AM102"/>
    <mergeCell ref="AN101:AN102"/>
    <mergeCell ref="AO101:AO102"/>
    <mergeCell ref="AP101:AP102"/>
    <mergeCell ref="B103:B104"/>
    <mergeCell ref="D103:D104"/>
    <mergeCell ref="E103:E104"/>
    <mergeCell ref="F103:F104"/>
    <mergeCell ref="AH103:AH104"/>
    <mergeCell ref="AI103:AI104"/>
    <mergeCell ref="AF103:AF104"/>
    <mergeCell ref="AF105:AF106"/>
    <mergeCell ref="AM107:AM108"/>
    <mergeCell ref="AN107:AN108"/>
    <mergeCell ref="AO107:AO108"/>
    <mergeCell ref="AP107:AP108"/>
    <mergeCell ref="B109:B110"/>
    <mergeCell ref="D109:D110"/>
    <mergeCell ref="E109:E110"/>
    <mergeCell ref="F109:F110"/>
    <mergeCell ref="AH109:AH110"/>
    <mergeCell ref="AI109:AI110"/>
    <mergeCell ref="AM105:AM106"/>
    <mergeCell ref="AN105:AN106"/>
    <mergeCell ref="AO105:AO106"/>
    <mergeCell ref="AP105:AP106"/>
    <mergeCell ref="B107:B108"/>
    <mergeCell ref="D107:D108"/>
    <mergeCell ref="E107:E108"/>
    <mergeCell ref="F107:F108"/>
    <mergeCell ref="AH107:AH108"/>
    <mergeCell ref="AI107:AI108"/>
    <mergeCell ref="AF107:AF108"/>
    <mergeCell ref="AF109:AF110"/>
    <mergeCell ref="AM111:AM112"/>
    <mergeCell ref="AN111:AN112"/>
    <mergeCell ref="AO111:AO112"/>
    <mergeCell ref="AP111:AP112"/>
    <mergeCell ref="B113:B114"/>
    <mergeCell ref="D113:D114"/>
    <mergeCell ref="E113:E114"/>
    <mergeCell ref="F113:F114"/>
    <mergeCell ref="AH113:AH114"/>
    <mergeCell ref="AI113:AI114"/>
    <mergeCell ref="AM109:AM110"/>
    <mergeCell ref="AN109:AN110"/>
    <mergeCell ref="AO109:AO110"/>
    <mergeCell ref="AP109:AP110"/>
    <mergeCell ref="B111:B112"/>
    <mergeCell ref="D111:D112"/>
    <mergeCell ref="E111:E112"/>
    <mergeCell ref="F111:F112"/>
    <mergeCell ref="AH111:AH112"/>
    <mergeCell ref="AI111:AI112"/>
    <mergeCell ref="AF111:AF112"/>
    <mergeCell ref="AF113:AF114"/>
    <mergeCell ref="AM115:AM116"/>
    <mergeCell ref="AN115:AN116"/>
    <mergeCell ref="AO115:AO116"/>
    <mergeCell ref="AP115:AP116"/>
    <mergeCell ref="B117:B118"/>
    <mergeCell ref="D117:D118"/>
    <mergeCell ref="E117:E118"/>
    <mergeCell ref="F117:F118"/>
    <mergeCell ref="AH117:AH118"/>
    <mergeCell ref="AI117:AI118"/>
    <mergeCell ref="AM113:AM114"/>
    <mergeCell ref="AN113:AN114"/>
    <mergeCell ref="AO113:AO114"/>
    <mergeCell ref="AP113:AP114"/>
    <mergeCell ref="B115:B116"/>
    <mergeCell ref="D115:D116"/>
    <mergeCell ref="E115:E116"/>
    <mergeCell ref="F115:F116"/>
    <mergeCell ref="AH115:AH116"/>
    <mergeCell ref="AI115:AI116"/>
    <mergeCell ref="AF115:AF116"/>
    <mergeCell ref="AF117:AF118"/>
    <mergeCell ref="AM119:AM120"/>
    <mergeCell ref="AN119:AN120"/>
    <mergeCell ref="AO119:AO120"/>
    <mergeCell ref="AP119:AP120"/>
    <mergeCell ref="B121:B122"/>
    <mergeCell ref="D121:D122"/>
    <mergeCell ref="E121:E122"/>
    <mergeCell ref="F121:F122"/>
    <mergeCell ref="AH121:AH122"/>
    <mergeCell ref="AI121:AI122"/>
    <mergeCell ref="AM117:AM118"/>
    <mergeCell ref="AN117:AN118"/>
    <mergeCell ref="AO117:AO118"/>
    <mergeCell ref="AP117:AP118"/>
    <mergeCell ref="B119:B120"/>
    <mergeCell ref="D119:D120"/>
    <mergeCell ref="E119:E120"/>
    <mergeCell ref="F119:F120"/>
    <mergeCell ref="AH119:AH120"/>
    <mergeCell ref="AI119:AI120"/>
    <mergeCell ref="AF119:AF120"/>
    <mergeCell ref="AF121:AF122"/>
    <mergeCell ref="AM123:AM124"/>
    <mergeCell ref="AN123:AN124"/>
    <mergeCell ref="AO123:AO124"/>
    <mergeCell ref="AP123:AP124"/>
    <mergeCell ref="B125:B126"/>
    <mergeCell ref="D125:D126"/>
    <mergeCell ref="E125:E126"/>
    <mergeCell ref="F125:F126"/>
    <mergeCell ref="AH125:AH126"/>
    <mergeCell ref="AI125:AI126"/>
    <mergeCell ref="AM121:AM122"/>
    <mergeCell ref="AN121:AN122"/>
    <mergeCell ref="AO121:AO122"/>
    <mergeCell ref="AP121:AP122"/>
    <mergeCell ref="B123:B124"/>
    <mergeCell ref="D123:D124"/>
    <mergeCell ref="E123:E124"/>
    <mergeCell ref="F123:F124"/>
    <mergeCell ref="AH123:AH124"/>
    <mergeCell ref="AI123:AI124"/>
    <mergeCell ref="AF123:AF124"/>
    <mergeCell ref="AF125:AF126"/>
    <mergeCell ref="AM127:AM128"/>
    <mergeCell ref="AN127:AN128"/>
    <mergeCell ref="AO127:AO128"/>
    <mergeCell ref="AP127:AP128"/>
    <mergeCell ref="B129:B130"/>
    <mergeCell ref="D129:D130"/>
    <mergeCell ref="E129:E130"/>
    <mergeCell ref="F129:F130"/>
    <mergeCell ref="AH129:AH130"/>
    <mergeCell ref="AI129:AI130"/>
    <mergeCell ref="AM125:AM126"/>
    <mergeCell ref="AN125:AN126"/>
    <mergeCell ref="AO125:AO126"/>
    <mergeCell ref="AP125:AP126"/>
    <mergeCell ref="B127:B128"/>
    <mergeCell ref="D127:D128"/>
    <mergeCell ref="E127:E128"/>
    <mergeCell ref="F127:F128"/>
    <mergeCell ref="AH127:AH128"/>
    <mergeCell ref="AI127:AI128"/>
    <mergeCell ref="AF127:AF128"/>
    <mergeCell ref="AF129:AF130"/>
    <mergeCell ref="AN131:AN132"/>
    <mergeCell ref="AO131:AO132"/>
    <mergeCell ref="AP131:AP132"/>
    <mergeCell ref="B133:B134"/>
    <mergeCell ref="D133:D134"/>
    <mergeCell ref="E133:E134"/>
    <mergeCell ref="F133:F134"/>
    <mergeCell ref="AH133:AH134"/>
    <mergeCell ref="AM133:AM134"/>
    <mergeCell ref="AN133:AN134"/>
    <mergeCell ref="AM129:AM130"/>
    <mergeCell ref="AN129:AN130"/>
    <mergeCell ref="AO129:AO130"/>
    <mergeCell ref="AP129:AP130"/>
    <mergeCell ref="B131:B132"/>
    <mergeCell ref="D131:D132"/>
    <mergeCell ref="E131:E132"/>
    <mergeCell ref="F131:F132"/>
    <mergeCell ref="AH131:AH132"/>
    <mergeCell ref="AM131:AM132"/>
    <mergeCell ref="AF131:AF132"/>
    <mergeCell ref="AF133:AF134"/>
    <mergeCell ref="AP135:AP136"/>
    <mergeCell ref="B137:B138"/>
    <mergeCell ref="D137:D138"/>
    <mergeCell ref="E137:E138"/>
    <mergeCell ref="F137:F138"/>
    <mergeCell ref="AH137:AH138"/>
    <mergeCell ref="AM137:AM138"/>
    <mergeCell ref="AN137:AN138"/>
    <mergeCell ref="AO137:AO138"/>
    <mergeCell ref="AP137:AP138"/>
    <mergeCell ref="AO133:AO134"/>
    <mergeCell ref="AP133:AP134"/>
    <mergeCell ref="B135:B136"/>
    <mergeCell ref="D135:D136"/>
    <mergeCell ref="E135:E136"/>
    <mergeCell ref="F135:F136"/>
    <mergeCell ref="AH135:AH136"/>
    <mergeCell ref="AM135:AM136"/>
    <mergeCell ref="AN135:AN136"/>
    <mergeCell ref="AO135:AO136"/>
    <mergeCell ref="AF135:AF136"/>
    <mergeCell ref="AF137:AF138"/>
    <mergeCell ref="AO141:AO142"/>
    <mergeCell ref="AP141:AP142"/>
    <mergeCell ref="B143:B144"/>
    <mergeCell ref="D143:D144"/>
    <mergeCell ref="E143:E144"/>
    <mergeCell ref="F143:F144"/>
    <mergeCell ref="AH143:AH144"/>
    <mergeCell ref="AM143:AM144"/>
    <mergeCell ref="AN143:AN144"/>
    <mergeCell ref="AO143:AO144"/>
    <mergeCell ref="AN139:AN140"/>
    <mergeCell ref="AO139:AO140"/>
    <mergeCell ref="AP139:AP140"/>
    <mergeCell ref="B141:B142"/>
    <mergeCell ref="D141:D142"/>
    <mergeCell ref="E141:E142"/>
    <mergeCell ref="F141:F142"/>
    <mergeCell ref="AH141:AH142"/>
    <mergeCell ref="AM141:AM142"/>
    <mergeCell ref="AN141:AN142"/>
    <mergeCell ref="B139:B140"/>
    <mergeCell ref="D139:D140"/>
    <mergeCell ref="E139:E140"/>
    <mergeCell ref="F139:F140"/>
    <mergeCell ref="AH139:AH140"/>
    <mergeCell ref="AM139:AM140"/>
    <mergeCell ref="AF139:AF140"/>
    <mergeCell ref="AF141:AF142"/>
    <mergeCell ref="AF143:AF144"/>
    <mergeCell ref="AN147:AN148"/>
    <mergeCell ref="AO147:AO148"/>
    <mergeCell ref="AP147:AP148"/>
    <mergeCell ref="B149:B150"/>
    <mergeCell ref="D149:D150"/>
    <mergeCell ref="E149:E150"/>
    <mergeCell ref="F149:F150"/>
    <mergeCell ref="AH149:AH150"/>
    <mergeCell ref="AM149:AM150"/>
    <mergeCell ref="AN149:AN150"/>
    <mergeCell ref="B147:B148"/>
    <mergeCell ref="D147:D148"/>
    <mergeCell ref="E147:E148"/>
    <mergeCell ref="F147:F148"/>
    <mergeCell ref="AH147:AH148"/>
    <mergeCell ref="AM147:AM148"/>
    <mergeCell ref="AP143:AP144"/>
    <mergeCell ref="B145:B146"/>
    <mergeCell ref="D145:D146"/>
    <mergeCell ref="E145:E146"/>
    <mergeCell ref="F145:F146"/>
    <mergeCell ref="AH145:AH146"/>
    <mergeCell ref="AM145:AM146"/>
    <mergeCell ref="AN145:AN146"/>
    <mergeCell ref="AO145:AO146"/>
    <mergeCell ref="AP145:AP146"/>
    <mergeCell ref="AF145:AF146"/>
    <mergeCell ref="AF147:AF148"/>
    <mergeCell ref="AF149:AF150"/>
    <mergeCell ref="AP151:AP152"/>
    <mergeCell ref="B153:B154"/>
    <mergeCell ref="D153:D154"/>
    <mergeCell ref="E153:E154"/>
    <mergeCell ref="F153:F154"/>
    <mergeCell ref="AH153:AH154"/>
    <mergeCell ref="AM153:AM154"/>
    <mergeCell ref="AN153:AN154"/>
    <mergeCell ref="AO153:AO154"/>
    <mergeCell ref="AP153:AP154"/>
    <mergeCell ref="AO149:AO150"/>
    <mergeCell ref="AP149:AP150"/>
    <mergeCell ref="B151:B152"/>
    <mergeCell ref="D151:D152"/>
    <mergeCell ref="E151:E152"/>
    <mergeCell ref="F151:F152"/>
    <mergeCell ref="AH151:AH152"/>
    <mergeCell ref="AM151:AM152"/>
    <mergeCell ref="AN151:AN152"/>
    <mergeCell ref="AO151:AO152"/>
    <mergeCell ref="AF151:AF152"/>
    <mergeCell ref="AF153:AF154"/>
    <mergeCell ref="AO157:AO158"/>
    <mergeCell ref="AP157:AP158"/>
    <mergeCell ref="B159:B160"/>
    <mergeCell ref="D159:D160"/>
    <mergeCell ref="E159:E160"/>
    <mergeCell ref="F159:F160"/>
    <mergeCell ref="AH159:AH160"/>
    <mergeCell ref="AM159:AM160"/>
    <mergeCell ref="AN159:AN160"/>
    <mergeCell ref="AO159:AO160"/>
    <mergeCell ref="AN155:AN156"/>
    <mergeCell ref="AO155:AO156"/>
    <mergeCell ref="AP155:AP156"/>
    <mergeCell ref="B157:B158"/>
    <mergeCell ref="D157:D158"/>
    <mergeCell ref="E157:E158"/>
    <mergeCell ref="F157:F158"/>
    <mergeCell ref="AH157:AH158"/>
    <mergeCell ref="AM157:AM158"/>
    <mergeCell ref="AN157:AN158"/>
    <mergeCell ref="B155:B156"/>
    <mergeCell ref="D155:D156"/>
    <mergeCell ref="E155:E156"/>
    <mergeCell ref="F155:F156"/>
    <mergeCell ref="AH155:AH156"/>
    <mergeCell ref="AM155:AM156"/>
    <mergeCell ref="AF155:AF156"/>
    <mergeCell ref="AF157:AF158"/>
    <mergeCell ref="AF159:AF160"/>
    <mergeCell ref="AN163:AN164"/>
    <mergeCell ref="AO163:AO164"/>
    <mergeCell ref="AP163:AP164"/>
    <mergeCell ref="B165:B166"/>
    <mergeCell ref="D165:D166"/>
    <mergeCell ref="E165:E166"/>
    <mergeCell ref="F165:F166"/>
    <mergeCell ref="AH165:AH166"/>
    <mergeCell ref="AM165:AM166"/>
    <mergeCell ref="AN165:AN166"/>
    <mergeCell ref="B163:B164"/>
    <mergeCell ref="D163:D164"/>
    <mergeCell ref="E163:E164"/>
    <mergeCell ref="F163:F164"/>
    <mergeCell ref="AH163:AH164"/>
    <mergeCell ref="AM163:AM164"/>
    <mergeCell ref="AP159:AP160"/>
    <mergeCell ref="B161:B162"/>
    <mergeCell ref="D161:D162"/>
    <mergeCell ref="E161:E162"/>
    <mergeCell ref="F161:F162"/>
    <mergeCell ref="AH161:AH162"/>
    <mergeCell ref="AM161:AM162"/>
    <mergeCell ref="AN161:AN162"/>
    <mergeCell ref="AO161:AO162"/>
    <mergeCell ref="AP161:AP162"/>
    <mergeCell ref="AF161:AF162"/>
    <mergeCell ref="AF163:AF164"/>
    <mergeCell ref="AF165:AF166"/>
    <mergeCell ref="AP167:AP168"/>
    <mergeCell ref="B169:B170"/>
    <mergeCell ref="D169:D170"/>
    <mergeCell ref="E169:E170"/>
    <mergeCell ref="F169:F170"/>
    <mergeCell ref="AH169:AH170"/>
    <mergeCell ref="AM169:AM170"/>
    <mergeCell ref="AN169:AN170"/>
    <mergeCell ref="AO169:AO170"/>
    <mergeCell ref="AP169:AP170"/>
    <mergeCell ref="AO165:AO166"/>
    <mergeCell ref="AP165:AP166"/>
    <mergeCell ref="B167:B168"/>
    <mergeCell ref="D167:D168"/>
    <mergeCell ref="E167:E168"/>
    <mergeCell ref="F167:F168"/>
    <mergeCell ref="AH167:AH168"/>
    <mergeCell ref="AM167:AM168"/>
    <mergeCell ref="AN167:AN168"/>
    <mergeCell ref="AO167:AO168"/>
    <mergeCell ref="AF167:AF168"/>
    <mergeCell ref="AF169:AF170"/>
    <mergeCell ref="AO173:AO174"/>
    <mergeCell ref="AP173:AP174"/>
    <mergeCell ref="B175:B176"/>
    <mergeCell ref="D175:D176"/>
    <mergeCell ref="E175:E176"/>
    <mergeCell ref="F175:F176"/>
    <mergeCell ref="AH175:AH176"/>
    <mergeCell ref="AM175:AM176"/>
    <mergeCell ref="AN175:AN176"/>
    <mergeCell ref="AO175:AO176"/>
    <mergeCell ref="AN171:AN172"/>
    <mergeCell ref="AO171:AO172"/>
    <mergeCell ref="AP171:AP172"/>
    <mergeCell ref="B173:B174"/>
    <mergeCell ref="D173:D174"/>
    <mergeCell ref="E173:E174"/>
    <mergeCell ref="F173:F174"/>
    <mergeCell ref="AH173:AH174"/>
    <mergeCell ref="AM173:AM174"/>
    <mergeCell ref="AN173:AN174"/>
    <mergeCell ref="B171:B172"/>
    <mergeCell ref="D171:D172"/>
    <mergeCell ref="E171:E172"/>
    <mergeCell ref="F171:F172"/>
    <mergeCell ref="AH171:AH172"/>
    <mergeCell ref="AM171:AM172"/>
    <mergeCell ref="AF171:AF172"/>
    <mergeCell ref="AF173:AF174"/>
    <mergeCell ref="AF175:AF176"/>
    <mergeCell ref="AN179:AN180"/>
    <mergeCell ref="AO179:AO180"/>
    <mergeCell ref="AP179:AP180"/>
    <mergeCell ref="B181:B182"/>
    <mergeCell ref="D181:D182"/>
    <mergeCell ref="E181:E182"/>
    <mergeCell ref="F181:F182"/>
    <mergeCell ref="AH181:AH182"/>
    <mergeCell ref="AM181:AM182"/>
    <mergeCell ref="AN181:AN182"/>
    <mergeCell ref="B179:B180"/>
    <mergeCell ref="D179:D180"/>
    <mergeCell ref="E179:E180"/>
    <mergeCell ref="F179:F180"/>
    <mergeCell ref="AH179:AH180"/>
    <mergeCell ref="AM179:AM180"/>
    <mergeCell ref="AP175:AP176"/>
    <mergeCell ref="B177:B178"/>
    <mergeCell ref="D177:D178"/>
    <mergeCell ref="E177:E178"/>
    <mergeCell ref="F177:F178"/>
    <mergeCell ref="AH177:AH178"/>
    <mergeCell ref="AM177:AM178"/>
    <mergeCell ref="AN177:AN178"/>
    <mergeCell ref="AO177:AO178"/>
    <mergeCell ref="AP177:AP178"/>
    <mergeCell ref="AF177:AF178"/>
    <mergeCell ref="AF179:AF180"/>
    <mergeCell ref="AF181:AF182"/>
    <mergeCell ref="AP183:AP184"/>
    <mergeCell ref="B185:B186"/>
    <mergeCell ref="D185:D186"/>
    <mergeCell ref="E185:E186"/>
    <mergeCell ref="F185:F186"/>
    <mergeCell ref="AH185:AH186"/>
    <mergeCell ref="AM185:AM186"/>
    <mergeCell ref="AN185:AN186"/>
    <mergeCell ref="AO185:AO186"/>
    <mergeCell ref="AP185:AP186"/>
    <mergeCell ref="AO181:AO182"/>
    <mergeCell ref="AP181:AP182"/>
    <mergeCell ref="B183:B184"/>
    <mergeCell ref="D183:D184"/>
    <mergeCell ref="E183:E184"/>
    <mergeCell ref="F183:F184"/>
    <mergeCell ref="AH183:AH184"/>
    <mergeCell ref="AM183:AM184"/>
    <mergeCell ref="AN183:AN184"/>
    <mergeCell ref="AO183:AO184"/>
    <mergeCell ref="AF183:AF184"/>
    <mergeCell ref="AF185:AF186"/>
    <mergeCell ref="AO189:AO190"/>
    <mergeCell ref="AP189:AP190"/>
    <mergeCell ref="B191:B192"/>
    <mergeCell ref="D191:D192"/>
    <mergeCell ref="E191:E192"/>
    <mergeCell ref="F191:F192"/>
    <mergeCell ref="AH191:AH192"/>
    <mergeCell ref="AM191:AM192"/>
    <mergeCell ref="AN191:AN192"/>
    <mergeCell ref="AO191:AO192"/>
    <mergeCell ref="AN187:AN188"/>
    <mergeCell ref="AO187:AO188"/>
    <mergeCell ref="AP187:AP188"/>
    <mergeCell ref="B189:B190"/>
    <mergeCell ref="D189:D190"/>
    <mergeCell ref="E189:E190"/>
    <mergeCell ref="F189:F190"/>
    <mergeCell ref="AH189:AH190"/>
    <mergeCell ref="AM189:AM190"/>
    <mergeCell ref="AN189:AN190"/>
    <mergeCell ref="B187:B188"/>
    <mergeCell ref="D187:D188"/>
    <mergeCell ref="E187:E188"/>
    <mergeCell ref="F187:F188"/>
    <mergeCell ref="AH187:AH188"/>
    <mergeCell ref="AM187:AM188"/>
    <mergeCell ref="AF187:AF188"/>
    <mergeCell ref="AF189:AF190"/>
    <mergeCell ref="AF191:AF192"/>
    <mergeCell ref="AN195:AN196"/>
    <mergeCell ref="AO195:AO196"/>
    <mergeCell ref="AP195:AP196"/>
    <mergeCell ref="B197:B198"/>
    <mergeCell ref="D197:D198"/>
    <mergeCell ref="E197:E198"/>
    <mergeCell ref="F197:F198"/>
    <mergeCell ref="AH197:AH198"/>
    <mergeCell ref="AM197:AM198"/>
    <mergeCell ref="AN197:AN198"/>
    <mergeCell ref="B195:B196"/>
    <mergeCell ref="D195:D196"/>
    <mergeCell ref="E195:E196"/>
    <mergeCell ref="F195:F196"/>
    <mergeCell ref="AH195:AH196"/>
    <mergeCell ref="AM195:AM196"/>
    <mergeCell ref="AP191:AP192"/>
    <mergeCell ref="B193:B194"/>
    <mergeCell ref="D193:D194"/>
    <mergeCell ref="E193:E194"/>
    <mergeCell ref="F193:F194"/>
    <mergeCell ref="AH193:AH194"/>
    <mergeCell ref="AM193:AM194"/>
    <mergeCell ref="AN193:AN194"/>
    <mergeCell ref="AO193:AO194"/>
    <mergeCell ref="AP193:AP194"/>
    <mergeCell ref="AF193:AF194"/>
    <mergeCell ref="AF195:AF196"/>
    <mergeCell ref="AF197:AF198"/>
    <mergeCell ref="AP199:AP200"/>
    <mergeCell ref="B201:B202"/>
    <mergeCell ref="D201:D202"/>
    <mergeCell ref="E201:E202"/>
    <mergeCell ref="F201:F202"/>
    <mergeCell ref="AH201:AH202"/>
    <mergeCell ref="AM201:AM202"/>
    <mergeCell ref="AN201:AN202"/>
    <mergeCell ref="AO201:AO202"/>
    <mergeCell ref="AP201:AP202"/>
    <mergeCell ref="AO197:AO198"/>
    <mergeCell ref="AP197:AP198"/>
    <mergeCell ref="B199:B200"/>
    <mergeCell ref="D199:D200"/>
    <mergeCell ref="E199:E200"/>
    <mergeCell ref="F199:F200"/>
    <mergeCell ref="AH199:AH200"/>
    <mergeCell ref="AM199:AM200"/>
    <mergeCell ref="AN199:AN200"/>
    <mergeCell ref="AO199:AO200"/>
    <mergeCell ref="AF199:AF200"/>
    <mergeCell ref="AF201:AF202"/>
    <mergeCell ref="AO205:AO206"/>
    <mergeCell ref="AP205:AP206"/>
    <mergeCell ref="B207:B208"/>
    <mergeCell ref="D207:D208"/>
    <mergeCell ref="E207:E208"/>
    <mergeCell ref="F207:F208"/>
    <mergeCell ref="AH207:AH208"/>
    <mergeCell ref="AM207:AM208"/>
    <mergeCell ref="AN207:AN208"/>
    <mergeCell ref="AO207:AO208"/>
    <mergeCell ref="AN203:AN204"/>
    <mergeCell ref="AO203:AO204"/>
    <mergeCell ref="AP203:AP204"/>
    <mergeCell ref="B205:B206"/>
    <mergeCell ref="D205:D206"/>
    <mergeCell ref="E205:E206"/>
    <mergeCell ref="F205:F206"/>
    <mergeCell ref="AH205:AH206"/>
    <mergeCell ref="AM205:AM206"/>
    <mergeCell ref="AN205:AN206"/>
    <mergeCell ref="B203:B204"/>
    <mergeCell ref="D203:D204"/>
    <mergeCell ref="E203:E204"/>
    <mergeCell ref="F203:F204"/>
    <mergeCell ref="AH203:AH204"/>
    <mergeCell ref="AM203:AM204"/>
    <mergeCell ref="AF203:AF204"/>
    <mergeCell ref="AF205:AF206"/>
    <mergeCell ref="AF207:AF208"/>
    <mergeCell ref="AN211:AN212"/>
    <mergeCell ref="AO211:AO212"/>
    <mergeCell ref="AP211:AP212"/>
    <mergeCell ref="B213:B214"/>
    <mergeCell ref="D213:D214"/>
    <mergeCell ref="E213:E214"/>
    <mergeCell ref="F213:F214"/>
    <mergeCell ref="AH213:AH214"/>
    <mergeCell ref="AM213:AM214"/>
    <mergeCell ref="AN213:AN214"/>
    <mergeCell ref="B211:B212"/>
    <mergeCell ref="D211:D212"/>
    <mergeCell ref="E211:E212"/>
    <mergeCell ref="F211:F212"/>
    <mergeCell ref="AH211:AH212"/>
    <mergeCell ref="AM211:AM212"/>
    <mergeCell ref="AP207:AP208"/>
    <mergeCell ref="B209:B210"/>
    <mergeCell ref="D209:D210"/>
    <mergeCell ref="E209:E210"/>
    <mergeCell ref="F209:F210"/>
    <mergeCell ref="AH209:AH210"/>
    <mergeCell ref="AM209:AM210"/>
    <mergeCell ref="AN209:AN210"/>
    <mergeCell ref="AO209:AO210"/>
    <mergeCell ref="AP209:AP210"/>
    <mergeCell ref="AF209:AF210"/>
    <mergeCell ref="AF211:AF212"/>
    <mergeCell ref="AF213:AF214"/>
    <mergeCell ref="AP215:AP216"/>
    <mergeCell ref="B217:B218"/>
    <mergeCell ref="D217:D218"/>
    <mergeCell ref="E217:E218"/>
    <mergeCell ref="F217:F218"/>
    <mergeCell ref="AH217:AH218"/>
    <mergeCell ref="AM217:AM218"/>
    <mergeCell ref="AN217:AN218"/>
    <mergeCell ref="AO217:AO218"/>
    <mergeCell ref="AP217:AP218"/>
    <mergeCell ref="AO213:AO214"/>
    <mergeCell ref="AP213:AP214"/>
    <mergeCell ref="B215:B216"/>
    <mergeCell ref="D215:D216"/>
    <mergeCell ref="E215:E216"/>
    <mergeCell ref="F215:F216"/>
    <mergeCell ref="AH215:AH216"/>
    <mergeCell ref="AM215:AM216"/>
    <mergeCell ref="AN215:AN216"/>
    <mergeCell ref="AO215:AO216"/>
    <mergeCell ref="AF215:AF216"/>
    <mergeCell ref="AF217:AF218"/>
    <mergeCell ref="AO221:AO222"/>
    <mergeCell ref="AP221:AP222"/>
    <mergeCell ref="B223:B224"/>
    <mergeCell ref="D223:D224"/>
    <mergeCell ref="E223:E224"/>
    <mergeCell ref="F223:F224"/>
    <mergeCell ref="AH223:AH224"/>
    <mergeCell ref="AM223:AM224"/>
    <mergeCell ref="AN223:AN224"/>
    <mergeCell ref="AO223:AO224"/>
    <mergeCell ref="AN219:AN220"/>
    <mergeCell ref="AO219:AO220"/>
    <mergeCell ref="AP219:AP220"/>
    <mergeCell ref="B221:B222"/>
    <mergeCell ref="D221:D222"/>
    <mergeCell ref="E221:E222"/>
    <mergeCell ref="F221:F222"/>
    <mergeCell ref="AH221:AH222"/>
    <mergeCell ref="AM221:AM222"/>
    <mergeCell ref="AN221:AN222"/>
    <mergeCell ref="B219:B220"/>
    <mergeCell ref="D219:D220"/>
    <mergeCell ref="E219:E220"/>
    <mergeCell ref="F219:F220"/>
    <mergeCell ref="AH219:AH220"/>
    <mergeCell ref="AM219:AM220"/>
    <mergeCell ref="AF219:AF220"/>
    <mergeCell ref="AF221:AF222"/>
    <mergeCell ref="AF223:AF224"/>
    <mergeCell ref="AN227:AN228"/>
    <mergeCell ref="AO227:AO228"/>
    <mergeCell ref="AP227:AP228"/>
    <mergeCell ref="B229:B230"/>
    <mergeCell ref="D229:D230"/>
    <mergeCell ref="E229:E230"/>
    <mergeCell ref="F229:F230"/>
    <mergeCell ref="AH229:AH230"/>
    <mergeCell ref="AM229:AM230"/>
    <mergeCell ref="AN229:AN230"/>
    <mergeCell ref="B227:B228"/>
    <mergeCell ref="D227:D228"/>
    <mergeCell ref="E227:E228"/>
    <mergeCell ref="F227:F228"/>
    <mergeCell ref="AH227:AH228"/>
    <mergeCell ref="AM227:AM228"/>
    <mergeCell ref="AP223:AP224"/>
    <mergeCell ref="B225:B226"/>
    <mergeCell ref="D225:D226"/>
    <mergeCell ref="E225:E226"/>
    <mergeCell ref="F225:F226"/>
    <mergeCell ref="AH225:AH226"/>
    <mergeCell ref="AM225:AM226"/>
    <mergeCell ref="AN225:AN226"/>
    <mergeCell ref="AO225:AO226"/>
    <mergeCell ref="AP225:AP226"/>
    <mergeCell ref="AF225:AF226"/>
    <mergeCell ref="AF227:AF228"/>
    <mergeCell ref="AF229:AF230"/>
    <mergeCell ref="AP231:AP232"/>
    <mergeCell ref="B233:B234"/>
    <mergeCell ref="D233:D234"/>
    <mergeCell ref="E233:E234"/>
    <mergeCell ref="F233:F234"/>
    <mergeCell ref="AH233:AH234"/>
    <mergeCell ref="AM233:AM234"/>
    <mergeCell ref="AN233:AN234"/>
    <mergeCell ref="AO233:AO234"/>
    <mergeCell ref="AP233:AP234"/>
    <mergeCell ref="AO229:AO230"/>
    <mergeCell ref="AP229:AP230"/>
    <mergeCell ref="B231:B232"/>
    <mergeCell ref="D231:D232"/>
    <mergeCell ref="E231:E232"/>
    <mergeCell ref="F231:F232"/>
    <mergeCell ref="AH231:AH232"/>
    <mergeCell ref="AM231:AM232"/>
    <mergeCell ref="AN231:AN232"/>
    <mergeCell ref="AO231:AO232"/>
    <mergeCell ref="AF231:AF232"/>
    <mergeCell ref="AF233:AF234"/>
    <mergeCell ref="AO237:AO238"/>
    <mergeCell ref="AP237:AP238"/>
    <mergeCell ref="B239:B240"/>
    <mergeCell ref="D239:D240"/>
    <mergeCell ref="E239:E240"/>
    <mergeCell ref="F239:F240"/>
    <mergeCell ref="AH239:AH240"/>
    <mergeCell ref="AM239:AM240"/>
    <mergeCell ref="AN239:AN240"/>
    <mergeCell ref="AO239:AO240"/>
    <mergeCell ref="AN235:AN236"/>
    <mergeCell ref="AO235:AO236"/>
    <mergeCell ref="AP235:AP236"/>
    <mergeCell ref="B237:B238"/>
    <mergeCell ref="D237:D238"/>
    <mergeCell ref="E237:E238"/>
    <mergeCell ref="F237:F238"/>
    <mergeCell ref="AH237:AH238"/>
    <mergeCell ref="AM237:AM238"/>
    <mergeCell ref="AN237:AN238"/>
    <mergeCell ref="B235:B236"/>
    <mergeCell ref="D235:D236"/>
    <mergeCell ref="E235:E236"/>
    <mergeCell ref="F235:F236"/>
    <mergeCell ref="AH235:AH236"/>
    <mergeCell ref="AM235:AM236"/>
    <mergeCell ref="AF235:AF236"/>
    <mergeCell ref="AF237:AF238"/>
    <mergeCell ref="AF239:AF240"/>
    <mergeCell ref="AN243:AN244"/>
    <mergeCell ref="AO243:AO244"/>
    <mergeCell ref="AP243:AP244"/>
    <mergeCell ref="B245:B246"/>
    <mergeCell ref="D245:D246"/>
    <mergeCell ref="E245:E246"/>
    <mergeCell ref="F245:F246"/>
    <mergeCell ref="AH245:AH246"/>
    <mergeCell ref="AM245:AM246"/>
    <mergeCell ref="AN245:AN246"/>
    <mergeCell ref="B243:B244"/>
    <mergeCell ref="D243:D244"/>
    <mergeCell ref="E243:E244"/>
    <mergeCell ref="F243:F244"/>
    <mergeCell ref="AH243:AH244"/>
    <mergeCell ref="AM243:AM244"/>
    <mergeCell ref="AP239:AP240"/>
    <mergeCell ref="B241:B242"/>
    <mergeCell ref="D241:D242"/>
    <mergeCell ref="E241:E242"/>
    <mergeCell ref="F241:F242"/>
    <mergeCell ref="AH241:AH242"/>
    <mergeCell ref="AM241:AM242"/>
    <mergeCell ref="AN241:AN242"/>
    <mergeCell ref="AO241:AO242"/>
    <mergeCell ref="AP241:AP242"/>
    <mergeCell ref="AF241:AF242"/>
    <mergeCell ref="AF243:AF244"/>
    <mergeCell ref="AF245:AF246"/>
    <mergeCell ref="AP247:AP248"/>
    <mergeCell ref="B249:B250"/>
    <mergeCell ref="D249:D250"/>
    <mergeCell ref="E249:E250"/>
    <mergeCell ref="F249:F250"/>
    <mergeCell ref="AH249:AH250"/>
    <mergeCell ref="AM249:AM250"/>
    <mergeCell ref="AN249:AN250"/>
    <mergeCell ref="AO249:AO250"/>
    <mergeCell ref="AP249:AP250"/>
    <mergeCell ref="AO245:AO246"/>
    <mergeCell ref="AP245:AP246"/>
    <mergeCell ref="B247:B248"/>
    <mergeCell ref="D247:D248"/>
    <mergeCell ref="E247:E248"/>
    <mergeCell ref="F247:F248"/>
    <mergeCell ref="AH247:AH248"/>
    <mergeCell ref="AM247:AM248"/>
    <mergeCell ref="AN247:AN248"/>
    <mergeCell ref="AO247:AO248"/>
    <mergeCell ref="AF247:AF248"/>
    <mergeCell ref="AF249:AF250"/>
    <mergeCell ref="AO253:AO254"/>
    <mergeCell ref="AP253:AP254"/>
    <mergeCell ref="B255:B256"/>
    <mergeCell ref="D255:D256"/>
    <mergeCell ref="E255:E256"/>
    <mergeCell ref="F255:F256"/>
    <mergeCell ref="AH255:AH256"/>
    <mergeCell ref="AM255:AM256"/>
    <mergeCell ref="AN255:AN256"/>
    <mergeCell ref="AO255:AO256"/>
    <mergeCell ref="AN251:AN252"/>
    <mergeCell ref="AO251:AO252"/>
    <mergeCell ref="AP251:AP252"/>
    <mergeCell ref="B253:B254"/>
    <mergeCell ref="D253:D254"/>
    <mergeCell ref="E253:E254"/>
    <mergeCell ref="F253:F254"/>
    <mergeCell ref="AH253:AH254"/>
    <mergeCell ref="AM253:AM254"/>
    <mergeCell ref="AN253:AN254"/>
    <mergeCell ref="B251:B252"/>
    <mergeCell ref="D251:D252"/>
    <mergeCell ref="E251:E252"/>
    <mergeCell ref="F251:F252"/>
    <mergeCell ref="AH251:AH252"/>
    <mergeCell ref="AM251:AM252"/>
    <mergeCell ref="AF251:AF252"/>
    <mergeCell ref="AF253:AF254"/>
    <mergeCell ref="AF255:AF256"/>
    <mergeCell ref="AO259:AO260"/>
    <mergeCell ref="AP259:AP260"/>
    <mergeCell ref="B259:B260"/>
    <mergeCell ref="D259:D260"/>
    <mergeCell ref="E259:E260"/>
    <mergeCell ref="F259:F260"/>
    <mergeCell ref="AM259:AM260"/>
    <mergeCell ref="AN259:AN260"/>
    <mergeCell ref="AP255:AP256"/>
    <mergeCell ref="B257:B258"/>
    <mergeCell ref="D257:D258"/>
    <mergeCell ref="E257:E258"/>
    <mergeCell ref="F257:F258"/>
    <mergeCell ref="AH257:AH258"/>
    <mergeCell ref="AM257:AM258"/>
    <mergeCell ref="AN257:AN258"/>
    <mergeCell ref="AO257:AO258"/>
    <mergeCell ref="AP257:AP258"/>
    <mergeCell ref="AF257:AF258"/>
    <mergeCell ref="AF259:AF260"/>
    <mergeCell ref="IW4:IW5"/>
    <mergeCell ref="IW6:IW7"/>
    <mergeCell ref="IW8:IW9"/>
    <mergeCell ref="IW10:IW11"/>
    <mergeCell ref="IW12:IW13"/>
    <mergeCell ref="IW14:IW15"/>
    <mergeCell ref="IW16:IW17"/>
    <mergeCell ref="IW18:IW19"/>
    <mergeCell ref="IW20:IW21"/>
    <mergeCell ref="IW22:IW23"/>
    <mergeCell ref="IW24:IW25"/>
    <mergeCell ref="IW26:IW27"/>
    <mergeCell ref="IW28:IW29"/>
    <mergeCell ref="IW30:IW31"/>
    <mergeCell ref="IW32:IW33"/>
    <mergeCell ref="IW34:IW35"/>
    <mergeCell ref="IW36:IW37"/>
    <mergeCell ref="IW38:IW39"/>
    <mergeCell ref="IW40:IW41"/>
    <mergeCell ref="IW42:IW43"/>
    <mergeCell ref="IW44:IW45"/>
    <mergeCell ref="IW46:IW47"/>
    <mergeCell ref="IW48:IW49"/>
    <mergeCell ref="IW50:IW51"/>
    <mergeCell ref="IW52:IW53"/>
    <mergeCell ref="IW54:IW55"/>
    <mergeCell ref="IW56:IW57"/>
    <mergeCell ref="IW58:IW59"/>
    <mergeCell ref="IW60:IW61"/>
    <mergeCell ref="IW62:IW63"/>
    <mergeCell ref="IW64:IW65"/>
    <mergeCell ref="IW66:IW67"/>
    <mergeCell ref="IW68:IW69"/>
    <mergeCell ref="IW70:IW71"/>
    <mergeCell ref="IW72:IW73"/>
    <mergeCell ref="IW74:IW75"/>
    <mergeCell ref="IW76:IW77"/>
    <mergeCell ref="IW78:IW79"/>
    <mergeCell ref="IW80:IW81"/>
    <mergeCell ref="IW82:IW83"/>
    <mergeCell ref="IW84:IW85"/>
    <mergeCell ref="IW86:IW87"/>
    <mergeCell ref="IW88:IW89"/>
    <mergeCell ref="IW90:IW91"/>
    <mergeCell ref="IW92:IW93"/>
    <mergeCell ref="IW94:IW95"/>
    <mergeCell ref="IW96:IW97"/>
    <mergeCell ref="IW98:IW99"/>
    <mergeCell ref="IW100:IW101"/>
    <mergeCell ref="IW102:IW103"/>
    <mergeCell ref="IW104:IW105"/>
    <mergeCell ref="IW106:IW107"/>
    <mergeCell ref="IW108:IW109"/>
    <mergeCell ref="IW110:IW111"/>
    <mergeCell ref="IW112:IW113"/>
    <mergeCell ref="IW114:IW115"/>
    <mergeCell ref="IW116:IW117"/>
    <mergeCell ref="IW118:IW119"/>
    <mergeCell ref="IW120:IW121"/>
    <mergeCell ref="IW122:IW123"/>
    <mergeCell ref="IW124:IW125"/>
    <mergeCell ref="IW126:IW127"/>
    <mergeCell ref="IW128:IW129"/>
    <mergeCell ref="IW130:IW131"/>
    <mergeCell ref="IW132:IW133"/>
    <mergeCell ref="IW134:IW135"/>
    <mergeCell ref="IW136:IW137"/>
    <mergeCell ref="IW138:IW139"/>
    <mergeCell ref="IW140:IW141"/>
    <mergeCell ref="IW142:IW143"/>
    <mergeCell ref="IW144:IW145"/>
    <mergeCell ref="IW146:IW147"/>
    <mergeCell ref="IW148:IW149"/>
    <mergeCell ref="IW150:IW151"/>
    <mergeCell ref="IW152:IW153"/>
    <mergeCell ref="IW154:IW155"/>
    <mergeCell ref="IW156:IW157"/>
    <mergeCell ref="IW158:IW159"/>
    <mergeCell ref="IW160:IW161"/>
    <mergeCell ref="IW162:IW163"/>
    <mergeCell ref="IW164:IW165"/>
    <mergeCell ref="IW166:IW167"/>
    <mergeCell ref="IW168:IW169"/>
    <mergeCell ref="IW170:IW171"/>
    <mergeCell ref="IW172:IW173"/>
    <mergeCell ref="IW174:IW175"/>
    <mergeCell ref="IW176:IW177"/>
    <mergeCell ref="IW178:IW179"/>
    <mergeCell ref="IW180:IW181"/>
    <mergeCell ref="IW182:IW183"/>
    <mergeCell ref="IW184:IW185"/>
    <mergeCell ref="IW186:IW187"/>
    <mergeCell ref="IW188:IW189"/>
    <mergeCell ref="IW190:IW191"/>
    <mergeCell ref="IW192:IW193"/>
    <mergeCell ref="IW194:IW195"/>
    <mergeCell ref="IW196:IW197"/>
    <mergeCell ref="IW198:IW199"/>
    <mergeCell ref="IW200:IW201"/>
    <mergeCell ref="IW202:IW203"/>
    <mergeCell ref="IW204:IW205"/>
    <mergeCell ref="IW206:IW207"/>
    <mergeCell ref="IW208:IW209"/>
    <mergeCell ref="IW210:IW211"/>
    <mergeCell ref="IW212:IW213"/>
    <mergeCell ref="IW214:IW215"/>
    <mergeCell ref="IW216:IW217"/>
    <mergeCell ref="IW218:IW219"/>
    <mergeCell ref="IW220:IW221"/>
    <mergeCell ref="IW222:IW223"/>
    <mergeCell ref="IW224:IW225"/>
    <mergeCell ref="IW226:IW227"/>
    <mergeCell ref="IW228:IW229"/>
    <mergeCell ref="IW230:IW231"/>
    <mergeCell ref="IW232:IW233"/>
    <mergeCell ref="IW234:IW235"/>
    <mergeCell ref="IW236:IW237"/>
    <mergeCell ref="IW238:IW239"/>
    <mergeCell ref="IW240:IW241"/>
    <mergeCell ref="IW242:IW243"/>
    <mergeCell ref="IW244:IW245"/>
    <mergeCell ref="IW246:IW247"/>
    <mergeCell ref="IW248:IW249"/>
    <mergeCell ref="IW250:IW251"/>
    <mergeCell ref="IW252:IW253"/>
    <mergeCell ref="IW254:IW255"/>
    <mergeCell ref="IW256:IW257"/>
    <mergeCell ref="IW258:IW259"/>
    <mergeCell ref="IW260:IW261"/>
    <mergeCell ref="IW262:IW263"/>
    <mergeCell ref="IW264:IW265"/>
    <mergeCell ref="IW266:IW267"/>
    <mergeCell ref="IW268:IW269"/>
    <mergeCell ref="IW270:IW271"/>
    <mergeCell ref="IW272:IW273"/>
    <mergeCell ref="IW274:IW275"/>
    <mergeCell ref="IW276:IW277"/>
    <mergeCell ref="IW278:IW279"/>
    <mergeCell ref="IW280:IW281"/>
    <mergeCell ref="IW282:IW283"/>
    <mergeCell ref="IW284:IW285"/>
    <mergeCell ref="IW286:IW287"/>
    <mergeCell ref="IW288:IW289"/>
    <mergeCell ref="IW290:IW291"/>
    <mergeCell ref="IW292:IW293"/>
    <mergeCell ref="IW294:IW295"/>
    <mergeCell ref="IW296:IW297"/>
    <mergeCell ref="IW298:IW299"/>
    <mergeCell ref="IW300:IW301"/>
    <mergeCell ref="IW302:IW303"/>
    <mergeCell ref="IW304:IW305"/>
    <mergeCell ref="IW306:IW307"/>
    <mergeCell ref="IW308:IW309"/>
    <mergeCell ref="IW310:IW311"/>
    <mergeCell ref="IW312:IW313"/>
    <mergeCell ref="IW314:IW315"/>
    <mergeCell ref="IX4:IX5"/>
    <mergeCell ref="IX6:IX7"/>
    <mergeCell ref="IX8:IX9"/>
    <mergeCell ref="IX10:IX11"/>
    <mergeCell ref="IX12:IX13"/>
    <mergeCell ref="IX14:IX15"/>
    <mergeCell ref="IX16:IX17"/>
    <mergeCell ref="IX18:IX19"/>
    <mergeCell ref="IX20:IX21"/>
    <mergeCell ref="IX22:IX23"/>
    <mergeCell ref="IX24:IX25"/>
    <mergeCell ref="IX26:IX27"/>
    <mergeCell ref="IX28:IX29"/>
    <mergeCell ref="IX30:IX31"/>
    <mergeCell ref="IX32:IX33"/>
    <mergeCell ref="IX34:IX35"/>
    <mergeCell ref="IX36:IX37"/>
    <mergeCell ref="IX38:IX39"/>
    <mergeCell ref="IX40:IX41"/>
    <mergeCell ref="IX42:IX43"/>
    <mergeCell ref="IX44:IX45"/>
    <mergeCell ref="IX46:IX47"/>
    <mergeCell ref="IX48:IX49"/>
    <mergeCell ref="IX50:IX51"/>
    <mergeCell ref="IX52:IX53"/>
    <mergeCell ref="IX54:IX55"/>
    <mergeCell ref="IX56:IX57"/>
    <mergeCell ref="IX58:IX59"/>
    <mergeCell ref="IX60:IX61"/>
    <mergeCell ref="IX62:IX63"/>
    <mergeCell ref="IX64:IX65"/>
    <mergeCell ref="IX66:IX67"/>
    <mergeCell ref="IX68:IX69"/>
    <mergeCell ref="IX70:IX71"/>
    <mergeCell ref="IX72:IX73"/>
    <mergeCell ref="IX74:IX75"/>
    <mergeCell ref="IX76:IX77"/>
    <mergeCell ref="IX78:IX79"/>
    <mergeCell ref="IX80:IX81"/>
    <mergeCell ref="IX82:IX83"/>
    <mergeCell ref="IX84:IX85"/>
    <mergeCell ref="IX86:IX87"/>
    <mergeCell ref="IX88:IX89"/>
    <mergeCell ref="IX90:IX91"/>
    <mergeCell ref="IX92:IX93"/>
    <mergeCell ref="IX94:IX95"/>
    <mergeCell ref="IX96:IX97"/>
    <mergeCell ref="IX98:IX99"/>
    <mergeCell ref="IX100:IX101"/>
    <mergeCell ref="IX102:IX103"/>
    <mergeCell ref="IX104:IX105"/>
    <mergeCell ref="IX106:IX107"/>
    <mergeCell ref="IX108:IX109"/>
    <mergeCell ref="IX110:IX111"/>
    <mergeCell ref="IX112:IX113"/>
    <mergeCell ref="IX114:IX115"/>
    <mergeCell ref="IX116:IX117"/>
    <mergeCell ref="IX118:IX119"/>
    <mergeCell ref="IX120:IX121"/>
    <mergeCell ref="IX122:IX123"/>
    <mergeCell ref="IX124:IX125"/>
    <mergeCell ref="IX126:IX127"/>
    <mergeCell ref="IX128:IX129"/>
    <mergeCell ref="IX130:IX131"/>
    <mergeCell ref="IX132:IX133"/>
    <mergeCell ref="IX134:IX135"/>
    <mergeCell ref="IX136:IX137"/>
    <mergeCell ref="IX138:IX139"/>
    <mergeCell ref="IX140:IX141"/>
    <mergeCell ref="IX142:IX143"/>
    <mergeCell ref="IX144:IX145"/>
    <mergeCell ref="IX146:IX147"/>
    <mergeCell ref="IX148:IX149"/>
    <mergeCell ref="IX150:IX151"/>
    <mergeCell ref="IX152:IX153"/>
    <mergeCell ref="IX154:IX155"/>
    <mergeCell ref="IX156:IX157"/>
    <mergeCell ref="IX158:IX159"/>
    <mergeCell ref="IX160:IX161"/>
    <mergeCell ref="IX162:IX163"/>
    <mergeCell ref="IX164:IX165"/>
    <mergeCell ref="IX166:IX167"/>
    <mergeCell ref="IX168:IX169"/>
    <mergeCell ref="IX170:IX171"/>
    <mergeCell ref="IX172:IX173"/>
    <mergeCell ref="IX174:IX175"/>
    <mergeCell ref="IX176:IX177"/>
    <mergeCell ref="IX178:IX179"/>
    <mergeCell ref="IX180:IX181"/>
    <mergeCell ref="IX182:IX183"/>
    <mergeCell ref="IX184:IX185"/>
    <mergeCell ref="IX186:IX187"/>
    <mergeCell ref="IX188:IX189"/>
    <mergeCell ref="IX190:IX191"/>
    <mergeCell ref="IX192:IX193"/>
    <mergeCell ref="IX194:IX195"/>
    <mergeCell ref="IX196:IX197"/>
    <mergeCell ref="IX198:IX199"/>
    <mergeCell ref="IX200:IX201"/>
    <mergeCell ref="IX202:IX203"/>
    <mergeCell ref="IX204:IX205"/>
    <mergeCell ref="IX206:IX207"/>
    <mergeCell ref="IX208:IX209"/>
    <mergeCell ref="IX210:IX211"/>
    <mergeCell ref="IX212:IX213"/>
    <mergeCell ref="IX214:IX215"/>
    <mergeCell ref="IX216:IX217"/>
    <mergeCell ref="IX218:IX219"/>
    <mergeCell ref="IX220:IX221"/>
    <mergeCell ref="IX222:IX223"/>
    <mergeCell ref="IX224:IX225"/>
    <mergeCell ref="IX226:IX227"/>
    <mergeCell ref="IX228:IX229"/>
    <mergeCell ref="IX230:IX231"/>
    <mergeCell ref="IX232:IX233"/>
    <mergeCell ref="IX234:IX235"/>
    <mergeCell ref="IX236:IX237"/>
    <mergeCell ref="IX238:IX239"/>
    <mergeCell ref="IX240:IX241"/>
    <mergeCell ref="IX242:IX243"/>
    <mergeCell ref="IX244:IX245"/>
    <mergeCell ref="IX246:IX247"/>
    <mergeCell ref="IX248:IX249"/>
    <mergeCell ref="IX250:IX251"/>
    <mergeCell ref="IX252:IX253"/>
    <mergeCell ref="IX254:IX255"/>
    <mergeCell ref="IX256:IX257"/>
    <mergeCell ref="IX258:IX259"/>
    <mergeCell ref="IX260:IX261"/>
    <mergeCell ref="IX262:IX263"/>
    <mergeCell ref="IX264:IX265"/>
    <mergeCell ref="IX266:IX267"/>
    <mergeCell ref="IX268:IX269"/>
    <mergeCell ref="IX270:IX271"/>
    <mergeCell ref="IX272:IX273"/>
    <mergeCell ref="IX274:IX275"/>
    <mergeCell ref="IX276:IX277"/>
    <mergeCell ref="IX278:IX279"/>
    <mergeCell ref="IX280:IX281"/>
    <mergeCell ref="IX282:IX283"/>
    <mergeCell ref="IX284:IX285"/>
    <mergeCell ref="IX286:IX287"/>
    <mergeCell ref="IX288:IX289"/>
    <mergeCell ref="IX290:IX291"/>
    <mergeCell ref="IX292:IX293"/>
    <mergeCell ref="IX294:IX295"/>
    <mergeCell ref="IX296:IX297"/>
    <mergeCell ref="IX298:IX299"/>
    <mergeCell ref="IX300:IX301"/>
    <mergeCell ref="IX302:IX303"/>
    <mergeCell ref="IX304:IX305"/>
    <mergeCell ref="IX306:IX307"/>
    <mergeCell ref="IX308:IX309"/>
    <mergeCell ref="IX310:IX311"/>
    <mergeCell ref="IX312:IX313"/>
    <mergeCell ref="IX314:IX315"/>
    <mergeCell ref="IY4:IY5"/>
    <mergeCell ref="IY6:IY7"/>
    <mergeCell ref="IY8:IY9"/>
    <mergeCell ref="IY10:IY11"/>
    <mergeCell ref="IY12:IY13"/>
    <mergeCell ref="IY14:IY15"/>
    <mergeCell ref="IY16:IY17"/>
    <mergeCell ref="IY18:IY19"/>
    <mergeCell ref="IY20:IY21"/>
    <mergeCell ref="IY22:IY23"/>
    <mergeCell ref="IY24:IY25"/>
    <mergeCell ref="IY26:IY27"/>
    <mergeCell ref="IY28:IY29"/>
    <mergeCell ref="IY30:IY31"/>
    <mergeCell ref="IY32:IY33"/>
    <mergeCell ref="IY34:IY35"/>
    <mergeCell ref="IY36:IY37"/>
    <mergeCell ref="IY38:IY39"/>
    <mergeCell ref="IY40:IY41"/>
    <mergeCell ref="IY42:IY43"/>
    <mergeCell ref="IY44:IY45"/>
    <mergeCell ref="IY46:IY47"/>
    <mergeCell ref="IY48:IY49"/>
    <mergeCell ref="IY50:IY51"/>
    <mergeCell ref="IY52:IY53"/>
    <mergeCell ref="IY54:IY55"/>
    <mergeCell ref="IY56:IY57"/>
    <mergeCell ref="IY58:IY59"/>
    <mergeCell ref="IY60:IY61"/>
    <mergeCell ref="IY62:IY63"/>
    <mergeCell ref="IY64:IY65"/>
    <mergeCell ref="IY66:IY67"/>
    <mergeCell ref="IY68:IY69"/>
    <mergeCell ref="IY70:IY71"/>
    <mergeCell ref="IY72:IY73"/>
    <mergeCell ref="IY74:IY75"/>
    <mergeCell ref="IY76:IY77"/>
    <mergeCell ref="IY78:IY79"/>
    <mergeCell ref="IY80:IY81"/>
    <mergeCell ref="IY82:IY83"/>
    <mergeCell ref="IY84:IY85"/>
    <mergeCell ref="IY86:IY87"/>
    <mergeCell ref="IY88:IY89"/>
    <mergeCell ref="IY90:IY91"/>
    <mergeCell ref="IY92:IY93"/>
    <mergeCell ref="IY94:IY95"/>
    <mergeCell ref="IY96:IY97"/>
    <mergeCell ref="IY98:IY99"/>
    <mergeCell ref="IY100:IY101"/>
    <mergeCell ref="IY102:IY103"/>
    <mergeCell ref="IY104:IY105"/>
    <mergeCell ref="IY106:IY107"/>
    <mergeCell ref="IY108:IY109"/>
    <mergeCell ref="IY110:IY111"/>
    <mergeCell ref="IY112:IY113"/>
    <mergeCell ref="IY114:IY115"/>
    <mergeCell ref="IY116:IY117"/>
    <mergeCell ref="IY118:IY119"/>
    <mergeCell ref="IY120:IY121"/>
    <mergeCell ref="IY122:IY123"/>
    <mergeCell ref="IY124:IY125"/>
    <mergeCell ref="IY126:IY127"/>
    <mergeCell ref="IY128:IY129"/>
    <mergeCell ref="IY130:IY131"/>
    <mergeCell ref="IY132:IY133"/>
    <mergeCell ref="IY134:IY135"/>
    <mergeCell ref="IY136:IY137"/>
    <mergeCell ref="IY138:IY139"/>
    <mergeCell ref="IY140:IY141"/>
    <mergeCell ref="IY142:IY143"/>
    <mergeCell ref="IY144:IY145"/>
    <mergeCell ref="IY146:IY147"/>
    <mergeCell ref="IY148:IY149"/>
    <mergeCell ref="IY150:IY151"/>
    <mergeCell ref="IY152:IY153"/>
    <mergeCell ref="IY154:IY155"/>
    <mergeCell ref="IY156:IY157"/>
    <mergeCell ref="IY158:IY159"/>
    <mergeCell ref="IY160:IY161"/>
    <mergeCell ref="IY162:IY163"/>
    <mergeCell ref="IY164:IY165"/>
    <mergeCell ref="IY166:IY167"/>
    <mergeCell ref="IY168:IY169"/>
    <mergeCell ref="IY170:IY171"/>
    <mergeCell ref="IY172:IY173"/>
    <mergeCell ref="IY174:IY175"/>
    <mergeCell ref="IY176:IY177"/>
    <mergeCell ref="IY178:IY179"/>
    <mergeCell ref="IY180:IY181"/>
    <mergeCell ref="IY182:IY183"/>
    <mergeCell ref="IY184:IY185"/>
    <mergeCell ref="IY186:IY187"/>
    <mergeCell ref="IY188:IY189"/>
    <mergeCell ref="IY190:IY191"/>
    <mergeCell ref="IY192:IY193"/>
    <mergeCell ref="IY194:IY195"/>
    <mergeCell ref="IY196:IY197"/>
    <mergeCell ref="IY198:IY199"/>
    <mergeCell ref="IY200:IY201"/>
    <mergeCell ref="IY202:IY203"/>
    <mergeCell ref="IY204:IY205"/>
    <mergeCell ref="IY206:IY207"/>
    <mergeCell ref="IY208:IY209"/>
    <mergeCell ref="IY210:IY211"/>
    <mergeCell ref="IY212:IY213"/>
    <mergeCell ref="IY214:IY215"/>
    <mergeCell ref="IY216:IY217"/>
    <mergeCell ref="IY218:IY219"/>
    <mergeCell ref="IY220:IY221"/>
    <mergeCell ref="IY222:IY223"/>
    <mergeCell ref="IY224:IY225"/>
    <mergeCell ref="IY226:IY227"/>
    <mergeCell ref="IY228:IY229"/>
    <mergeCell ref="IY230:IY231"/>
    <mergeCell ref="IY232:IY233"/>
    <mergeCell ref="IY234:IY235"/>
    <mergeCell ref="IY236:IY237"/>
    <mergeCell ref="IY238:IY239"/>
    <mergeCell ref="IY240:IY241"/>
    <mergeCell ref="IY242:IY243"/>
    <mergeCell ref="IY244:IY245"/>
    <mergeCell ref="IY246:IY247"/>
    <mergeCell ref="IY248:IY249"/>
    <mergeCell ref="IY250:IY251"/>
    <mergeCell ref="IY252:IY253"/>
    <mergeCell ref="IY254:IY255"/>
    <mergeCell ref="IY256:IY257"/>
    <mergeCell ref="IY258:IY259"/>
    <mergeCell ref="IY260:IY261"/>
    <mergeCell ref="IY262:IY263"/>
    <mergeCell ref="IY264:IY265"/>
    <mergeCell ref="IY266:IY267"/>
    <mergeCell ref="IY268:IY269"/>
    <mergeCell ref="IY270:IY271"/>
    <mergeCell ref="IY272:IY273"/>
    <mergeCell ref="IY274:IY275"/>
    <mergeCell ref="IY276:IY277"/>
    <mergeCell ref="IY278:IY279"/>
    <mergeCell ref="IY280:IY281"/>
    <mergeCell ref="IY282:IY283"/>
    <mergeCell ref="IY284:IY285"/>
    <mergeCell ref="IY286:IY287"/>
    <mergeCell ref="IY288:IY289"/>
    <mergeCell ref="IY290:IY291"/>
    <mergeCell ref="IY292:IY293"/>
    <mergeCell ref="IY294:IY295"/>
    <mergeCell ref="IY296:IY297"/>
    <mergeCell ref="IY298:IY299"/>
    <mergeCell ref="IY300:IY301"/>
    <mergeCell ref="IY302:IY303"/>
    <mergeCell ref="IY304:IY305"/>
    <mergeCell ref="IY306:IY307"/>
    <mergeCell ref="IY308:IY309"/>
    <mergeCell ref="IY310:IY311"/>
    <mergeCell ref="IY312:IY313"/>
    <mergeCell ref="IY314:IY315"/>
    <mergeCell ref="IZ4:IZ5"/>
    <mergeCell ref="IZ6:IZ7"/>
    <mergeCell ref="IZ8:IZ9"/>
    <mergeCell ref="IZ10:IZ11"/>
    <mergeCell ref="IZ12:IZ13"/>
    <mergeCell ref="IZ14:IZ15"/>
    <mergeCell ref="IZ16:IZ17"/>
    <mergeCell ref="IZ18:IZ19"/>
    <mergeCell ref="IZ20:IZ21"/>
    <mergeCell ref="IZ22:IZ23"/>
    <mergeCell ref="IZ24:IZ25"/>
    <mergeCell ref="IZ26:IZ27"/>
    <mergeCell ref="IZ28:IZ29"/>
    <mergeCell ref="IZ30:IZ31"/>
    <mergeCell ref="IZ32:IZ33"/>
    <mergeCell ref="IZ34:IZ35"/>
    <mergeCell ref="IZ36:IZ37"/>
    <mergeCell ref="IZ38:IZ39"/>
    <mergeCell ref="IZ40:IZ41"/>
    <mergeCell ref="IZ42:IZ43"/>
    <mergeCell ref="IZ44:IZ45"/>
    <mergeCell ref="IZ46:IZ47"/>
    <mergeCell ref="IZ48:IZ49"/>
    <mergeCell ref="IZ50:IZ51"/>
    <mergeCell ref="IZ52:IZ53"/>
    <mergeCell ref="IZ54:IZ55"/>
    <mergeCell ref="IZ56:IZ57"/>
    <mergeCell ref="IZ58:IZ59"/>
    <mergeCell ref="IZ60:IZ61"/>
    <mergeCell ref="IZ62:IZ63"/>
    <mergeCell ref="IZ64:IZ65"/>
    <mergeCell ref="IZ66:IZ67"/>
    <mergeCell ref="IZ68:IZ69"/>
    <mergeCell ref="IZ70:IZ71"/>
    <mergeCell ref="IZ72:IZ73"/>
    <mergeCell ref="IZ74:IZ75"/>
    <mergeCell ref="IZ76:IZ77"/>
    <mergeCell ref="IZ78:IZ79"/>
    <mergeCell ref="IZ80:IZ81"/>
    <mergeCell ref="IZ82:IZ83"/>
    <mergeCell ref="IZ84:IZ85"/>
    <mergeCell ref="IZ86:IZ87"/>
    <mergeCell ref="IZ88:IZ89"/>
    <mergeCell ref="IZ90:IZ91"/>
    <mergeCell ref="IZ92:IZ93"/>
    <mergeCell ref="IZ94:IZ95"/>
    <mergeCell ref="IZ96:IZ97"/>
    <mergeCell ref="IZ98:IZ99"/>
    <mergeCell ref="IZ100:IZ101"/>
    <mergeCell ref="IZ102:IZ103"/>
    <mergeCell ref="IZ104:IZ105"/>
    <mergeCell ref="IZ106:IZ107"/>
    <mergeCell ref="IZ108:IZ109"/>
    <mergeCell ref="IZ110:IZ111"/>
    <mergeCell ref="IZ112:IZ113"/>
    <mergeCell ref="IZ114:IZ115"/>
    <mergeCell ref="IZ116:IZ117"/>
    <mergeCell ref="IZ118:IZ119"/>
    <mergeCell ref="IZ120:IZ121"/>
    <mergeCell ref="IZ122:IZ123"/>
    <mergeCell ref="IZ124:IZ125"/>
    <mergeCell ref="IZ126:IZ127"/>
    <mergeCell ref="IZ128:IZ129"/>
    <mergeCell ref="IZ130:IZ131"/>
    <mergeCell ref="IZ132:IZ133"/>
    <mergeCell ref="IZ134:IZ135"/>
    <mergeCell ref="IZ136:IZ137"/>
    <mergeCell ref="IZ138:IZ139"/>
    <mergeCell ref="IZ140:IZ141"/>
    <mergeCell ref="IZ142:IZ143"/>
    <mergeCell ref="IZ144:IZ145"/>
    <mergeCell ref="IZ146:IZ147"/>
    <mergeCell ref="IZ148:IZ149"/>
    <mergeCell ref="IZ150:IZ151"/>
    <mergeCell ref="IZ152:IZ153"/>
    <mergeCell ref="IZ154:IZ155"/>
    <mergeCell ref="IZ156:IZ157"/>
    <mergeCell ref="IZ158:IZ159"/>
    <mergeCell ref="IZ160:IZ161"/>
    <mergeCell ref="IZ162:IZ163"/>
    <mergeCell ref="IZ164:IZ165"/>
    <mergeCell ref="IZ166:IZ167"/>
    <mergeCell ref="IZ168:IZ169"/>
    <mergeCell ref="IZ170:IZ171"/>
    <mergeCell ref="IZ172:IZ173"/>
    <mergeCell ref="IZ174:IZ175"/>
    <mergeCell ref="IZ176:IZ177"/>
    <mergeCell ref="IZ178:IZ179"/>
    <mergeCell ref="IZ180:IZ181"/>
    <mergeCell ref="IZ182:IZ183"/>
    <mergeCell ref="IZ184:IZ185"/>
    <mergeCell ref="IZ186:IZ187"/>
    <mergeCell ref="IZ188:IZ189"/>
    <mergeCell ref="IZ190:IZ191"/>
    <mergeCell ref="IZ192:IZ193"/>
    <mergeCell ref="IZ194:IZ195"/>
    <mergeCell ref="IZ196:IZ197"/>
    <mergeCell ref="IZ198:IZ199"/>
    <mergeCell ref="IZ200:IZ201"/>
    <mergeCell ref="IZ202:IZ203"/>
    <mergeCell ref="IZ204:IZ205"/>
    <mergeCell ref="IZ206:IZ207"/>
    <mergeCell ref="IZ208:IZ209"/>
    <mergeCell ref="IZ210:IZ211"/>
    <mergeCell ref="IZ212:IZ213"/>
    <mergeCell ref="IZ214:IZ215"/>
    <mergeCell ref="IZ216:IZ217"/>
    <mergeCell ref="IZ218:IZ219"/>
    <mergeCell ref="IZ220:IZ221"/>
    <mergeCell ref="IZ222:IZ223"/>
    <mergeCell ref="IZ224:IZ225"/>
    <mergeCell ref="IZ226:IZ227"/>
    <mergeCell ref="IZ228:IZ229"/>
    <mergeCell ref="IZ230:IZ231"/>
    <mergeCell ref="IZ232:IZ233"/>
    <mergeCell ref="IZ234:IZ235"/>
    <mergeCell ref="IZ236:IZ237"/>
    <mergeCell ref="IZ238:IZ239"/>
    <mergeCell ref="IZ240:IZ241"/>
    <mergeCell ref="IZ242:IZ243"/>
    <mergeCell ref="IZ244:IZ245"/>
    <mergeCell ref="IZ246:IZ247"/>
    <mergeCell ref="IZ248:IZ249"/>
    <mergeCell ref="IZ250:IZ251"/>
    <mergeCell ref="IZ252:IZ253"/>
    <mergeCell ref="IZ254:IZ255"/>
    <mergeCell ref="IZ256:IZ257"/>
    <mergeCell ref="IZ258:IZ259"/>
    <mergeCell ref="IZ260:IZ261"/>
    <mergeCell ref="IZ262:IZ263"/>
    <mergeCell ref="IZ264:IZ265"/>
    <mergeCell ref="IZ266:IZ267"/>
    <mergeCell ref="IZ268:IZ269"/>
    <mergeCell ref="IZ270:IZ271"/>
    <mergeCell ref="IZ272:IZ273"/>
    <mergeCell ref="IZ274:IZ275"/>
    <mergeCell ref="IZ276:IZ277"/>
    <mergeCell ref="IZ278:IZ279"/>
    <mergeCell ref="IZ280:IZ281"/>
    <mergeCell ref="IZ282:IZ283"/>
    <mergeCell ref="IZ284:IZ285"/>
    <mergeCell ref="IZ286:IZ287"/>
    <mergeCell ref="IZ288:IZ289"/>
    <mergeCell ref="IZ290:IZ291"/>
    <mergeCell ref="IZ292:IZ293"/>
    <mergeCell ref="IZ294:IZ295"/>
    <mergeCell ref="IZ296:IZ297"/>
    <mergeCell ref="IZ298:IZ299"/>
    <mergeCell ref="IZ300:IZ301"/>
    <mergeCell ref="IZ302:IZ303"/>
    <mergeCell ref="IZ304:IZ305"/>
    <mergeCell ref="IZ306:IZ307"/>
    <mergeCell ref="IZ308:IZ309"/>
    <mergeCell ref="IZ310:IZ311"/>
    <mergeCell ref="IZ312:IZ313"/>
    <mergeCell ref="IZ314:IZ315"/>
    <mergeCell ref="JA4:JA5"/>
    <mergeCell ref="JA6:JA7"/>
    <mergeCell ref="JA8:JA9"/>
    <mergeCell ref="JA10:JA11"/>
    <mergeCell ref="JA12:JA13"/>
    <mergeCell ref="JA14:JA15"/>
    <mergeCell ref="JA16:JA17"/>
    <mergeCell ref="JA18:JA19"/>
    <mergeCell ref="JA20:JA21"/>
    <mergeCell ref="JA22:JA23"/>
    <mergeCell ref="JA24:JA25"/>
    <mergeCell ref="JA26:JA27"/>
    <mergeCell ref="JA28:JA29"/>
    <mergeCell ref="JA30:JA31"/>
    <mergeCell ref="JA32:JA33"/>
    <mergeCell ref="JA34:JA35"/>
    <mergeCell ref="JA36:JA37"/>
    <mergeCell ref="JA38:JA39"/>
    <mergeCell ref="JA40:JA41"/>
    <mergeCell ref="JA42:JA43"/>
    <mergeCell ref="JA44:JA45"/>
    <mergeCell ref="JA46:JA47"/>
    <mergeCell ref="JA48:JA49"/>
    <mergeCell ref="JA50:JA51"/>
    <mergeCell ref="JA52:JA53"/>
    <mergeCell ref="JA54:JA55"/>
    <mergeCell ref="JA56:JA57"/>
    <mergeCell ref="JA58:JA59"/>
    <mergeCell ref="JA60:JA61"/>
    <mergeCell ref="JA62:JA63"/>
    <mergeCell ref="JA64:JA65"/>
    <mergeCell ref="JA66:JA67"/>
    <mergeCell ref="JA68:JA69"/>
    <mergeCell ref="JA70:JA71"/>
    <mergeCell ref="JA72:JA73"/>
    <mergeCell ref="JA74:JA75"/>
    <mergeCell ref="JA76:JA77"/>
    <mergeCell ref="JA78:JA79"/>
    <mergeCell ref="JA80:JA81"/>
    <mergeCell ref="JA82:JA83"/>
    <mergeCell ref="JA84:JA85"/>
    <mergeCell ref="JA86:JA87"/>
    <mergeCell ref="JA88:JA89"/>
    <mergeCell ref="JA90:JA91"/>
    <mergeCell ref="JA92:JA93"/>
    <mergeCell ref="JA94:JA95"/>
    <mergeCell ref="JA96:JA97"/>
    <mergeCell ref="JA98:JA99"/>
    <mergeCell ref="JA100:JA101"/>
    <mergeCell ref="JA102:JA103"/>
    <mergeCell ref="JA104:JA105"/>
    <mergeCell ref="JA106:JA107"/>
    <mergeCell ref="JA108:JA109"/>
    <mergeCell ref="JA110:JA111"/>
    <mergeCell ref="JA112:JA113"/>
    <mergeCell ref="JA114:JA115"/>
    <mergeCell ref="JA116:JA117"/>
    <mergeCell ref="JA118:JA119"/>
    <mergeCell ref="JA120:JA121"/>
    <mergeCell ref="JA122:JA123"/>
    <mergeCell ref="JA124:JA125"/>
    <mergeCell ref="JA126:JA127"/>
    <mergeCell ref="JA128:JA129"/>
    <mergeCell ref="JA130:JA131"/>
    <mergeCell ref="JA132:JA133"/>
    <mergeCell ref="JA134:JA135"/>
    <mergeCell ref="JA136:JA137"/>
    <mergeCell ref="JA138:JA139"/>
    <mergeCell ref="JA140:JA141"/>
    <mergeCell ref="JA142:JA143"/>
    <mergeCell ref="JA144:JA145"/>
    <mergeCell ref="JA146:JA147"/>
    <mergeCell ref="JA148:JA149"/>
    <mergeCell ref="JA150:JA151"/>
    <mergeCell ref="JA152:JA153"/>
    <mergeCell ref="JA154:JA155"/>
    <mergeCell ref="JA156:JA157"/>
    <mergeCell ref="JA158:JA159"/>
    <mergeCell ref="JA160:JA161"/>
    <mergeCell ref="JA162:JA163"/>
    <mergeCell ref="JA164:JA165"/>
    <mergeCell ref="JA166:JA167"/>
    <mergeCell ref="JA168:JA169"/>
    <mergeCell ref="JA170:JA171"/>
    <mergeCell ref="JA172:JA173"/>
    <mergeCell ref="JA174:JA175"/>
    <mergeCell ref="JA176:JA177"/>
    <mergeCell ref="JA178:JA179"/>
    <mergeCell ref="JA180:JA181"/>
    <mergeCell ref="JA182:JA183"/>
    <mergeCell ref="JA184:JA185"/>
    <mergeCell ref="JA186:JA187"/>
    <mergeCell ref="JA188:JA189"/>
    <mergeCell ref="JA190:JA191"/>
    <mergeCell ref="JA192:JA193"/>
    <mergeCell ref="JA194:JA195"/>
    <mergeCell ref="JA196:JA197"/>
    <mergeCell ref="JA198:JA199"/>
    <mergeCell ref="JA200:JA201"/>
    <mergeCell ref="JA202:JA203"/>
    <mergeCell ref="JA204:JA205"/>
    <mergeCell ref="JA206:JA207"/>
    <mergeCell ref="JA208:JA209"/>
    <mergeCell ref="JA210:JA211"/>
    <mergeCell ref="JA212:JA213"/>
    <mergeCell ref="JA214:JA215"/>
    <mergeCell ref="JA216:JA217"/>
    <mergeCell ref="JA218:JA219"/>
    <mergeCell ref="JA220:JA221"/>
    <mergeCell ref="JA222:JA223"/>
    <mergeCell ref="JA224:JA225"/>
    <mergeCell ref="JA226:JA227"/>
    <mergeCell ref="JA228:JA229"/>
    <mergeCell ref="JA230:JA231"/>
    <mergeCell ref="JA232:JA233"/>
    <mergeCell ref="JA234:JA235"/>
    <mergeCell ref="JA236:JA237"/>
    <mergeCell ref="JA238:JA239"/>
    <mergeCell ref="JA240:JA241"/>
    <mergeCell ref="JA242:JA243"/>
    <mergeCell ref="JA244:JA245"/>
    <mergeCell ref="JA246:JA247"/>
    <mergeCell ref="JA248:JA249"/>
    <mergeCell ref="JA250:JA251"/>
    <mergeCell ref="JA252:JA253"/>
    <mergeCell ref="JA254:JA255"/>
    <mergeCell ref="JA256:JA257"/>
    <mergeCell ref="JA258:JA259"/>
    <mergeCell ref="JA260:JA261"/>
    <mergeCell ref="JA262:JA263"/>
    <mergeCell ref="JA264:JA265"/>
    <mergeCell ref="JA266:JA267"/>
    <mergeCell ref="JA268:JA269"/>
    <mergeCell ref="JA270:JA271"/>
    <mergeCell ref="JA272:JA273"/>
    <mergeCell ref="JA274:JA275"/>
    <mergeCell ref="JA276:JA277"/>
    <mergeCell ref="JA278:JA279"/>
    <mergeCell ref="JA280:JA281"/>
    <mergeCell ref="JA282:JA283"/>
    <mergeCell ref="JA284:JA285"/>
    <mergeCell ref="JA286:JA287"/>
    <mergeCell ref="JA288:JA289"/>
    <mergeCell ref="JA290:JA291"/>
    <mergeCell ref="JA292:JA293"/>
    <mergeCell ref="JA294:JA295"/>
    <mergeCell ref="JA296:JA297"/>
    <mergeCell ref="JA298:JA299"/>
    <mergeCell ref="JA300:JA301"/>
    <mergeCell ref="JA302:JA303"/>
    <mergeCell ref="JA304:JA305"/>
    <mergeCell ref="JA306:JA307"/>
    <mergeCell ref="JA308:JA309"/>
    <mergeCell ref="JA310:JA311"/>
    <mergeCell ref="JA312:JA313"/>
    <mergeCell ref="JA314:JA315"/>
    <mergeCell ref="IK4:IK5"/>
    <mergeCell ref="IK6:IK7"/>
    <mergeCell ref="IK8:IK9"/>
    <mergeCell ref="IK10:IK11"/>
    <mergeCell ref="IK12:IK13"/>
    <mergeCell ref="IK14:IK15"/>
    <mergeCell ref="IK16:IK17"/>
    <mergeCell ref="IK18:IK19"/>
    <mergeCell ref="IK20:IK21"/>
    <mergeCell ref="IK22:IK23"/>
    <mergeCell ref="IK24:IK25"/>
    <mergeCell ref="IK26:IK27"/>
    <mergeCell ref="IK28:IK29"/>
    <mergeCell ref="IK30:IK31"/>
    <mergeCell ref="IK32:IK33"/>
    <mergeCell ref="IK34:IK35"/>
    <mergeCell ref="IK36:IK37"/>
    <mergeCell ref="IK38:IK39"/>
    <mergeCell ref="IK40:IK41"/>
    <mergeCell ref="IK42:IK43"/>
    <mergeCell ref="IK44:IK45"/>
    <mergeCell ref="IK46:IK47"/>
    <mergeCell ref="IK48:IK49"/>
    <mergeCell ref="IK50:IK51"/>
    <mergeCell ref="IK52:IK53"/>
    <mergeCell ref="IK54:IK55"/>
    <mergeCell ref="IK56:IK57"/>
    <mergeCell ref="IK58:IK59"/>
    <mergeCell ref="IK60:IK61"/>
    <mergeCell ref="IK62:IK63"/>
    <mergeCell ref="IK64:IK65"/>
    <mergeCell ref="IK66:IK67"/>
    <mergeCell ref="IK68:IK69"/>
    <mergeCell ref="IK70:IK71"/>
    <mergeCell ref="IK72:IK73"/>
    <mergeCell ref="IK74:IK75"/>
    <mergeCell ref="IK76:IK77"/>
    <mergeCell ref="IK78:IK79"/>
    <mergeCell ref="IK80:IK81"/>
    <mergeCell ref="IK82:IK83"/>
    <mergeCell ref="IK84:IK85"/>
    <mergeCell ref="IK86:IK87"/>
    <mergeCell ref="IK88:IK89"/>
    <mergeCell ref="IK90:IK91"/>
    <mergeCell ref="IK92:IK93"/>
    <mergeCell ref="IK94:IK95"/>
    <mergeCell ref="IK96:IK97"/>
    <mergeCell ref="IK98:IK99"/>
    <mergeCell ref="IK100:IK101"/>
    <mergeCell ref="IK102:IK103"/>
    <mergeCell ref="IK104:IK105"/>
    <mergeCell ref="IK106:IK107"/>
    <mergeCell ref="IK108:IK109"/>
    <mergeCell ref="IK110:IK111"/>
    <mergeCell ref="IK112:IK113"/>
    <mergeCell ref="IK114:IK115"/>
    <mergeCell ref="IK116:IK117"/>
    <mergeCell ref="IK118:IK119"/>
    <mergeCell ref="IK120:IK121"/>
    <mergeCell ref="IK122:IK123"/>
    <mergeCell ref="IK124:IK125"/>
    <mergeCell ref="IK126:IK127"/>
    <mergeCell ref="IK128:IK129"/>
    <mergeCell ref="IK130:IK131"/>
    <mergeCell ref="IK132:IK133"/>
    <mergeCell ref="IK134:IK135"/>
    <mergeCell ref="IK136:IK137"/>
    <mergeCell ref="IK138:IK139"/>
    <mergeCell ref="IK140:IK141"/>
    <mergeCell ref="IK142:IK143"/>
    <mergeCell ref="IK144:IK145"/>
    <mergeCell ref="IK146:IK147"/>
    <mergeCell ref="IK148:IK149"/>
    <mergeCell ref="IK150:IK151"/>
    <mergeCell ref="IK152:IK153"/>
    <mergeCell ref="IK154:IK155"/>
    <mergeCell ref="IK156:IK157"/>
    <mergeCell ref="IK158:IK159"/>
    <mergeCell ref="IK160:IK161"/>
    <mergeCell ref="IK162:IK163"/>
    <mergeCell ref="IK164:IK165"/>
    <mergeCell ref="IK166:IK167"/>
    <mergeCell ref="IK168:IK169"/>
    <mergeCell ref="IK170:IK171"/>
    <mergeCell ref="IK172:IK173"/>
    <mergeCell ref="IK174:IK175"/>
    <mergeCell ref="IK176:IK177"/>
    <mergeCell ref="IK178:IK179"/>
    <mergeCell ref="IK180:IK181"/>
    <mergeCell ref="IK182:IK183"/>
    <mergeCell ref="IK184:IK185"/>
    <mergeCell ref="IK186:IK187"/>
    <mergeCell ref="IK188:IK189"/>
    <mergeCell ref="IK190:IK191"/>
    <mergeCell ref="IK192:IK193"/>
    <mergeCell ref="IK194:IK195"/>
    <mergeCell ref="IK196:IK197"/>
    <mergeCell ref="IK198:IK199"/>
    <mergeCell ref="IK200:IK201"/>
    <mergeCell ref="IK202:IK203"/>
    <mergeCell ref="IK204:IK205"/>
    <mergeCell ref="IK206:IK207"/>
    <mergeCell ref="IK208:IK209"/>
    <mergeCell ref="IK210:IK211"/>
    <mergeCell ref="IK212:IK213"/>
    <mergeCell ref="IK214:IK215"/>
    <mergeCell ref="IK216:IK217"/>
    <mergeCell ref="IK218:IK219"/>
    <mergeCell ref="IK220:IK221"/>
    <mergeCell ref="IK222:IK223"/>
    <mergeCell ref="IK224:IK225"/>
    <mergeCell ref="IK226:IK227"/>
    <mergeCell ref="IK228:IK229"/>
    <mergeCell ref="IK230:IK231"/>
    <mergeCell ref="IK232:IK233"/>
    <mergeCell ref="IK234:IK235"/>
    <mergeCell ref="IK236:IK237"/>
    <mergeCell ref="IK238:IK239"/>
    <mergeCell ref="IK240:IK241"/>
    <mergeCell ref="IK242:IK243"/>
    <mergeCell ref="IK244:IK245"/>
    <mergeCell ref="IK246:IK247"/>
    <mergeCell ref="IK248:IK249"/>
    <mergeCell ref="IK250:IK251"/>
    <mergeCell ref="IK252:IK253"/>
    <mergeCell ref="IK254:IK255"/>
    <mergeCell ref="IK256:IK257"/>
    <mergeCell ref="IK258:IK259"/>
    <mergeCell ref="IK260:IK261"/>
    <mergeCell ref="IK262:IK263"/>
    <mergeCell ref="IK264:IK265"/>
    <mergeCell ref="IK266:IK267"/>
    <mergeCell ref="IK268:IK269"/>
    <mergeCell ref="IK270:IK271"/>
    <mergeCell ref="IK272:IK273"/>
    <mergeCell ref="IK274:IK275"/>
    <mergeCell ref="IK276:IK277"/>
    <mergeCell ref="IK278:IK279"/>
    <mergeCell ref="IK280:IK281"/>
    <mergeCell ref="IK282:IK283"/>
    <mergeCell ref="IK284:IK285"/>
    <mergeCell ref="IK286:IK287"/>
    <mergeCell ref="IK288:IK289"/>
    <mergeCell ref="IK290:IK291"/>
    <mergeCell ref="IK292:IK293"/>
    <mergeCell ref="IK294:IK295"/>
    <mergeCell ref="IK296:IK297"/>
    <mergeCell ref="IK298:IK299"/>
    <mergeCell ref="IK300:IK301"/>
    <mergeCell ref="IK302:IK303"/>
    <mergeCell ref="IK304:IK305"/>
    <mergeCell ref="IK306:IK307"/>
    <mergeCell ref="IK308:IK309"/>
    <mergeCell ref="IK310:IK311"/>
    <mergeCell ref="IK312:IK313"/>
    <mergeCell ref="IK314:IK315"/>
    <mergeCell ref="IJ4:IJ5"/>
    <mergeCell ref="IJ6:IJ7"/>
    <mergeCell ref="IJ8:IJ9"/>
    <mergeCell ref="IJ10:IJ11"/>
    <mergeCell ref="IJ12:IJ13"/>
    <mergeCell ref="IJ14:IJ15"/>
    <mergeCell ref="IJ16:IJ17"/>
    <mergeCell ref="IJ18:IJ19"/>
    <mergeCell ref="IJ20:IJ21"/>
    <mergeCell ref="IJ22:IJ23"/>
    <mergeCell ref="IJ24:IJ25"/>
    <mergeCell ref="IJ26:IJ27"/>
    <mergeCell ref="IJ28:IJ29"/>
    <mergeCell ref="IJ30:IJ31"/>
    <mergeCell ref="IJ32:IJ33"/>
    <mergeCell ref="IJ34:IJ35"/>
    <mergeCell ref="IJ36:IJ37"/>
    <mergeCell ref="IJ38:IJ39"/>
    <mergeCell ref="IJ40:IJ41"/>
    <mergeCell ref="IJ42:IJ43"/>
    <mergeCell ref="IJ44:IJ45"/>
    <mergeCell ref="IJ46:IJ47"/>
    <mergeCell ref="IJ48:IJ49"/>
    <mergeCell ref="IJ50:IJ51"/>
    <mergeCell ref="IJ52:IJ53"/>
    <mergeCell ref="IJ54:IJ55"/>
    <mergeCell ref="IJ56:IJ57"/>
    <mergeCell ref="IJ58:IJ59"/>
    <mergeCell ref="IJ60:IJ61"/>
    <mergeCell ref="IJ62:IJ63"/>
    <mergeCell ref="IJ64:IJ65"/>
    <mergeCell ref="IJ66:IJ67"/>
    <mergeCell ref="IJ68:IJ69"/>
    <mergeCell ref="IJ70:IJ71"/>
    <mergeCell ref="IJ72:IJ73"/>
    <mergeCell ref="IJ74:IJ75"/>
    <mergeCell ref="IJ76:IJ77"/>
    <mergeCell ref="IJ78:IJ79"/>
    <mergeCell ref="IJ80:IJ81"/>
    <mergeCell ref="IJ82:IJ83"/>
    <mergeCell ref="IJ84:IJ85"/>
    <mergeCell ref="IJ86:IJ87"/>
    <mergeCell ref="IJ88:IJ89"/>
    <mergeCell ref="IJ90:IJ91"/>
    <mergeCell ref="IJ92:IJ93"/>
    <mergeCell ref="IJ94:IJ95"/>
    <mergeCell ref="IJ96:IJ97"/>
    <mergeCell ref="IJ98:IJ99"/>
    <mergeCell ref="IJ100:IJ101"/>
    <mergeCell ref="IJ102:IJ103"/>
    <mergeCell ref="IJ104:IJ105"/>
    <mergeCell ref="IJ106:IJ107"/>
    <mergeCell ref="IJ108:IJ109"/>
    <mergeCell ref="IJ110:IJ111"/>
    <mergeCell ref="IJ112:IJ113"/>
    <mergeCell ref="IJ114:IJ115"/>
    <mergeCell ref="IJ116:IJ117"/>
    <mergeCell ref="IJ118:IJ119"/>
    <mergeCell ref="IJ120:IJ121"/>
    <mergeCell ref="IJ122:IJ123"/>
    <mergeCell ref="IJ124:IJ125"/>
    <mergeCell ref="IJ126:IJ127"/>
    <mergeCell ref="IJ128:IJ129"/>
    <mergeCell ref="IJ130:IJ131"/>
    <mergeCell ref="IJ132:IJ133"/>
    <mergeCell ref="IJ134:IJ135"/>
    <mergeCell ref="IJ136:IJ137"/>
    <mergeCell ref="IJ138:IJ139"/>
    <mergeCell ref="IJ140:IJ141"/>
    <mergeCell ref="IJ142:IJ143"/>
    <mergeCell ref="IJ144:IJ145"/>
    <mergeCell ref="IJ146:IJ147"/>
    <mergeCell ref="IJ148:IJ149"/>
    <mergeCell ref="IJ150:IJ151"/>
    <mergeCell ref="IJ152:IJ153"/>
    <mergeCell ref="IJ154:IJ155"/>
    <mergeCell ref="IJ156:IJ157"/>
    <mergeCell ref="IJ158:IJ159"/>
    <mergeCell ref="IJ160:IJ161"/>
    <mergeCell ref="IJ162:IJ163"/>
    <mergeCell ref="IJ164:IJ165"/>
    <mergeCell ref="IJ166:IJ167"/>
    <mergeCell ref="IJ168:IJ169"/>
    <mergeCell ref="IJ170:IJ171"/>
    <mergeCell ref="IJ172:IJ173"/>
    <mergeCell ref="IJ174:IJ175"/>
    <mergeCell ref="IJ176:IJ177"/>
    <mergeCell ref="IJ178:IJ179"/>
    <mergeCell ref="IJ180:IJ181"/>
    <mergeCell ref="IJ182:IJ183"/>
    <mergeCell ref="IJ184:IJ185"/>
    <mergeCell ref="IJ186:IJ187"/>
    <mergeCell ref="IJ188:IJ189"/>
    <mergeCell ref="IJ190:IJ191"/>
    <mergeCell ref="IJ192:IJ193"/>
    <mergeCell ref="IJ194:IJ195"/>
    <mergeCell ref="IJ196:IJ197"/>
    <mergeCell ref="IJ198:IJ199"/>
    <mergeCell ref="IJ200:IJ201"/>
    <mergeCell ref="IJ202:IJ203"/>
    <mergeCell ref="IJ204:IJ205"/>
    <mergeCell ref="IJ206:IJ207"/>
    <mergeCell ref="IJ208:IJ209"/>
    <mergeCell ref="IJ210:IJ211"/>
    <mergeCell ref="IJ212:IJ213"/>
    <mergeCell ref="IJ214:IJ215"/>
    <mergeCell ref="IJ216:IJ217"/>
    <mergeCell ref="IJ218:IJ219"/>
    <mergeCell ref="IJ220:IJ221"/>
    <mergeCell ref="IJ222:IJ223"/>
    <mergeCell ref="IJ224:IJ225"/>
    <mergeCell ref="IJ226:IJ227"/>
    <mergeCell ref="IJ228:IJ229"/>
    <mergeCell ref="IJ230:IJ231"/>
    <mergeCell ref="IJ232:IJ233"/>
    <mergeCell ref="IJ234:IJ235"/>
    <mergeCell ref="IJ236:IJ237"/>
    <mergeCell ref="IJ238:IJ239"/>
    <mergeCell ref="IJ240:IJ241"/>
    <mergeCell ref="IJ242:IJ243"/>
    <mergeCell ref="IJ244:IJ245"/>
    <mergeCell ref="IJ246:IJ247"/>
    <mergeCell ref="IJ248:IJ249"/>
    <mergeCell ref="IJ250:IJ251"/>
    <mergeCell ref="IJ252:IJ253"/>
    <mergeCell ref="IJ254:IJ255"/>
    <mergeCell ref="IJ256:IJ257"/>
    <mergeCell ref="IJ258:IJ259"/>
    <mergeCell ref="IJ260:IJ261"/>
    <mergeCell ref="IJ262:IJ263"/>
    <mergeCell ref="IJ264:IJ265"/>
    <mergeCell ref="IJ266:IJ267"/>
    <mergeCell ref="IJ268:IJ269"/>
    <mergeCell ref="IJ270:IJ271"/>
    <mergeCell ref="IJ272:IJ273"/>
    <mergeCell ref="IJ274:IJ275"/>
    <mergeCell ref="IJ276:IJ277"/>
    <mergeCell ref="IJ278:IJ279"/>
    <mergeCell ref="IJ280:IJ281"/>
    <mergeCell ref="IJ282:IJ283"/>
    <mergeCell ref="IJ284:IJ285"/>
    <mergeCell ref="IJ286:IJ287"/>
    <mergeCell ref="IJ288:IJ289"/>
    <mergeCell ref="IJ290:IJ291"/>
    <mergeCell ref="IJ292:IJ293"/>
    <mergeCell ref="IJ294:IJ295"/>
    <mergeCell ref="IJ296:IJ297"/>
    <mergeCell ref="IJ298:IJ299"/>
    <mergeCell ref="IJ300:IJ301"/>
    <mergeCell ref="IJ302:IJ303"/>
    <mergeCell ref="IJ304:IJ305"/>
    <mergeCell ref="IJ306:IJ307"/>
    <mergeCell ref="IJ308:IJ309"/>
    <mergeCell ref="IJ310:IJ311"/>
    <mergeCell ref="IJ312:IJ313"/>
    <mergeCell ref="IJ314:IJ315"/>
    <mergeCell ref="IG4:IG5"/>
    <mergeCell ref="IG6:IG7"/>
    <mergeCell ref="IG8:IG9"/>
    <mergeCell ref="IG10:IG11"/>
    <mergeCell ref="IG12:IG13"/>
    <mergeCell ref="IG14:IG15"/>
    <mergeCell ref="IG16:IG17"/>
    <mergeCell ref="IG18:IG19"/>
    <mergeCell ref="IG20:IG21"/>
    <mergeCell ref="IG22:IG23"/>
    <mergeCell ref="IG24:IG25"/>
    <mergeCell ref="IG26:IG27"/>
    <mergeCell ref="IG28:IG29"/>
    <mergeCell ref="IG30:IG31"/>
    <mergeCell ref="IG32:IG33"/>
    <mergeCell ref="IG34:IG35"/>
    <mergeCell ref="IG36:IG37"/>
    <mergeCell ref="IG38:IG39"/>
    <mergeCell ref="IG40:IG41"/>
    <mergeCell ref="IG42:IG43"/>
    <mergeCell ref="IG44:IG45"/>
    <mergeCell ref="IG46:IG47"/>
    <mergeCell ref="IG48:IG49"/>
    <mergeCell ref="IG50:IG51"/>
    <mergeCell ref="IG52:IG53"/>
    <mergeCell ref="IG54:IG55"/>
    <mergeCell ref="IG56:IG57"/>
    <mergeCell ref="IG58:IG59"/>
    <mergeCell ref="IG60:IG61"/>
    <mergeCell ref="IG62:IG63"/>
    <mergeCell ref="IG64:IG65"/>
    <mergeCell ref="IG66:IG67"/>
    <mergeCell ref="IG68:IG69"/>
    <mergeCell ref="IG70:IG71"/>
    <mergeCell ref="IG72:IG73"/>
    <mergeCell ref="IG74:IG75"/>
    <mergeCell ref="IG76:IG77"/>
    <mergeCell ref="IG78:IG79"/>
    <mergeCell ref="IG80:IG81"/>
    <mergeCell ref="IG82:IG83"/>
    <mergeCell ref="IG84:IG85"/>
    <mergeCell ref="IG86:IG87"/>
    <mergeCell ref="IG88:IG89"/>
    <mergeCell ref="IG90:IG91"/>
    <mergeCell ref="IG92:IG93"/>
    <mergeCell ref="IG94:IG95"/>
    <mergeCell ref="IG96:IG97"/>
    <mergeCell ref="IG98:IG99"/>
    <mergeCell ref="IG100:IG101"/>
    <mergeCell ref="IG102:IG103"/>
    <mergeCell ref="IG104:IG105"/>
    <mergeCell ref="IG106:IG107"/>
    <mergeCell ref="IG108:IG109"/>
    <mergeCell ref="IG110:IG111"/>
    <mergeCell ref="IG112:IG113"/>
    <mergeCell ref="IG114:IG115"/>
    <mergeCell ref="IG116:IG117"/>
    <mergeCell ref="IG118:IG119"/>
    <mergeCell ref="IG120:IG121"/>
    <mergeCell ref="IG122:IG123"/>
    <mergeCell ref="IG124:IG125"/>
    <mergeCell ref="IG126:IG127"/>
    <mergeCell ref="IG128:IG129"/>
    <mergeCell ref="IG130:IG131"/>
    <mergeCell ref="IG132:IG133"/>
    <mergeCell ref="IG134:IG135"/>
    <mergeCell ref="IG136:IG137"/>
    <mergeCell ref="IG138:IG139"/>
    <mergeCell ref="IG140:IG141"/>
    <mergeCell ref="IG142:IG143"/>
    <mergeCell ref="IG144:IG145"/>
    <mergeCell ref="IG146:IG147"/>
    <mergeCell ref="IG148:IG149"/>
    <mergeCell ref="IG150:IG151"/>
    <mergeCell ref="IG152:IG153"/>
    <mergeCell ref="IG154:IG155"/>
    <mergeCell ref="IG156:IG157"/>
    <mergeCell ref="IG158:IG159"/>
    <mergeCell ref="IG160:IG161"/>
    <mergeCell ref="IG162:IG163"/>
    <mergeCell ref="IG164:IG165"/>
    <mergeCell ref="IG166:IG167"/>
    <mergeCell ref="IG168:IG169"/>
    <mergeCell ref="IG170:IG171"/>
    <mergeCell ref="IG172:IG173"/>
    <mergeCell ref="IG174:IG175"/>
    <mergeCell ref="IG176:IG177"/>
    <mergeCell ref="IG178:IG179"/>
    <mergeCell ref="IG180:IG181"/>
    <mergeCell ref="IG182:IG183"/>
    <mergeCell ref="IG184:IG185"/>
    <mergeCell ref="IG186:IG187"/>
    <mergeCell ref="IG188:IG189"/>
    <mergeCell ref="IG190:IG191"/>
    <mergeCell ref="IG192:IG193"/>
    <mergeCell ref="IG194:IG195"/>
    <mergeCell ref="IG196:IG197"/>
    <mergeCell ref="IG198:IG199"/>
    <mergeCell ref="IG200:IG201"/>
    <mergeCell ref="IG202:IG203"/>
    <mergeCell ref="IG204:IG205"/>
    <mergeCell ref="IG206:IG207"/>
    <mergeCell ref="IG208:IG209"/>
    <mergeCell ref="IG210:IG211"/>
    <mergeCell ref="IG212:IG213"/>
    <mergeCell ref="IG214:IG215"/>
    <mergeCell ref="IG216:IG217"/>
    <mergeCell ref="IG218:IG219"/>
    <mergeCell ref="IG220:IG221"/>
    <mergeCell ref="IG222:IG223"/>
    <mergeCell ref="IG224:IG225"/>
    <mergeCell ref="IG226:IG227"/>
    <mergeCell ref="IG228:IG229"/>
    <mergeCell ref="IG230:IG231"/>
    <mergeCell ref="IG232:IG233"/>
    <mergeCell ref="IG234:IG235"/>
    <mergeCell ref="IG236:IG237"/>
    <mergeCell ref="IG238:IG239"/>
    <mergeCell ref="IG240:IG241"/>
    <mergeCell ref="IG242:IG243"/>
    <mergeCell ref="IG244:IG245"/>
    <mergeCell ref="IG246:IG247"/>
    <mergeCell ref="IG248:IG249"/>
    <mergeCell ref="IG250:IG251"/>
    <mergeCell ref="IG252:IG253"/>
    <mergeCell ref="IG254:IG255"/>
    <mergeCell ref="IG256:IG257"/>
    <mergeCell ref="IG258:IG259"/>
    <mergeCell ref="IG260:IG261"/>
    <mergeCell ref="IG262:IG263"/>
    <mergeCell ref="IG264:IG265"/>
    <mergeCell ref="IG266:IG267"/>
    <mergeCell ref="IG268:IG269"/>
    <mergeCell ref="IG270:IG271"/>
    <mergeCell ref="IG272:IG273"/>
    <mergeCell ref="IG308:IG309"/>
    <mergeCell ref="IG310:IG311"/>
    <mergeCell ref="IG312:IG313"/>
    <mergeCell ref="IG314:IG315"/>
    <mergeCell ref="IG274:IG275"/>
    <mergeCell ref="IG276:IG277"/>
    <mergeCell ref="IG278:IG279"/>
    <mergeCell ref="IG280:IG281"/>
    <mergeCell ref="IG282:IG283"/>
    <mergeCell ref="IG284:IG285"/>
    <mergeCell ref="IG286:IG287"/>
    <mergeCell ref="IG288:IG289"/>
    <mergeCell ref="IG290:IG291"/>
    <mergeCell ref="IG292:IG293"/>
    <mergeCell ref="IG294:IG295"/>
    <mergeCell ref="IG296:IG297"/>
    <mergeCell ref="IG298:IG299"/>
    <mergeCell ref="IG300:IG301"/>
    <mergeCell ref="IG302:IG303"/>
    <mergeCell ref="IG304:IG305"/>
    <mergeCell ref="IG306:IG307"/>
  </mergeCells>
  <conditionalFormatting sqref="K13:K23">
    <cfRule type="expression" dxfId="11" priority="29">
      <formula>$H$1=8</formula>
    </cfRule>
  </conditionalFormatting>
  <conditionalFormatting sqref="K18:M24 E21:E262 I34:I261 G35:G261 I21:I24 I26:I32 D21:F261 H21:H261 G21 G23:G25 G27:G29 G31:G33 K21:O261 J21:J28 J30:J261">
    <cfRule type="expression" dxfId="10" priority="28">
      <formula>$H$1=8</formula>
    </cfRule>
  </conditionalFormatting>
  <conditionalFormatting sqref="M21:M38 D37:O261">
    <cfRule type="expression" dxfId="9" priority="27">
      <formula>$H$1=16</formula>
    </cfRule>
  </conditionalFormatting>
  <conditionalFormatting sqref="L36">
    <cfRule type="expression" dxfId="8" priority="26">
      <formula>$H$1=16</formula>
    </cfRule>
  </conditionalFormatting>
  <conditionalFormatting sqref="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AE261 A69:H261 JB69:XFD261 IV69:IV261 AG69:IF261 IH69:IH261">
    <cfRule type="expression" dxfId="7" priority="25">
      <formula>$H$1=32</formula>
    </cfRule>
  </conditionalFormatting>
  <conditionalFormatting sqref="N37:N68 I72:K261">
    <cfRule type="expression" dxfId="6" priority="24">
      <formula>$H$1=32</formula>
    </cfRule>
  </conditionalFormatting>
  <conditionalFormatting sqref="M68">
    <cfRule type="expression" dxfId="5" priority="23">
      <formula>$H$1=32</formula>
    </cfRule>
  </conditionalFormatting>
  <conditionalFormatting sqref="O69:O133">
    <cfRule type="expression" dxfId="4" priority="22">
      <formula>$H$1=64</formula>
    </cfRule>
  </conditionalFormatting>
  <conditionalFormatting sqref="N132">
    <cfRule type="expression" dxfId="3" priority="21">
      <formula>$H$1=64</formula>
    </cfRule>
  </conditionalFormatting>
  <conditionalFormatting sqref="D133:O261">
    <cfRule type="expression" dxfId="2" priority="14">
      <formula>$H$1=64</formula>
    </cfRule>
  </conditionalFormatting>
  <conditionalFormatting sqref="D21:L36">
    <cfRule type="expression" dxfId="1" priority="1">
      <formula>$H$1&lt;16</formula>
    </cfRule>
  </conditionalFormatting>
  <pageMargins left="0.27559055118110237" right="0.15748031496062992" top="0.19685039370078741" bottom="0.27559055118110237" header="0.15748031496062992" footer="0.15748031496062992"/>
  <pageSetup paperSize="9" scale="19" orientation="landscape" r:id="rId1"/>
  <rowBreaks count="8" manualBreakCount="8">
    <brk id="36" min="3" max="11" man="1"/>
    <brk id="68" min="3" max="11" man="1"/>
    <brk id="100" min="3" max="11" man="1"/>
    <brk id="132" min="3" max="11" man="1"/>
    <brk id="164" min="3" max="11" man="1"/>
    <brk id="196" min="3" max="11" man="1"/>
    <brk id="228" min="3" max="11" man="1"/>
    <brk id="261" min="1" max="2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2776"/>
  <sheetViews>
    <sheetView view="pageBreakPreview" topLeftCell="E132" zoomScale="40" zoomScaleNormal="30" zoomScaleSheetLayoutView="40" workbookViewId="0">
      <selection activeCell="V137" sqref="V137"/>
    </sheetView>
  </sheetViews>
  <sheetFormatPr defaultColWidth="9.109375" defaultRowHeight="61.2" x14ac:dyDescent="1.1000000000000001"/>
  <cols>
    <col min="1" max="2" width="22.88671875" style="41" hidden="1" customWidth="1"/>
    <col min="3" max="3" width="12.88671875" style="42" hidden="1" customWidth="1"/>
    <col min="4" max="4" width="16.6640625" style="42" hidden="1" customWidth="1"/>
    <col min="5" max="5" width="32.88671875" style="42" customWidth="1"/>
    <col min="6" max="6" width="31.109375" style="43" customWidth="1"/>
    <col min="7" max="7" width="18.5546875" style="42" customWidth="1"/>
    <col min="8" max="8" width="20" style="42" customWidth="1"/>
    <col min="9" max="11" width="9.109375" style="42"/>
    <col min="12" max="12" width="69.5546875" style="42" customWidth="1"/>
    <col min="13" max="13" width="8.44140625" style="42" customWidth="1"/>
    <col min="14" max="20" width="12.6640625" style="42" customWidth="1"/>
    <col min="21" max="21" width="30.44140625" style="42" customWidth="1"/>
    <col min="22" max="22" width="21.44140625" style="42" customWidth="1"/>
    <col min="23" max="23" width="5" style="42" customWidth="1"/>
    <col min="24" max="24" width="7.88671875" style="42" customWidth="1"/>
    <col min="25" max="25" width="9.109375" style="42" hidden="1" customWidth="1"/>
    <col min="26" max="26" width="22.6640625" style="47" hidden="1" customWidth="1"/>
    <col min="27" max="27" width="59.33203125" style="44" hidden="1" customWidth="1"/>
    <col min="28" max="28" width="51" style="44" hidden="1" customWidth="1"/>
    <col min="29" max="29" width="43.33203125" style="44" hidden="1" customWidth="1"/>
    <col min="30" max="30" width="21" style="42" hidden="1" customWidth="1"/>
    <col min="31" max="31" width="16" style="42" hidden="1" customWidth="1"/>
    <col min="32" max="47" width="9.109375" style="42" hidden="1" customWidth="1"/>
    <col min="48" max="48" width="32.33203125" style="45" hidden="1" customWidth="1"/>
    <col min="49" max="51" width="9.109375" style="42" hidden="1" customWidth="1"/>
    <col min="52" max="53" width="9.109375" style="46" hidden="1" customWidth="1"/>
    <col min="54" max="56" width="9.109375" style="42" hidden="1" customWidth="1"/>
    <col min="57" max="60" width="0" style="42" hidden="1" customWidth="1"/>
    <col min="61" max="16384" width="9.109375" style="42"/>
  </cols>
  <sheetData>
    <row r="1" spans="1:53" ht="46.2" x14ac:dyDescent="0.85">
      <c r="E1" s="40" t="s">
        <v>194</v>
      </c>
      <c r="K1" s="42">
        <f>PAVUK!H1</f>
        <v>8</v>
      </c>
      <c r="Z1" s="44" t="s">
        <v>78</v>
      </c>
      <c r="AA1" s="44" t="s">
        <v>79</v>
      </c>
      <c r="AB1" s="44" t="s">
        <v>80</v>
      </c>
      <c r="AC1" s="44" t="s">
        <v>81</v>
      </c>
    </row>
    <row r="2" spans="1:53" x14ac:dyDescent="1.1000000000000001">
      <c r="E2" s="40"/>
    </row>
    <row r="3" spans="1:53" ht="61.8" thickBot="1" x14ac:dyDescent="1.1499999999999999">
      <c r="E3" s="40"/>
    </row>
    <row r="4" spans="1:53" ht="39.9" customHeight="1" x14ac:dyDescent="1.1000000000000001">
      <c r="A4" s="41" t="str">
        <f>F15</f>
        <v>Z41</v>
      </c>
      <c r="C4" s="40"/>
      <c r="D4" s="40"/>
      <c r="E4" s="48" t="s">
        <v>39</v>
      </c>
      <c r="F4" s="49">
        <v>1</v>
      </c>
      <c r="G4" s="50"/>
      <c r="H4" s="86" t="s">
        <v>192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 t="s">
        <v>15</v>
      </c>
      <c r="W4" s="51"/>
      <c r="X4" s="52"/>
      <c r="Y4" s="42" t="str">
        <f>A6</f>
        <v>1Z41</v>
      </c>
      <c r="Z4" s="47" t="str">
        <f>CONCATENATE("(",V6,":",V9,")")</f>
        <v>(:)</v>
      </c>
      <c r="AA4" s="44" t="str">
        <f>IF(N13=" ","",IF(N13=I6,B6,IF(N13=I9,B9," ")))</f>
        <v>Guassardo / Geročová</v>
      </c>
      <c r="AB4" s="44" t="str">
        <f>IF(V6&gt;V9,AV4,IF(V9&gt;V6,AV5,""))</f>
        <v/>
      </c>
      <c r="AC4" s="44" t="str">
        <f>CONCATENATE("Tbl.: ",F6,"   H: ",F9,"   D: ",F8)</f>
        <v>Tbl.: 0   H: 0   D: 0</v>
      </c>
      <c r="AD4" s="42" t="str">
        <f>IF(OR(I9="X",I6="X"),"",IF(N13=I6,B9,B6))</f>
        <v/>
      </c>
      <c r="AE4" s="42" t="s">
        <v>4</v>
      </c>
      <c r="AV4" s="45" t="str">
        <f>IF(OR(N6="w",N9="w"),"W.O.",CONCATENATE(V6,":",V9, " ( ",AN6,",",AO6,",",AP6,",",AQ6,",",AR6,",",AS6,",",AT6," ) "))</f>
        <v xml:space="preserve">: ( ,,,,,, ) </v>
      </c>
    </row>
    <row r="5" spans="1:53" ht="39.9" customHeight="1" x14ac:dyDescent="1.1000000000000001">
      <c r="C5" s="40"/>
      <c r="D5" s="40"/>
      <c r="E5" s="53"/>
      <c r="F5" s="54"/>
      <c r="G5" s="85" t="s">
        <v>191</v>
      </c>
      <c r="H5" s="87" t="s">
        <v>193</v>
      </c>
      <c r="I5" s="52"/>
      <c r="J5" s="52"/>
      <c r="K5" s="52"/>
      <c r="L5" s="52"/>
      <c r="M5" s="52"/>
      <c r="N5" s="55">
        <v>1</v>
      </c>
      <c r="O5" s="55">
        <v>2</v>
      </c>
      <c r="P5" s="55">
        <v>3</v>
      </c>
      <c r="Q5" s="55">
        <v>4</v>
      </c>
      <c r="R5" s="55">
        <v>5</v>
      </c>
      <c r="S5" s="55">
        <v>6</v>
      </c>
      <c r="T5" s="55">
        <v>7</v>
      </c>
      <c r="U5" s="52"/>
      <c r="V5" s="55" t="s">
        <v>16</v>
      </c>
      <c r="W5" s="56"/>
      <c r="X5" s="52"/>
      <c r="AE5" s="42" t="s">
        <v>38</v>
      </c>
      <c r="AV5" s="45" t="str">
        <f>IF(OR(N6="w",N9="w"),"W.O.",CONCATENATE(V9,":",V6, " ( ",AN7,",",AO7,",",AP7,",",AQ7,",",AR7,",",AS7,",",AT7," ) "))</f>
        <v xml:space="preserve">: ( ,,,,,, ) </v>
      </c>
    </row>
    <row r="6" spans="1:53" ht="39.9" customHeight="1" x14ac:dyDescent="1.1000000000000001">
      <c r="A6" s="41" t="str">
        <f>CONCATENATE(1,A4)</f>
        <v>1Z41</v>
      </c>
      <c r="B6" s="41" t="str">
        <f>VLOOKUP(A6,'KO KODY SPOLU'!$A$3:$B$478,2,0)</f>
        <v>Guassardo / Geročová</v>
      </c>
      <c r="C6" s="40"/>
      <c r="D6" s="40"/>
      <c r="E6" s="53" t="s">
        <v>14</v>
      </c>
      <c r="F6" s="54">
        <f>VLOOKUP(A4,'zoznam zapasov'!$A$6:$K$133,11,0)</f>
        <v>0</v>
      </c>
      <c r="G6" s="298"/>
      <c r="H6" s="69"/>
      <c r="I6" s="296" t="str">
        <f>IF(ISERROR(VLOOKUP(B6,vylosovanie!$N$10:$Q$162,3,0))=TRUE," ",VLOOKUP(B6,vylosovanie!$N$10:$Q$162,3,0))</f>
        <v>Guassardo Liliana Alicja</v>
      </c>
      <c r="J6" s="297"/>
      <c r="K6" s="297"/>
      <c r="L6" s="297"/>
      <c r="M6" s="52"/>
      <c r="N6" s="300"/>
      <c r="O6" s="300"/>
      <c r="P6" s="300"/>
      <c r="Q6" s="300"/>
      <c r="R6" s="300"/>
      <c r="S6" s="300"/>
      <c r="T6" s="300"/>
      <c r="U6" s="52"/>
      <c r="V6" s="295" t="str">
        <f>IF(N6="w","W",IF(N6="o","O",IF(SUM(AF6:AL7)=0,"",SUM(AF6:AL6))))</f>
        <v/>
      </c>
      <c r="W6" s="56"/>
      <c r="X6" s="52"/>
      <c r="AE6" s="42">
        <f>VLOOKUP(I6,vylosovanie!$F$5:$L$41,7,0)</f>
        <v>11</v>
      </c>
      <c r="AF6" s="57">
        <f>IF(N6&gt;N9,1,0)</f>
        <v>0</v>
      </c>
      <c r="AG6" s="57">
        <f t="shared" ref="AG6" si="0">IF(O6&gt;O9,1,0)</f>
        <v>0</v>
      </c>
      <c r="AH6" s="57">
        <f t="shared" ref="AH6" si="1">IF(P6&gt;P9,1,0)</f>
        <v>0</v>
      </c>
      <c r="AI6" s="57">
        <f t="shared" ref="AI6" si="2">IF(Q6&gt;Q9,1,0)</f>
        <v>0</v>
      </c>
      <c r="AJ6" s="57">
        <f t="shared" ref="AJ6" si="3">IF(R6&gt;R9,1,0)</f>
        <v>0</v>
      </c>
      <c r="AK6" s="57">
        <f t="shared" ref="AK6" si="4">IF(S6&gt;S9,1,0)</f>
        <v>0</v>
      </c>
      <c r="AL6" s="57">
        <f t="shared" ref="AL6" si="5">IF(T6&gt;T9,1,0)</f>
        <v>0</v>
      </c>
      <c r="AN6" s="57" t="str">
        <f t="shared" ref="AN6" si="6">IF(ISBLANK(N6)=TRUE,"",IF(AF6=1,N9,-N6))</f>
        <v/>
      </c>
      <c r="AO6" s="57" t="str">
        <f t="shared" ref="AO6" si="7">IF(ISBLANK(O6)=TRUE,"",IF(AG6=1,O9,-O6))</f>
        <v/>
      </c>
      <c r="AP6" s="57" t="str">
        <f t="shared" ref="AP6" si="8">IF(ISBLANK(P6)=TRUE,"",IF(AH6=1,P9,-P6))</f>
        <v/>
      </c>
      <c r="AQ6" s="57" t="str">
        <f t="shared" ref="AQ6" si="9">IF(ISBLANK(Q6)=TRUE,"",IF(AI6=1,Q9,-Q6))</f>
        <v/>
      </c>
      <c r="AR6" s="57" t="str">
        <f t="shared" ref="AR6" si="10">IF(ISBLANK(R6)=TRUE,"",IF(AJ6=1,R9,-R6))</f>
        <v/>
      </c>
      <c r="AS6" s="57" t="str">
        <f t="shared" ref="AS6" si="11">IF(ISBLANK(S6)=TRUE,"",IF(AK6=1,S9,-S6))</f>
        <v/>
      </c>
      <c r="AT6" s="57" t="str">
        <f t="shared" ref="AT6" si="12">IF(ISBLANK(T6)=TRUE,"",IF(AL6=1,T9,-T6))</f>
        <v/>
      </c>
      <c r="AZ6" s="58" t="s">
        <v>5</v>
      </c>
      <c r="BA6" s="58">
        <v>1</v>
      </c>
    </row>
    <row r="7" spans="1:53" ht="39.9" customHeight="1" x14ac:dyDescent="1.1000000000000001">
      <c r="C7" s="40"/>
      <c r="D7" s="40"/>
      <c r="E7" s="53"/>
      <c r="F7" s="54"/>
      <c r="G7" s="299"/>
      <c r="H7" s="69"/>
      <c r="I7" s="296" t="str">
        <f>IF(ISERROR(VLOOKUP(B6,vylosovanie!$N$10:$Q$162,3,0))=TRUE," ",VLOOKUP(B6,vylosovanie!$N$10:$Q$162,4,0))</f>
        <v>Geročová Alexandra</v>
      </c>
      <c r="J7" s="297"/>
      <c r="K7" s="297"/>
      <c r="L7" s="297"/>
      <c r="M7" s="52"/>
      <c r="N7" s="301"/>
      <c r="O7" s="301"/>
      <c r="P7" s="301"/>
      <c r="Q7" s="301"/>
      <c r="R7" s="301"/>
      <c r="S7" s="301"/>
      <c r="T7" s="301"/>
      <c r="U7" s="52"/>
      <c r="V7" s="295"/>
      <c r="W7" s="56"/>
      <c r="X7" s="52"/>
      <c r="AE7" s="42" t="e">
        <f>VLOOKUP(I9,vylosovanie!$F$5:$L$41,7,0)</f>
        <v>#N/A</v>
      </c>
      <c r="AF7" s="57">
        <f>IF(N9&gt;N6,1,0)</f>
        <v>0</v>
      </c>
      <c r="AG7" s="57">
        <f t="shared" ref="AG7" si="13">IF(O9&gt;O6,1,0)</f>
        <v>0</v>
      </c>
      <c r="AH7" s="57">
        <f t="shared" ref="AH7" si="14">IF(P9&gt;P6,1,0)</f>
        <v>0</v>
      </c>
      <c r="AI7" s="57">
        <f t="shared" ref="AI7" si="15">IF(Q9&gt;Q6,1,0)</f>
        <v>0</v>
      </c>
      <c r="AJ7" s="57">
        <f t="shared" ref="AJ7" si="16">IF(R9&gt;R6,1,0)</f>
        <v>0</v>
      </c>
      <c r="AK7" s="57">
        <f t="shared" ref="AK7" si="17">IF(S9&gt;S6,1,0)</f>
        <v>0</v>
      </c>
      <c r="AL7" s="57">
        <f t="shared" ref="AL7" si="18">IF(T9&gt;T6,1,0)</f>
        <v>0</v>
      </c>
      <c r="AN7" s="57" t="str">
        <f t="shared" ref="AN7" si="19">IF(ISBLANK(N9)=TRUE,"",IF(AF7=1,N6,-N9))</f>
        <v/>
      </c>
      <c r="AO7" s="57" t="str">
        <f t="shared" ref="AO7" si="20">IF(ISBLANK(O9)=TRUE,"",IF(AG7=1,O6,-O9))</f>
        <v/>
      </c>
      <c r="AP7" s="57" t="str">
        <f t="shared" ref="AP7" si="21">IF(ISBLANK(P9)=TRUE,"",IF(AH7=1,P6,-P9))</f>
        <v/>
      </c>
      <c r="AQ7" s="57" t="str">
        <f t="shared" ref="AQ7" si="22">IF(ISBLANK(Q9)=TRUE,"",IF(AI7=1,Q6,-Q9))</f>
        <v/>
      </c>
      <c r="AR7" s="57" t="str">
        <f t="shared" ref="AR7" si="23">IF(ISBLANK(R9)=TRUE,"",IF(AJ7=1,R6,-R9))</f>
        <v/>
      </c>
      <c r="AS7" s="57" t="str">
        <f t="shared" ref="AS7" si="24">IF(ISBLANK(S9)=TRUE,"",IF(AK7=1,S6,-S9))</f>
        <v/>
      </c>
      <c r="AT7" s="57" t="str">
        <f t="shared" ref="AT7" si="25">IF(ISBLANK(T9)=TRUE,"",IF(AL7=1,T6,-T9))</f>
        <v/>
      </c>
      <c r="AZ7" s="58" t="s">
        <v>10</v>
      </c>
      <c r="BA7" s="58">
        <v>2</v>
      </c>
    </row>
    <row r="8" spans="1:53" ht="39.9" customHeight="1" x14ac:dyDescent="1.1000000000000001">
      <c r="C8" s="40"/>
      <c r="D8" s="40"/>
      <c r="E8" s="53" t="s">
        <v>20</v>
      </c>
      <c r="F8" s="54">
        <f>VLOOKUP(A4,'zoznam zapasov'!$A$6:$K$133,9,0)</f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6"/>
      <c r="X8" s="52"/>
      <c r="AZ8" s="58" t="s">
        <v>23</v>
      </c>
      <c r="BA8" s="58">
        <v>3</v>
      </c>
    </row>
    <row r="9" spans="1:53" ht="39.9" customHeight="1" x14ac:dyDescent="1.1000000000000001">
      <c r="A9" s="41" t="str">
        <f>CONCATENATE(2,A4)</f>
        <v>2Z41</v>
      </c>
      <c r="B9" s="41" t="str">
        <f>VLOOKUP(A9,'KO KODY SPOLU'!$A$3:$B$478,2,0)</f>
        <v>X</v>
      </c>
      <c r="C9" s="40"/>
      <c r="D9" s="40"/>
      <c r="E9" s="53" t="s">
        <v>13</v>
      </c>
      <c r="F9" s="59">
        <f>VLOOKUP(A4,'zoznam zapasov'!$A$6:$K$133,10,0)</f>
        <v>0</v>
      </c>
      <c r="G9" s="298"/>
      <c r="H9" s="69"/>
      <c r="I9" s="296" t="str">
        <f>IF(ISERROR(VLOOKUP(B9,vylosovanie!$N$10:$Q$162,3,0))=TRUE," ",VLOOKUP(B9,vylosovanie!$N$10:$Q$162,3,0))</f>
        <v>X</v>
      </c>
      <c r="J9" s="297"/>
      <c r="K9" s="297"/>
      <c r="L9" s="297"/>
      <c r="M9" s="52"/>
      <c r="N9" s="300"/>
      <c r="O9" s="300"/>
      <c r="P9" s="300"/>
      <c r="Q9" s="300"/>
      <c r="R9" s="300"/>
      <c r="S9" s="300"/>
      <c r="T9" s="300"/>
      <c r="U9" s="52"/>
      <c r="V9" s="295" t="str">
        <f>IF(N9="w","W",IF(N9="o","O",IF(SUM(AF6:AL7)=0,"",SUM(AF7:AL7))))</f>
        <v/>
      </c>
      <c r="W9" s="56"/>
      <c r="X9" s="52"/>
      <c r="AZ9" s="58" t="s">
        <v>24</v>
      </c>
      <c r="BA9" s="58">
        <v>4</v>
      </c>
    </row>
    <row r="10" spans="1:53" ht="39.9" customHeight="1" x14ac:dyDescent="1.1000000000000001">
      <c r="C10" s="40"/>
      <c r="D10" s="40"/>
      <c r="E10" s="60"/>
      <c r="F10" s="61"/>
      <c r="G10" s="299"/>
      <c r="H10" s="69"/>
      <c r="I10" s="296" t="str">
        <f>IF(ISERROR(VLOOKUP(B9,vylosovanie!$N$10:$Q$162,3,0))=TRUE," ",VLOOKUP(B9,vylosovanie!$N$10:$Q$162,4,0))</f>
        <v>X</v>
      </c>
      <c r="J10" s="297"/>
      <c r="K10" s="297"/>
      <c r="L10" s="297"/>
      <c r="M10" s="52"/>
      <c r="N10" s="301"/>
      <c r="O10" s="301"/>
      <c r="P10" s="301"/>
      <c r="Q10" s="301"/>
      <c r="R10" s="301"/>
      <c r="S10" s="301"/>
      <c r="T10" s="301"/>
      <c r="U10" s="52"/>
      <c r="V10" s="295"/>
      <c r="W10" s="56"/>
      <c r="X10" s="52"/>
      <c r="AZ10" s="58" t="s">
        <v>25</v>
      </c>
      <c r="BA10" s="58">
        <v>5</v>
      </c>
    </row>
    <row r="11" spans="1:53" ht="39.9" customHeight="1" x14ac:dyDescent="1.1000000000000001">
      <c r="C11" s="40"/>
      <c r="D11" s="40"/>
      <c r="E11" s="53" t="s">
        <v>36</v>
      </c>
      <c r="F11" s="54" t="s">
        <v>476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6"/>
      <c r="X11" s="52"/>
      <c r="AZ11" s="58" t="s">
        <v>26</v>
      </c>
      <c r="BA11" s="58">
        <v>6</v>
      </c>
    </row>
    <row r="12" spans="1:53" ht="39.9" customHeight="1" x14ac:dyDescent="1.1000000000000001">
      <c r="C12" s="40"/>
      <c r="D12" s="40"/>
      <c r="E12" s="60"/>
      <c r="F12" s="61"/>
      <c r="G12" s="52"/>
      <c r="H12" s="52"/>
      <c r="I12" s="52" t="s">
        <v>17</v>
      </c>
      <c r="J12" s="52"/>
      <c r="K12" s="52"/>
      <c r="L12" s="52"/>
      <c r="M12" s="52"/>
      <c r="N12" s="62"/>
      <c r="O12" s="55"/>
      <c r="P12" s="55" t="s">
        <v>19</v>
      </c>
      <c r="Q12" s="55"/>
      <c r="R12" s="55"/>
      <c r="S12" s="55"/>
      <c r="T12" s="55"/>
      <c r="U12" s="52"/>
      <c r="V12" s="52"/>
      <c r="W12" s="56"/>
      <c r="X12" s="52"/>
      <c r="AZ12" s="58" t="s">
        <v>27</v>
      </c>
      <c r="BA12" s="58">
        <v>7</v>
      </c>
    </row>
    <row r="13" spans="1:53" ht="39.9" customHeight="1" x14ac:dyDescent="1.1000000000000001">
      <c r="E13" s="53" t="s">
        <v>11</v>
      </c>
      <c r="F13" s="54"/>
      <c r="G13" s="52"/>
      <c r="H13" s="52"/>
      <c r="I13" s="294"/>
      <c r="J13" s="294"/>
      <c r="K13" s="294"/>
      <c r="L13" s="294"/>
      <c r="M13" s="52"/>
      <c r="N13" s="291" t="str">
        <f>IF(I6="x",I9,IF(I9="x",I6,IF(V6="w",I6,IF(V9="w",I9,IF(V6&gt;V9,I6,IF(V9&gt;V6,I9," "))))))</f>
        <v>Guassardo Liliana Alicja</v>
      </c>
      <c r="O13" s="302"/>
      <c r="P13" s="302"/>
      <c r="Q13" s="302"/>
      <c r="R13" s="302"/>
      <c r="S13" s="303"/>
      <c r="T13" s="52"/>
      <c r="U13" s="52"/>
      <c r="V13" s="52"/>
      <c r="W13" s="56"/>
      <c r="X13" s="52"/>
      <c r="AZ13" s="58" t="s">
        <v>28</v>
      </c>
      <c r="BA13" s="58">
        <v>8</v>
      </c>
    </row>
    <row r="14" spans="1:53" ht="39.9" customHeight="1" x14ac:dyDescent="1.1000000000000001">
      <c r="E14" s="60"/>
      <c r="F14" s="61"/>
      <c r="G14" s="52"/>
      <c r="H14" s="52"/>
      <c r="I14" s="294"/>
      <c r="J14" s="294"/>
      <c r="K14" s="294"/>
      <c r="L14" s="294"/>
      <c r="M14" s="52"/>
      <c r="N14" s="291" t="str">
        <f>IF(I7="x",I10,IF(I10="x",I7,IF(V6="w",I7,IF(V9="w",I10,IF(V6&gt;V9,I7,IF(V9&gt;V6,I10," "))))))</f>
        <v>Geročová Alexandra</v>
      </c>
      <c r="O14" s="302"/>
      <c r="P14" s="302"/>
      <c r="Q14" s="302"/>
      <c r="R14" s="302"/>
      <c r="S14" s="303"/>
      <c r="T14" s="52"/>
      <c r="U14" s="52"/>
      <c r="V14" s="52"/>
      <c r="W14" s="56"/>
      <c r="X14" s="52"/>
    </row>
    <row r="15" spans="1:53" ht="39.9" customHeight="1" x14ac:dyDescent="1.1000000000000001">
      <c r="E15" s="53" t="s">
        <v>12</v>
      </c>
      <c r="F15" s="149" t="str">
        <f>IF($K$1=8,VLOOKUP('zapisy k stolom'!F4,PAVUK!$GR$2:$GS$8,2,0),IF($K$1=16,VLOOKUP('zapisy k stolom'!F4,PAVUK!$HF$2:$HG$16,2,0),IF($K$1=32,VLOOKUP('zapisy k stolom'!F4,PAVUK!$HB$2:$HC$32,2,0),IF('zapisy k stolom'!$K$1=64,VLOOKUP('zapisy k stolom'!F4,PAVUK!$GX$2:$GY$64,2,0),IF('zapisy k stolom'!$K$1=128,VLOOKUP('zapisy k stolom'!F4,PAVUK!$GT$2:$GU$128,2,0))))))</f>
        <v>Z41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6"/>
      <c r="X15" s="52"/>
    </row>
    <row r="16" spans="1:53" ht="39.9" customHeight="1" x14ac:dyDescent="1.1000000000000001">
      <c r="E16" s="60"/>
      <c r="F16" s="61"/>
      <c r="G16" s="52"/>
      <c r="H16" s="52" t="s">
        <v>18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6"/>
      <c r="X16" s="52"/>
    </row>
    <row r="17" spans="1:53" ht="39.9" customHeight="1" x14ac:dyDescent="1.1000000000000001">
      <c r="E17" s="60"/>
      <c r="F17" s="6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6"/>
      <c r="X17" s="52"/>
    </row>
    <row r="18" spans="1:53" ht="39.9" customHeight="1" x14ac:dyDescent="1.1000000000000001">
      <c r="E18" s="60"/>
      <c r="F18" s="61"/>
      <c r="G18" s="52"/>
      <c r="H18" s="52"/>
      <c r="I18" s="289" t="str">
        <f>I6</f>
        <v>Guassardo Liliana Alicja</v>
      </c>
      <c r="J18" s="289"/>
      <c r="K18" s="289"/>
      <c r="L18" s="289"/>
      <c r="M18" s="52"/>
      <c r="N18" s="52"/>
      <c r="P18" s="289" t="str">
        <f>I9</f>
        <v>X</v>
      </c>
      <c r="Q18" s="289"/>
      <c r="R18" s="289"/>
      <c r="S18" s="289"/>
      <c r="T18" s="290"/>
      <c r="U18" s="290"/>
      <c r="V18" s="52"/>
      <c r="W18" s="56"/>
      <c r="X18" s="52"/>
    </row>
    <row r="19" spans="1:53" ht="39.9" customHeight="1" x14ac:dyDescent="1.1000000000000001">
      <c r="E19" s="60"/>
      <c r="F19" s="61"/>
      <c r="G19" s="52"/>
      <c r="H19" s="52"/>
      <c r="I19" s="289" t="str">
        <f>I7</f>
        <v>Geročová Alexandra</v>
      </c>
      <c r="J19" s="289"/>
      <c r="K19" s="289"/>
      <c r="L19" s="289"/>
      <c r="M19" s="52"/>
      <c r="N19" s="52"/>
      <c r="O19" s="52"/>
      <c r="P19" s="289" t="str">
        <f>I10</f>
        <v>X</v>
      </c>
      <c r="Q19" s="289"/>
      <c r="R19" s="289"/>
      <c r="S19" s="289"/>
      <c r="T19" s="290"/>
      <c r="U19" s="290"/>
      <c r="V19" s="52"/>
      <c r="W19" s="56"/>
      <c r="X19" s="52"/>
    </row>
    <row r="20" spans="1:53" ht="69.900000000000006" customHeight="1" x14ac:dyDescent="1.1000000000000001">
      <c r="E20" s="53"/>
      <c r="F20" s="54"/>
      <c r="G20" s="52"/>
      <c r="H20" s="63" t="s">
        <v>21</v>
      </c>
      <c r="I20" s="291"/>
      <c r="J20" s="292"/>
      <c r="K20" s="292"/>
      <c r="L20" s="293"/>
      <c r="M20" s="52"/>
      <c r="N20" s="52"/>
      <c r="O20" s="63" t="s">
        <v>21</v>
      </c>
      <c r="P20" s="294"/>
      <c r="Q20" s="294"/>
      <c r="R20" s="294"/>
      <c r="S20" s="294"/>
      <c r="T20" s="294"/>
      <c r="U20" s="294"/>
      <c r="V20" s="52"/>
      <c r="W20" s="56"/>
      <c r="X20" s="52"/>
    </row>
    <row r="21" spans="1:53" ht="69.900000000000006" customHeight="1" x14ac:dyDescent="1.1000000000000001">
      <c r="E21" s="53"/>
      <c r="F21" s="54"/>
      <c r="G21" s="52"/>
      <c r="H21" s="63" t="s">
        <v>22</v>
      </c>
      <c r="I21" s="294"/>
      <c r="J21" s="294"/>
      <c r="K21" s="294"/>
      <c r="L21" s="294"/>
      <c r="M21" s="52"/>
      <c r="N21" s="52"/>
      <c r="O21" s="63" t="s">
        <v>22</v>
      </c>
      <c r="P21" s="294"/>
      <c r="Q21" s="294"/>
      <c r="R21" s="294"/>
      <c r="S21" s="294"/>
      <c r="T21" s="294"/>
      <c r="U21" s="294"/>
      <c r="V21" s="52"/>
      <c r="W21" s="56"/>
      <c r="X21" s="52"/>
    </row>
    <row r="22" spans="1:53" ht="69.900000000000006" customHeight="1" x14ac:dyDescent="1.1000000000000001">
      <c r="E22" s="53"/>
      <c r="F22" s="54"/>
      <c r="G22" s="52"/>
      <c r="H22" s="63" t="s">
        <v>22</v>
      </c>
      <c r="I22" s="294"/>
      <c r="J22" s="294"/>
      <c r="K22" s="294"/>
      <c r="L22" s="294"/>
      <c r="M22" s="52"/>
      <c r="N22" s="52"/>
      <c r="O22" s="63" t="s">
        <v>22</v>
      </c>
      <c r="P22" s="294"/>
      <c r="Q22" s="294"/>
      <c r="R22" s="294"/>
      <c r="S22" s="294"/>
      <c r="T22" s="294"/>
      <c r="U22" s="294"/>
      <c r="V22" s="52"/>
      <c r="W22" s="56"/>
      <c r="X22" s="52"/>
    </row>
    <row r="23" spans="1:53" ht="39.9" customHeight="1" thickBot="1" x14ac:dyDescent="1.1499999999999999"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7"/>
      <c r="W23" s="68"/>
      <c r="X23" s="52"/>
    </row>
    <row r="24" spans="1:53" ht="61.8" thickBot="1" x14ac:dyDescent="1.1499999999999999"/>
    <row r="25" spans="1:53" ht="39.9" customHeight="1" x14ac:dyDescent="1.1000000000000001">
      <c r="A25" s="41" t="str">
        <f>F36</f>
        <v>Z42</v>
      </c>
      <c r="C25" s="40"/>
      <c r="D25" s="40"/>
      <c r="E25" s="48" t="s">
        <v>39</v>
      </c>
      <c r="F25" s="49">
        <f>F4+1</f>
        <v>2</v>
      </c>
      <c r="G25" s="50"/>
      <c r="H25" s="86" t="s">
        <v>192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 t="s">
        <v>15</v>
      </c>
      <c r="W25" s="51"/>
      <c r="X25" s="52"/>
      <c r="Y25" s="42" t="str">
        <f>A27</f>
        <v>1Z42</v>
      </c>
      <c r="Z25" s="47" t="str">
        <f>CONCATENATE("(",V27,":",V30,")")</f>
        <v>(:)</v>
      </c>
      <c r="AA25" s="44" t="str">
        <f>IF(N34=" ","",IF(N34=I27,B27,IF(N34=I30,B30," ")))</f>
        <v>Zentková / Lipčáková</v>
      </c>
      <c r="AB25" s="44" t="str">
        <f>IF(V27&gt;V30,AV25,IF(V30&gt;V27,AV26,""))</f>
        <v/>
      </c>
      <c r="AC25" s="44" t="str">
        <f>CONCATENATE("Tbl.: ",F27,"   H: ",F30,"   D: ",F29)</f>
        <v>Tbl.: 2   H: 14.30   D: So 5.3.</v>
      </c>
      <c r="AD25" s="42" t="str">
        <f>IF(OR(I30="X",I27="X"),"",IF(N34=I27,B30,B27))</f>
        <v/>
      </c>
      <c r="AE25" s="42" t="s">
        <v>4</v>
      </c>
      <c r="AV25" s="45" t="str">
        <f>IF(OR(N27="w",N30="w"),"W.O.",CONCATENATE(V27,":",V30, " ( ",AN27,",",AO27,",",AP27,",",AQ27,",",AR27,",",AS27,",",AT27," ) "))</f>
        <v xml:space="preserve">: ( ,,,,,, ) </v>
      </c>
    </row>
    <row r="26" spans="1:53" ht="39.9" customHeight="1" x14ac:dyDescent="1.1000000000000001">
      <c r="C26" s="40"/>
      <c r="D26" s="40"/>
      <c r="E26" s="53"/>
      <c r="F26" s="54"/>
      <c r="G26" s="85" t="s">
        <v>191</v>
      </c>
      <c r="H26" s="87" t="s">
        <v>193</v>
      </c>
      <c r="I26" s="52"/>
      <c r="J26" s="52"/>
      <c r="K26" s="52"/>
      <c r="L26" s="52"/>
      <c r="M26" s="52"/>
      <c r="N26" s="55">
        <v>1</v>
      </c>
      <c r="O26" s="55">
        <v>2</v>
      </c>
      <c r="P26" s="55">
        <v>3</v>
      </c>
      <c r="Q26" s="55">
        <v>4</v>
      </c>
      <c r="R26" s="55">
        <v>5</v>
      </c>
      <c r="S26" s="55">
        <v>6</v>
      </c>
      <c r="T26" s="55">
        <v>7</v>
      </c>
      <c r="U26" s="52"/>
      <c r="V26" s="55" t="s">
        <v>16</v>
      </c>
      <c r="W26" s="56"/>
      <c r="X26" s="52"/>
      <c r="AE26" s="42" t="s">
        <v>38</v>
      </c>
      <c r="AV26" s="45" t="str">
        <f>IF(OR(N27="w",N30="w"),"W.O.",CONCATENATE(V30,":",V27, " ( ",AN28,",",AO28,",",AP28,",",AQ28,",",AR28,",",AS28,",",AT28," ) "))</f>
        <v xml:space="preserve">: ( ,,,,,, ) </v>
      </c>
    </row>
    <row r="27" spans="1:53" ht="39.9" customHeight="1" x14ac:dyDescent="1.1000000000000001">
      <c r="A27" s="41" t="str">
        <f>CONCATENATE(1,A25)</f>
        <v>1Z42</v>
      </c>
      <c r="B27" s="41" t="str">
        <f>VLOOKUP(A27,'KO KODY SPOLU'!$A$3:$B$478,2,0)</f>
        <v>X</v>
      </c>
      <c r="C27" s="40"/>
      <c r="D27" s="40"/>
      <c r="E27" s="53" t="s">
        <v>14</v>
      </c>
      <c r="F27" s="54">
        <f>VLOOKUP(A25,'zoznam zapasov'!$A$6:$K$133,11,0)</f>
        <v>2</v>
      </c>
      <c r="G27" s="298"/>
      <c r="H27" s="84"/>
      <c r="I27" s="304" t="str">
        <f>IF(ISERROR(VLOOKUP(B27,vylosovanie!$N$10:$Q$162,3,0))=TRUE," ",VLOOKUP(B27,vylosovanie!$N$10:$Q$162,3,0))</f>
        <v>X</v>
      </c>
      <c r="J27" s="305"/>
      <c r="K27" s="305"/>
      <c r="L27" s="306"/>
      <c r="M27" s="52"/>
      <c r="N27" s="300"/>
      <c r="O27" s="300"/>
      <c r="P27" s="300"/>
      <c r="Q27" s="300"/>
      <c r="R27" s="300"/>
      <c r="S27" s="300"/>
      <c r="T27" s="300"/>
      <c r="U27" s="52"/>
      <c r="V27" s="236" t="str">
        <f>IF(N27="w","W",IF(N27="o","O",IF(SUM(AF27:AL28)=0,"",SUM(AF27:AL27))))</f>
        <v/>
      </c>
      <c r="W27" s="56"/>
      <c r="X27" s="52"/>
      <c r="AE27" s="42" t="e">
        <f>VLOOKUP(I27,vylosovanie!$F$5:$L$41,7,0)</f>
        <v>#N/A</v>
      </c>
      <c r="AF27" s="57">
        <f>IF(N27&gt;N30,1,0)</f>
        <v>0</v>
      </c>
      <c r="AG27" s="57">
        <f t="shared" ref="AG27" si="26">IF(O27&gt;O30,1,0)</f>
        <v>0</v>
      </c>
      <c r="AH27" s="57">
        <f t="shared" ref="AH27" si="27">IF(P27&gt;P30,1,0)</f>
        <v>0</v>
      </c>
      <c r="AI27" s="57">
        <f t="shared" ref="AI27" si="28">IF(Q27&gt;Q30,1,0)</f>
        <v>0</v>
      </c>
      <c r="AJ27" s="57">
        <f t="shared" ref="AJ27" si="29">IF(R27&gt;R30,1,0)</f>
        <v>0</v>
      </c>
      <c r="AK27" s="57">
        <f t="shared" ref="AK27" si="30">IF(S27&gt;S30,1,0)</f>
        <v>0</v>
      </c>
      <c r="AL27" s="57">
        <f t="shared" ref="AL27" si="31">IF(T27&gt;T30,1,0)</f>
        <v>0</v>
      </c>
      <c r="AN27" s="57" t="str">
        <f t="shared" ref="AN27" si="32">IF(ISBLANK(N27)=TRUE,"",IF(AF27=1,N30,-N27))</f>
        <v/>
      </c>
      <c r="AO27" s="57" t="str">
        <f t="shared" ref="AO27" si="33">IF(ISBLANK(O27)=TRUE,"",IF(AG27=1,O30,-O27))</f>
        <v/>
      </c>
      <c r="AP27" s="57" t="str">
        <f t="shared" ref="AP27" si="34">IF(ISBLANK(P27)=TRUE,"",IF(AH27=1,P30,-P27))</f>
        <v/>
      </c>
      <c r="AQ27" s="57" t="str">
        <f t="shared" ref="AQ27" si="35">IF(ISBLANK(Q27)=TRUE,"",IF(AI27=1,Q30,-Q27))</f>
        <v/>
      </c>
      <c r="AR27" s="57" t="str">
        <f t="shared" ref="AR27" si="36">IF(ISBLANK(R27)=TRUE,"",IF(AJ27=1,R30,-R27))</f>
        <v/>
      </c>
      <c r="AS27" s="57" t="str">
        <f t="shared" ref="AS27" si="37">IF(ISBLANK(S27)=TRUE,"",IF(AK27=1,S30,-S27))</f>
        <v/>
      </c>
      <c r="AT27" s="57" t="str">
        <f t="shared" ref="AT27" si="38">IF(ISBLANK(T27)=TRUE,"",IF(AL27=1,T30,-T27))</f>
        <v/>
      </c>
      <c r="AZ27" s="58" t="s">
        <v>5</v>
      </c>
      <c r="BA27" s="58">
        <v>1</v>
      </c>
    </row>
    <row r="28" spans="1:53" ht="39.9" customHeight="1" x14ac:dyDescent="1.1000000000000001">
      <c r="C28" s="40"/>
      <c r="D28" s="40"/>
      <c r="E28" s="53"/>
      <c r="F28" s="54"/>
      <c r="G28" s="299"/>
      <c r="H28" s="84"/>
      <c r="I28" s="304" t="str">
        <f>IF(ISERROR(VLOOKUP(B27,vylosovanie!$N$10:$Q$162,3,0))=TRUE," ",VLOOKUP(B27,vylosovanie!$N$10:$Q$162,4,0))</f>
        <v>X</v>
      </c>
      <c r="J28" s="305"/>
      <c r="K28" s="305"/>
      <c r="L28" s="306"/>
      <c r="M28" s="52"/>
      <c r="N28" s="301"/>
      <c r="O28" s="301"/>
      <c r="P28" s="301"/>
      <c r="Q28" s="301"/>
      <c r="R28" s="301"/>
      <c r="S28" s="301"/>
      <c r="T28" s="301"/>
      <c r="U28" s="52"/>
      <c r="V28" s="237"/>
      <c r="W28" s="56"/>
      <c r="X28" s="52"/>
      <c r="AE28" s="42">
        <f>VLOOKUP(I30,vylosovanie!$F$5:$L$41,7,0)</f>
        <v>31</v>
      </c>
      <c r="AF28" s="57">
        <f>IF(N30&gt;N27,1,0)</f>
        <v>0</v>
      </c>
      <c r="AG28" s="57">
        <f t="shared" ref="AG28" si="39">IF(O30&gt;O27,1,0)</f>
        <v>0</v>
      </c>
      <c r="AH28" s="57">
        <f t="shared" ref="AH28" si="40">IF(P30&gt;P27,1,0)</f>
        <v>0</v>
      </c>
      <c r="AI28" s="57">
        <f t="shared" ref="AI28" si="41">IF(Q30&gt;Q27,1,0)</f>
        <v>0</v>
      </c>
      <c r="AJ28" s="57">
        <f t="shared" ref="AJ28" si="42">IF(R30&gt;R27,1,0)</f>
        <v>0</v>
      </c>
      <c r="AK28" s="57">
        <f t="shared" ref="AK28" si="43">IF(S30&gt;S27,1,0)</f>
        <v>0</v>
      </c>
      <c r="AL28" s="57">
        <f t="shared" ref="AL28" si="44">IF(T30&gt;T27,1,0)</f>
        <v>0</v>
      </c>
      <c r="AN28" s="57" t="str">
        <f t="shared" ref="AN28" si="45">IF(ISBLANK(N30)=TRUE,"",IF(AF28=1,N27,-N30))</f>
        <v/>
      </c>
      <c r="AO28" s="57" t="str">
        <f t="shared" ref="AO28" si="46">IF(ISBLANK(O30)=TRUE,"",IF(AG28=1,O27,-O30))</f>
        <v/>
      </c>
      <c r="AP28" s="57" t="str">
        <f t="shared" ref="AP28" si="47">IF(ISBLANK(P30)=TRUE,"",IF(AH28=1,P27,-P30))</f>
        <v/>
      </c>
      <c r="AQ28" s="57" t="str">
        <f t="shared" ref="AQ28" si="48">IF(ISBLANK(Q30)=TRUE,"",IF(AI28=1,Q27,-Q30))</f>
        <v/>
      </c>
      <c r="AR28" s="57" t="str">
        <f t="shared" ref="AR28" si="49">IF(ISBLANK(R30)=TRUE,"",IF(AJ28=1,R27,-R30))</f>
        <v/>
      </c>
      <c r="AS28" s="57" t="str">
        <f t="shared" ref="AS28" si="50">IF(ISBLANK(S30)=TRUE,"",IF(AK28=1,S27,-S30))</f>
        <v/>
      </c>
      <c r="AT28" s="57" t="str">
        <f t="shared" ref="AT28" si="51">IF(ISBLANK(T30)=TRUE,"",IF(AL28=1,T27,-T30))</f>
        <v/>
      </c>
      <c r="AZ28" s="58" t="s">
        <v>10</v>
      </c>
      <c r="BA28" s="58">
        <v>2</v>
      </c>
    </row>
    <row r="29" spans="1:53" ht="39.9" customHeight="1" x14ac:dyDescent="1.1000000000000001">
      <c r="C29" s="40"/>
      <c r="D29" s="40"/>
      <c r="E29" s="53" t="s">
        <v>20</v>
      </c>
      <c r="F29" s="54" t="str">
        <f>VLOOKUP(A25,'zoznam zapasov'!$A$6:$K$133,9,0)</f>
        <v>So 5.3.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6"/>
      <c r="X29" s="52"/>
      <c r="AZ29" s="58" t="s">
        <v>23</v>
      </c>
      <c r="BA29" s="58">
        <v>3</v>
      </c>
    </row>
    <row r="30" spans="1:53" ht="39.9" customHeight="1" x14ac:dyDescent="1.1000000000000001">
      <c r="A30" s="41" t="str">
        <f>CONCATENATE(2,A25)</f>
        <v>2Z42</v>
      </c>
      <c r="B30" s="41" t="str">
        <f>VLOOKUP(A30,'KO KODY SPOLU'!$A$3:$B$478,2,0)</f>
        <v>Zentková / Lipčáková</v>
      </c>
      <c r="C30" s="40"/>
      <c r="D30" s="40"/>
      <c r="E30" s="53" t="s">
        <v>13</v>
      </c>
      <c r="F30" s="59" t="str">
        <f>VLOOKUP(A25,'zoznam zapasov'!$A$6:$K$133,10,0)</f>
        <v>14.30</v>
      </c>
      <c r="G30" s="298"/>
      <c r="H30" s="84"/>
      <c r="I30" s="304" t="str">
        <f>IF(ISERROR(VLOOKUP(B30,vylosovanie!$N$10:$Q$162,3,0))=TRUE," ",VLOOKUP(B30,vylosovanie!$N$10:$Q$162,3,0))</f>
        <v>Zentková Nina</v>
      </c>
      <c r="J30" s="305"/>
      <c r="K30" s="305"/>
      <c r="L30" s="306"/>
      <c r="M30" s="52"/>
      <c r="N30" s="300"/>
      <c r="O30" s="300"/>
      <c r="P30" s="300"/>
      <c r="Q30" s="300"/>
      <c r="R30" s="300"/>
      <c r="S30" s="300"/>
      <c r="T30" s="300"/>
      <c r="U30" s="52"/>
      <c r="V30" s="236" t="str">
        <f>IF(N30="w","W",IF(N30="o","O",IF(SUM(AF27:AL28)=0,"",SUM(AF28:AL28))))</f>
        <v/>
      </c>
      <c r="W30" s="56"/>
      <c r="X30" s="52"/>
      <c r="AZ30" s="58" t="s">
        <v>24</v>
      </c>
      <c r="BA30" s="58">
        <v>4</v>
      </c>
    </row>
    <row r="31" spans="1:53" ht="39.9" customHeight="1" x14ac:dyDescent="1.1000000000000001">
      <c r="C31" s="40"/>
      <c r="D31" s="40"/>
      <c r="E31" s="60"/>
      <c r="F31" s="61"/>
      <c r="G31" s="299"/>
      <c r="H31" s="84"/>
      <c r="I31" s="304" t="str">
        <f>IF(ISERROR(VLOOKUP(B30,vylosovanie!$N$10:$Q$162,3,0))=TRUE," ",VLOOKUP(B30,vylosovanie!$N$10:$Q$162,4,0))</f>
        <v>Lipčáková Lucia</v>
      </c>
      <c r="J31" s="305"/>
      <c r="K31" s="305"/>
      <c r="L31" s="306"/>
      <c r="M31" s="52"/>
      <c r="N31" s="301"/>
      <c r="O31" s="301"/>
      <c r="P31" s="301"/>
      <c r="Q31" s="301"/>
      <c r="R31" s="301"/>
      <c r="S31" s="301"/>
      <c r="T31" s="301"/>
      <c r="U31" s="52"/>
      <c r="V31" s="237"/>
      <c r="W31" s="56"/>
      <c r="X31" s="52"/>
      <c r="AZ31" s="58" t="s">
        <v>25</v>
      </c>
      <c r="BA31" s="58">
        <v>5</v>
      </c>
    </row>
    <row r="32" spans="1:53" ht="39.9" customHeight="1" x14ac:dyDescent="1.1000000000000001">
      <c r="C32" s="40"/>
      <c r="D32" s="40"/>
      <c r="E32" s="53" t="s">
        <v>36</v>
      </c>
      <c r="F32" s="54" t="s">
        <v>476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6"/>
      <c r="X32" s="52"/>
      <c r="AZ32" s="58" t="s">
        <v>26</v>
      </c>
      <c r="BA32" s="58">
        <v>6</v>
      </c>
    </row>
    <row r="33" spans="1:53" ht="39.9" customHeight="1" x14ac:dyDescent="1.1000000000000001">
      <c r="C33" s="40"/>
      <c r="D33" s="40"/>
      <c r="E33" s="60"/>
      <c r="F33" s="61"/>
      <c r="G33" s="52"/>
      <c r="H33" s="52"/>
      <c r="I33" s="52" t="s">
        <v>17</v>
      </c>
      <c r="J33" s="52"/>
      <c r="K33" s="52"/>
      <c r="L33" s="52"/>
      <c r="M33" s="52"/>
      <c r="N33" s="62"/>
      <c r="O33" s="55"/>
      <c r="P33" s="55" t="s">
        <v>19</v>
      </c>
      <c r="Q33" s="55"/>
      <c r="R33" s="55"/>
      <c r="S33" s="55"/>
      <c r="T33" s="55"/>
      <c r="U33" s="52"/>
      <c r="V33" s="52"/>
      <c r="W33" s="56"/>
      <c r="X33" s="52"/>
      <c r="AZ33" s="58" t="s">
        <v>27</v>
      </c>
      <c r="BA33" s="58">
        <v>7</v>
      </c>
    </row>
    <row r="34" spans="1:53" ht="39.9" customHeight="1" x14ac:dyDescent="1.1000000000000001">
      <c r="E34" s="53" t="s">
        <v>11</v>
      </c>
      <c r="F34" s="54"/>
      <c r="G34" s="52"/>
      <c r="H34" s="52"/>
      <c r="I34" s="294"/>
      <c r="J34" s="294"/>
      <c r="K34" s="294"/>
      <c r="L34" s="294"/>
      <c r="M34" s="52"/>
      <c r="N34" s="291" t="str">
        <f>IF(I27="x",I30,IF(I30="x",I27,IF(V27="w",I27,IF(V30="w",I30,IF(V27&gt;V30,I27,IF(V30&gt;V27,I30," "))))))</f>
        <v>Zentková Nina</v>
      </c>
      <c r="O34" s="302"/>
      <c r="P34" s="302"/>
      <c r="Q34" s="302"/>
      <c r="R34" s="302"/>
      <c r="S34" s="303"/>
      <c r="T34" s="52"/>
      <c r="U34" s="52"/>
      <c r="V34" s="52"/>
      <c r="W34" s="56"/>
      <c r="X34" s="52"/>
      <c r="AZ34" s="58" t="s">
        <v>28</v>
      </c>
      <c r="BA34" s="58">
        <v>8</v>
      </c>
    </row>
    <row r="35" spans="1:53" ht="39.9" customHeight="1" x14ac:dyDescent="1.1000000000000001">
      <c r="E35" s="60"/>
      <c r="F35" s="61"/>
      <c r="G35" s="52"/>
      <c r="H35" s="52"/>
      <c r="I35" s="294"/>
      <c r="J35" s="294"/>
      <c r="K35" s="294"/>
      <c r="L35" s="294"/>
      <c r="M35" s="52"/>
      <c r="N35" s="291" t="str">
        <f>IF(I28="x",I31,IF(I31="x",I28,IF(V27="w",I28,IF(V30="w",I31,IF(V27&gt;V30,I28,IF(V30&gt;V27,I31," "))))))</f>
        <v>Lipčáková Lucia</v>
      </c>
      <c r="O35" s="302"/>
      <c r="P35" s="302"/>
      <c r="Q35" s="302"/>
      <c r="R35" s="302"/>
      <c r="S35" s="303"/>
      <c r="T35" s="52"/>
      <c r="U35" s="52"/>
      <c r="V35" s="52"/>
      <c r="W35" s="56"/>
      <c r="X35" s="52"/>
    </row>
    <row r="36" spans="1:53" ht="39.9" customHeight="1" x14ac:dyDescent="1.1000000000000001">
      <c r="E36" s="53" t="s">
        <v>12</v>
      </c>
      <c r="F36" s="149" t="str">
        <f>IF($K$1=8,VLOOKUP('zapisy k stolom'!F25,PAVUK!$GR$2:$GS$8,2,0),IF($K$1=16,VLOOKUP('zapisy k stolom'!F25,PAVUK!$HF$2:$HG$16,2,0),IF($K$1=32,VLOOKUP('zapisy k stolom'!F25,PAVUK!$HB$2:$HC$32,2,0),IF('zapisy k stolom'!$K$1=64,VLOOKUP('zapisy k stolom'!F25,PAVUK!$GX$2:$GY$64,2,0),IF('zapisy k stolom'!$K$1=128,VLOOKUP('zapisy k stolom'!F25,PAVUK!$GT$2:$GU$128,2,0))))))</f>
        <v>Z42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6"/>
      <c r="X36" s="52"/>
    </row>
    <row r="37" spans="1:53" ht="39.9" customHeight="1" x14ac:dyDescent="1.1000000000000001">
      <c r="E37" s="60"/>
      <c r="F37" s="61"/>
      <c r="G37" s="52"/>
      <c r="H37" s="52" t="s">
        <v>18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6"/>
      <c r="X37" s="52"/>
    </row>
    <row r="38" spans="1:53" ht="39.9" customHeight="1" x14ac:dyDescent="1.1000000000000001">
      <c r="E38" s="60"/>
      <c r="F38" s="6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6"/>
      <c r="X38" s="52"/>
    </row>
    <row r="39" spans="1:53" ht="39.9" customHeight="1" x14ac:dyDescent="1.1000000000000001">
      <c r="E39" s="60"/>
      <c r="F39" s="61"/>
      <c r="G39" s="52"/>
      <c r="H39" s="52"/>
      <c r="I39" s="289" t="str">
        <f>I27</f>
        <v>X</v>
      </c>
      <c r="J39" s="289"/>
      <c r="K39" s="289"/>
      <c r="L39" s="289"/>
      <c r="M39" s="52"/>
      <c r="N39" s="52"/>
      <c r="P39" s="289" t="str">
        <f>I30</f>
        <v>Zentková Nina</v>
      </c>
      <c r="Q39" s="289"/>
      <c r="R39" s="289"/>
      <c r="S39" s="289"/>
      <c r="T39" s="290"/>
      <c r="U39" s="290"/>
      <c r="V39" s="52"/>
      <c r="W39" s="56"/>
      <c r="X39" s="52"/>
    </row>
    <row r="40" spans="1:53" ht="39.9" customHeight="1" x14ac:dyDescent="1.1000000000000001">
      <c r="E40" s="60"/>
      <c r="F40" s="61"/>
      <c r="G40" s="52"/>
      <c r="H40" s="52"/>
      <c r="I40" s="289" t="str">
        <f>I28</f>
        <v>X</v>
      </c>
      <c r="J40" s="289"/>
      <c r="K40" s="289"/>
      <c r="L40" s="289"/>
      <c r="M40" s="52"/>
      <c r="N40" s="52"/>
      <c r="O40" s="52"/>
      <c r="P40" s="289" t="str">
        <f>I31</f>
        <v>Lipčáková Lucia</v>
      </c>
      <c r="Q40" s="289"/>
      <c r="R40" s="289"/>
      <c r="S40" s="289"/>
      <c r="T40" s="290"/>
      <c r="U40" s="290"/>
      <c r="V40" s="52"/>
      <c r="W40" s="56"/>
      <c r="X40" s="52"/>
    </row>
    <row r="41" spans="1:53" ht="69.900000000000006" customHeight="1" x14ac:dyDescent="1.1000000000000001">
      <c r="E41" s="53"/>
      <c r="F41" s="54"/>
      <c r="G41" s="52"/>
      <c r="H41" s="63" t="s">
        <v>21</v>
      </c>
      <c r="I41" s="291"/>
      <c r="J41" s="292"/>
      <c r="K41" s="292"/>
      <c r="L41" s="293"/>
      <c r="M41" s="52"/>
      <c r="N41" s="52"/>
      <c r="O41" s="63" t="s">
        <v>21</v>
      </c>
      <c r="P41" s="294"/>
      <c r="Q41" s="294"/>
      <c r="R41" s="294"/>
      <c r="S41" s="294"/>
      <c r="T41" s="294"/>
      <c r="U41" s="294"/>
      <c r="V41" s="52"/>
      <c r="W41" s="56"/>
      <c r="X41" s="52"/>
    </row>
    <row r="42" spans="1:53" ht="69.900000000000006" customHeight="1" x14ac:dyDescent="1.1000000000000001">
      <c r="E42" s="53"/>
      <c r="F42" s="54"/>
      <c r="G42" s="52"/>
      <c r="H42" s="63" t="s">
        <v>22</v>
      </c>
      <c r="I42" s="294"/>
      <c r="J42" s="294"/>
      <c r="K42" s="294"/>
      <c r="L42" s="294"/>
      <c r="M42" s="52"/>
      <c r="N42" s="52"/>
      <c r="O42" s="63" t="s">
        <v>22</v>
      </c>
      <c r="P42" s="294"/>
      <c r="Q42" s="294"/>
      <c r="R42" s="294"/>
      <c r="S42" s="294"/>
      <c r="T42" s="294"/>
      <c r="U42" s="294"/>
      <c r="V42" s="52"/>
      <c r="W42" s="56"/>
      <c r="X42" s="52"/>
    </row>
    <row r="43" spans="1:53" ht="69.900000000000006" customHeight="1" x14ac:dyDescent="1.1000000000000001">
      <c r="E43" s="53"/>
      <c r="F43" s="54"/>
      <c r="G43" s="52"/>
      <c r="H43" s="63" t="s">
        <v>22</v>
      </c>
      <c r="I43" s="294"/>
      <c r="J43" s="294"/>
      <c r="K43" s="294"/>
      <c r="L43" s="294"/>
      <c r="M43" s="52"/>
      <c r="N43" s="52"/>
      <c r="O43" s="63" t="s">
        <v>22</v>
      </c>
      <c r="P43" s="294"/>
      <c r="Q43" s="294"/>
      <c r="R43" s="294"/>
      <c r="S43" s="294"/>
      <c r="T43" s="294"/>
      <c r="U43" s="294"/>
      <c r="V43" s="52"/>
      <c r="W43" s="56"/>
      <c r="X43" s="52"/>
    </row>
    <row r="44" spans="1:53" ht="39.9" customHeight="1" thickBot="1" x14ac:dyDescent="1.1499999999999999"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7"/>
      <c r="W44" s="68"/>
      <c r="X44" s="52"/>
    </row>
    <row r="45" spans="1:53" ht="61.8" thickBot="1" x14ac:dyDescent="1.1499999999999999"/>
    <row r="46" spans="1:53" ht="39.9" customHeight="1" x14ac:dyDescent="1.1000000000000001">
      <c r="A46" s="41" t="str">
        <f>F57</f>
        <v>Z43</v>
      </c>
      <c r="C46" s="40"/>
      <c r="D46" s="40"/>
      <c r="E46" s="48" t="s">
        <v>39</v>
      </c>
      <c r="F46" s="49">
        <f>F25+1</f>
        <v>3</v>
      </c>
      <c r="G46" s="50"/>
      <c r="H46" s="86" t="s">
        <v>192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 t="s">
        <v>15</v>
      </c>
      <c r="W46" s="51"/>
      <c r="X46" s="52"/>
      <c r="Y46" s="42" t="str">
        <f>A48</f>
        <v>1Z43</v>
      </c>
      <c r="Z46" s="47" t="str">
        <f>CONCATENATE("(",V48,":",V51,")")</f>
        <v>(:)</v>
      </c>
      <c r="AA46" s="44" t="str">
        <f>IF(N55=" ","",IF(N55=I48,B48,IF(N55=I51,B51," ")))</f>
        <v>Guassardo / Koňárová</v>
      </c>
      <c r="AB46" s="44" t="str">
        <f>IF(V48&gt;V51,AV46,IF(V51&gt;V48,AV47,""))</f>
        <v/>
      </c>
      <c r="AC46" s="44" t="str">
        <f>CONCATENATE("Tbl.: ",F48,"   H: ",F51,"   D: ",F50)</f>
        <v>Tbl.: 3   H: 14.30   D: So 5.3.</v>
      </c>
      <c r="AD46" s="42" t="str">
        <f>IF(OR(I51="X",I48="X"),"",IF(N55=I48,B51,B48))</f>
        <v/>
      </c>
      <c r="AE46" s="42" t="s">
        <v>4</v>
      </c>
      <c r="AV46" s="45" t="str">
        <f>IF(OR(N48="w",N51="w"),"W.O.",CONCATENATE(V48,":",V51, " ( ",AN48,",",AO48,",",AP48,",",AQ48,",",AR48,",",AS48,",",AT48," ) "))</f>
        <v xml:space="preserve">: ( ,,,,,, ) </v>
      </c>
    </row>
    <row r="47" spans="1:53" ht="39.9" customHeight="1" x14ac:dyDescent="1.1000000000000001">
      <c r="C47" s="40"/>
      <c r="D47" s="40"/>
      <c r="E47" s="53"/>
      <c r="F47" s="54"/>
      <c r="G47" s="85" t="s">
        <v>191</v>
      </c>
      <c r="H47" s="87" t="s">
        <v>193</v>
      </c>
      <c r="I47" s="52"/>
      <c r="J47" s="52"/>
      <c r="K47" s="52"/>
      <c r="L47" s="52"/>
      <c r="M47" s="52"/>
      <c r="N47" s="55">
        <v>1</v>
      </c>
      <c r="O47" s="55">
        <v>2</v>
      </c>
      <c r="P47" s="55">
        <v>3</v>
      </c>
      <c r="Q47" s="55">
        <v>4</v>
      </c>
      <c r="R47" s="55">
        <v>5</v>
      </c>
      <c r="S47" s="55">
        <v>6</v>
      </c>
      <c r="T47" s="55">
        <v>7</v>
      </c>
      <c r="U47" s="52"/>
      <c r="V47" s="55" t="s">
        <v>16</v>
      </c>
      <c r="W47" s="56"/>
      <c r="X47" s="52"/>
      <c r="AE47" s="42" t="s">
        <v>38</v>
      </c>
      <c r="AV47" s="45" t="str">
        <f>IF(OR(N48="w",N51="w"),"W.O.",CONCATENATE(V51,":",V48, " ( ",AN49,",",AO49,",",AP49,",",AQ49,",",AR49,",",AS49,",",AT49," ) "))</f>
        <v xml:space="preserve">: ( ,,,,,, ) </v>
      </c>
    </row>
    <row r="48" spans="1:53" ht="39.9" customHeight="1" x14ac:dyDescent="1.1000000000000001">
      <c r="A48" s="41" t="str">
        <f>CONCATENATE(1,A46)</f>
        <v>1Z43</v>
      </c>
      <c r="B48" s="41" t="str">
        <f>VLOOKUP(A48,'KO KODY SPOLU'!$A$3:$B$478,2,0)</f>
        <v>Guassardo / Koňárová</v>
      </c>
      <c r="C48" s="40"/>
      <c r="D48" s="40"/>
      <c r="E48" s="53" t="s">
        <v>14</v>
      </c>
      <c r="F48" s="54">
        <f>VLOOKUP(A46,'zoznam zapasov'!$A$6:$K$133,11,0)</f>
        <v>3</v>
      </c>
      <c r="G48" s="298"/>
      <c r="H48" s="84"/>
      <c r="I48" s="296" t="str">
        <f>IF(ISERROR(VLOOKUP(B48,vylosovanie!$N$10:$Q$162,3,0))=TRUE," ",VLOOKUP(B48,vylosovanie!$N$10:$Q$162,3,0))</f>
        <v>Guassardo Barbora Melisa</v>
      </c>
      <c r="J48" s="297"/>
      <c r="K48" s="297"/>
      <c r="L48" s="297"/>
      <c r="M48" s="52"/>
      <c r="N48" s="300"/>
      <c r="O48" s="300"/>
      <c r="P48" s="300"/>
      <c r="Q48" s="300"/>
      <c r="R48" s="300"/>
      <c r="S48" s="300"/>
      <c r="T48" s="300"/>
      <c r="U48" s="52"/>
      <c r="V48" s="236" t="str">
        <f>IF(N48="w","W",IF(N48="o","O",IF(SUM(AF48:AL49)=0,"",SUM(AF48:AL48))))</f>
        <v/>
      </c>
      <c r="W48" s="56"/>
      <c r="X48" s="52"/>
      <c r="AE48" s="42">
        <f>VLOOKUP(I48,vylosovanie!$F$5:$L$41,7,0)</f>
        <v>41</v>
      </c>
      <c r="AF48" s="57">
        <f>IF(N48&gt;N51,1,0)</f>
        <v>0</v>
      </c>
      <c r="AG48" s="57">
        <f t="shared" ref="AG48" si="52">IF(O48&gt;O51,1,0)</f>
        <v>0</v>
      </c>
      <c r="AH48" s="57">
        <f t="shared" ref="AH48" si="53">IF(P48&gt;P51,1,0)</f>
        <v>0</v>
      </c>
      <c r="AI48" s="57">
        <f t="shared" ref="AI48" si="54">IF(Q48&gt;Q51,1,0)</f>
        <v>0</v>
      </c>
      <c r="AJ48" s="57">
        <f t="shared" ref="AJ48" si="55">IF(R48&gt;R51,1,0)</f>
        <v>0</v>
      </c>
      <c r="AK48" s="57">
        <f t="shared" ref="AK48" si="56">IF(S48&gt;S51,1,0)</f>
        <v>0</v>
      </c>
      <c r="AL48" s="57">
        <f t="shared" ref="AL48" si="57">IF(T48&gt;T51,1,0)</f>
        <v>0</v>
      </c>
      <c r="AN48" s="57" t="str">
        <f t="shared" ref="AN48" si="58">IF(ISBLANK(N48)=TRUE,"",IF(AF48=1,N51,-N48))</f>
        <v/>
      </c>
      <c r="AO48" s="57" t="str">
        <f t="shared" ref="AO48" si="59">IF(ISBLANK(O48)=TRUE,"",IF(AG48=1,O51,-O48))</f>
        <v/>
      </c>
      <c r="AP48" s="57" t="str">
        <f t="shared" ref="AP48" si="60">IF(ISBLANK(P48)=TRUE,"",IF(AH48=1,P51,-P48))</f>
        <v/>
      </c>
      <c r="AQ48" s="57" t="str">
        <f t="shared" ref="AQ48" si="61">IF(ISBLANK(Q48)=TRUE,"",IF(AI48=1,Q51,-Q48))</f>
        <v/>
      </c>
      <c r="AR48" s="57" t="str">
        <f t="shared" ref="AR48" si="62">IF(ISBLANK(R48)=TRUE,"",IF(AJ48=1,R51,-R48))</f>
        <v/>
      </c>
      <c r="AS48" s="57" t="str">
        <f t="shared" ref="AS48" si="63">IF(ISBLANK(S48)=TRUE,"",IF(AK48=1,S51,-S48))</f>
        <v/>
      </c>
      <c r="AT48" s="57" t="str">
        <f t="shared" ref="AT48" si="64">IF(ISBLANK(T48)=TRUE,"",IF(AL48=1,T51,-T48))</f>
        <v/>
      </c>
      <c r="AZ48" s="58" t="s">
        <v>5</v>
      </c>
      <c r="BA48" s="58">
        <v>1</v>
      </c>
    </row>
    <row r="49" spans="1:53" ht="39.9" customHeight="1" x14ac:dyDescent="1.1000000000000001">
      <c r="C49" s="40"/>
      <c r="D49" s="40"/>
      <c r="E49" s="53"/>
      <c r="F49" s="54"/>
      <c r="G49" s="299"/>
      <c r="H49" s="84"/>
      <c r="I49" s="296" t="str">
        <f>IF(ISERROR(VLOOKUP(B48,vylosovanie!$N$10:$Q$162,3,0))=TRUE," ",VLOOKUP(B48,vylosovanie!$N$10:$Q$162,4,0))</f>
        <v>Koňárová Kristína</v>
      </c>
      <c r="J49" s="297"/>
      <c r="K49" s="297"/>
      <c r="L49" s="297"/>
      <c r="M49" s="52"/>
      <c r="N49" s="301"/>
      <c r="O49" s="301"/>
      <c r="P49" s="301"/>
      <c r="Q49" s="301"/>
      <c r="R49" s="301"/>
      <c r="S49" s="301"/>
      <c r="T49" s="301"/>
      <c r="U49" s="52"/>
      <c r="V49" s="237"/>
      <c r="W49" s="56"/>
      <c r="X49" s="52"/>
      <c r="AE49" s="42" t="e">
        <f>VLOOKUP(I51,vylosovanie!$F$5:$L$41,7,0)</f>
        <v>#N/A</v>
      </c>
      <c r="AF49" s="57">
        <f>IF(N51&gt;N48,1,0)</f>
        <v>0</v>
      </c>
      <c r="AG49" s="57">
        <f t="shared" ref="AG49" si="65">IF(O51&gt;O48,1,0)</f>
        <v>0</v>
      </c>
      <c r="AH49" s="57">
        <f t="shared" ref="AH49" si="66">IF(P51&gt;P48,1,0)</f>
        <v>0</v>
      </c>
      <c r="AI49" s="57">
        <f t="shared" ref="AI49" si="67">IF(Q51&gt;Q48,1,0)</f>
        <v>0</v>
      </c>
      <c r="AJ49" s="57">
        <f t="shared" ref="AJ49" si="68">IF(R51&gt;R48,1,0)</f>
        <v>0</v>
      </c>
      <c r="AK49" s="57">
        <f t="shared" ref="AK49" si="69">IF(S51&gt;S48,1,0)</f>
        <v>0</v>
      </c>
      <c r="AL49" s="57">
        <f t="shared" ref="AL49" si="70">IF(T51&gt;T48,1,0)</f>
        <v>0</v>
      </c>
      <c r="AN49" s="57" t="str">
        <f t="shared" ref="AN49" si="71">IF(ISBLANK(N51)=TRUE,"",IF(AF49=1,N48,-N51))</f>
        <v/>
      </c>
      <c r="AO49" s="57" t="str">
        <f t="shared" ref="AO49" si="72">IF(ISBLANK(O51)=TRUE,"",IF(AG49=1,O48,-O51))</f>
        <v/>
      </c>
      <c r="AP49" s="57" t="str">
        <f t="shared" ref="AP49" si="73">IF(ISBLANK(P51)=TRUE,"",IF(AH49=1,P48,-P51))</f>
        <v/>
      </c>
      <c r="AQ49" s="57" t="str">
        <f t="shared" ref="AQ49" si="74">IF(ISBLANK(Q51)=TRUE,"",IF(AI49=1,Q48,-Q51))</f>
        <v/>
      </c>
      <c r="AR49" s="57" t="str">
        <f t="shared" ref="AR49" si="75">IF(ISBLANK(R51)=TRUE,"",IF(AJ49=1,R48,-R51))</f>
        <v/>
      </c>
      <c r="AS49" s="57" t="str">
        <f t="shared" ref="AS49" si="76">IF(ISBLANK(S51)=TRUE,"",IF(AK49=1,S48,-S51))</f>
        <v/>
      </c>
      <c r="AT49" s="57" t="str">
        <f t="shared" ref="AT49" si="77">IF(ISBLANK(T51)=TRUE,"",IF(AL49=1,T48,-T51))</f>
        <v/>
      </c>
      <c r="AZ49" s="58" t="s">
        <v>10</v>
      </c>
      <c r="BA49" s="58">
        <v>2</v>
      </c>
    </row>
    <row r="50" spans="1:53" ht="39.9" customHeight="1" x14ac:dyDescent="1.1000000000000001">
      <c r="C50" s="40"/>
      <c r="D50" s="40"/>
      <c r="E50" s="53" t="s">
        <v>20</v>
      </c>
      <c r="F50" s="54" t="str">
        <f>VLOOKUP(A46,'zoznam zapasov'!$A$6:$K$133,9,0)</f>
        <v>So 5.3.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6"/>
      <c r="X50" s="52"/>
      <c r="AZ50" s="58" t="s">
        <v>23</v>
      </c>
      <c r="BA50" s="58">
        <v>3</v>
      </c>
    </row>
    <row r="51" spans="1:53" ht="39.9" customHeight="1" x14ac:dyDescent="1.1000000000000001">
      <c r="A51" s="41" t="str">
        <f>CONCATENATE(2,A46)</f>
        <v>2Z43</v>
      </c>
      <c r="B51" s="41" t="str">
        <f>VLOOKUP(A51,'KO KODY SPOLU'!$A$3:$B$478,2,0)</f>
        <v>X</v>
      </c>
      <c r="C51" s="40"/>
      <c r="D51" s="40"/>
      <c r="E51" s="53" t="s">
        <v>13</v>
      </c>
      <c r="F51" s="59" t="str">
        <f>VLOOKUP(A46,'zoznam zapasov'!$A$6:$K$133,10,0)</f>
        <v>14.30</v>
      </c>
      <c r="G51" s="298"/>
      <c r="H51" s="84"/>
      <c r="I51" s="296" t="str">
        <f>IF(ISERROR(VLOOKUP(B51,vylosovanie!$N$10:$Q$162,3,0))=TRUE," ",VLOOKUP(B51,vylosovanie!$N$10:$Q$162,3,0))</f>
        <v>X</v>
      </c>
      <c r="J51" s="297"/>
      <c r="K51" s="297"/>
      <c r="L51" s="297"/>
      <c r="M51" s="52"/>
      <c r="N51" s="300"/>
      <c r="O51" s="300"/>
      <c r="P51" s="300"/>
      <c r="Q51" s="300"/>
      <c r="R51" s="300"/>
      <c r="S51" s="300"/>
      <c r="T51" s="300"/>
      <c r="U51" s="52"/>
      <c r="V51" s="236" t="str">
        <f>IF(N51="w","W",IF(N51="o","O",IF(SUM(AF48:AL49)=0,"",SUM(AF49:AL49))))</f>
        <v/>
      </c>
      <c r="W51" s="56"/>
      <c r="X51" s="52"/>
      <c r="AZ51" s="58" t="s">
        <v>24</v>
      </c>
      <c r="BA51" s="58">
        <v>4</v>
      </c>
    </row>
    <row r="52" spans="1:53" ht="39.9" customHeight="1" x14ac:dyDescent="1.1000000000000001">
      <c r="C52" s="40"/>
      <c r="D52" s="40"/>
      <c r="E52" s="60"/>
      <c r="F52" s="61"/>
      <c r="G52" s="299"/>
      <c r="H52" s="84"/>
      <c r="I52" s="296" t="str">
        <f>IF(ISERROR(VLOOKUP(B51,vylosovanie!$N$10:$Q$162,3,0))=TRUE," ",VLOOKUP(B51,vylosovanie!$N$10:$Q$162,4,0))</f>
        <v>X</v>
      </c>
      <c r="J52" s="297"/>
      <c r="K52" s="297"/>
      <c r="L52" s="297"/>
      <c r="M52" s="52"/>
      <c r="N52" s="301"/>
      <c r="O52" s="301"/>
      <c r="P52" s="301"/>
      <c r="Q52" s="301"/>
      <c r="R52" s="301"/>
      <c r="S52" s="301"/>
      <c r="T52" s="301"/>
      <c r="U52" s="52"/>
      <c r="V52" s="237"/>
      <c r="W52" s="56"/>
      <c r="X52" s="52"/>
      <c r="AZ52" s="58" t="s">
        <v>25</v>
      </c>
      <c r="BA52" s="58">
        <v>5</v>
      </c>
    </row>
    <row r="53" spans="1:53" ht="39.9" customHeight="1" x14ac:dyDescent="1.1000000000000001">
      <c r="C53" s="40"/>
      <c r="D53" s="40"/>
      <c r="E53" s="53" t="s">
        <v>36</v>
      </c>
      <c r="F53" s="54" t="s">
        <v>476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6"/>
      <c r="X53" s="52"/>
      <c r="AZ53" s="58" t="s">
        <v>26</v>
      </c>
      <c r="BA53" s="58">
        <v>6</v>
      </c>
    </row>
    <row r="54" spans="1:53" ht="39.9" customHeight="1" x14ac:dyDescent="1.1000000000000001">
      <c r="C54" s="40"/>
      <c r="D54" s="40"/>
      <c r="E54" s="60"/>
      <c r="F54" s="61"/>
      <c r="G54" s="52"/>
      <c r="H54" s="52"/>
      <c r="I54" s="52" t="s">
        <v>17</v>
      </c>
      <c r="J54" s="52"/>
      <c r="K54" s="52"/>
      <c r="L54" s="52"/>
      <c r="M54" s="52"/>
      <c r="N54" s="62"/>
      <c r="O54" s="55"/>
      <c r="P54" s="55" t="s">
        <v>19</v>
      </c>
      <c r="Q54" s="55"/>
      <c r="R54" s="55"/>
      <c r="S54" s="55"/>
      <c r="T54" s="55"/>
      <c r="U54" s="52"/>
      <c r="V54" s="52"/>
      <c r="W54" s="56"/>
      <c r="X54" s="52"/>
      <c r="AZ54" s="58" t="s">
        <v>27</v>
      </c>
      <c r="BA54" s="58">
        <v>7</v>
      </c>
    </row>
    <row r="55" spans="1:53" ht="39.9" customHeight="1" x14ac:dyDescent="1.1000000000000001">
      <c r="E55" s="53" t="s">
        <v>11</v>
      </c>
      <c r="F55" s="54"/>
      <c r="G55" s="52"/>
      <c r="H55" s="52"/>
      <c r="I55" s="294"/>
      <c r="J55" s="294"/>
      <c r="K55" s="294"/>
      <c r="L55" s="294"/>
      <c r="M55" s="52"/>
      <c r="N55" s="291" t="str">
        <f>IF(I48="x",I51,IF(I51="x",I48,IF(V48="w",I48,IF(V51="w",I51,IF(V48&gt;V51,I48,IF(V51&gt;V48,I51," "))))))</f>
        <v>Guassardo Barbora Melisa</v>
      </c>
      <c r="O55" s="302"/>
      <c r="P55" s="302"/>
      <c r="Q55" s="302"/>
      <c r="R55" s="302"/>
      <c r="S55" s="303"/>
      <c r="T55" s="52"/>
      <c r="U55" s="52"/>
      <c r="V55" s="52"/>
      <c r="W55" s="56"/>
      <c r="X55" s="52"/>
      <c r="AZ55" s="58" t="s">
        <v>28</v>
      </c>
      <c r="BA55" s="58">
        <v>8</v>
      </c>
    </row>
    <row r="56" spans="1:53" ht="39.9" customHeight="1" x14ac:dyDescent="1.1000000000000001">
      <c r="E56" s="60"/>
      <c r="F56" s="61"/>
      <c r="G56" s="52"/>
      <c r="H56" s="52"/>
      <c r="I56" s="294"/>
      <c r="J56" s="294"/>
      <c r="K56" s="294"/>
      <c r="L56" s="294"/>
      <c r="M56" s="52"/>
      <c r="N56" s="291" t="str">
        <f>IF(I49="x",I52,IF(I52="x",I49,IF(V48="w",I49,IF(V51="w",I52,IF(V48&gt;V51,I49,IF(V51&gt;V48,I52," "))))))</f>
        <v>Koňárová Kristína</v>
      </c>
      <c r="O56" s="302"/>
      <c r="P56" s="302"/>
      <c r="Q56" s="302"/>
      <c r="R56" s="302"/>
      <c r="S56" s="303"/>
      <c r="T56" s="52"/>
      <c r="U56" s="52"/>
      <c r="V56" s="52"/>
      <c r="W56" s="56"/>
      <c r="X56" s="52"/>
    </row>
    <row r="57" spans="1:53" ht="39.9" customHeight="1" x14ac:dyDescent="1.1000000000000001">
      <c r="E57" s="53" t="s">
        <v>12</v>
      </c>
      <c r="F57" s="149" t="str">
        <f>IF($K$1=8,VLOOKUP('zapisy k stolom'!F46,PAVUK!$GR$2:$GS$8,2,0),IF($K$1=16,VLOOKUP('zapisy k stolom'!F46,PAVUK!$HF$2:$HG$16,2,0),IF($K$1=32,VLOOKUP('zapisy k stolom'!F46,PAVUK!$HB$2:$HC$32,2,0),IF('zapisy k stolom'!$K$1=64,VLOOKUP('zapisy k stolom'!F46,PAVUK!$GX$2:$GY$64,2,0),IF('zapisy k stolom'!$K$1=128,VLOOKUP('zapisy k stolom'!F46,PAVUK!$GT$2:$GU$128,2,0))))))</f>
        <v>Z43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6"/>
      <c r="X57" s="52"/>
    </row>
    <row r="58" spans="1:53" ht="39.9" customHeight="1" x14ac:dyDescent="1.1000000000000001">
      <c r="E58" s="60"/>
      <c r="F58" s="61"/>
      <c r="G58" s="52"/>
      <c r="H58" s="52" t="s">
        <v>18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6"/>
      <c r="X58" s="52"/>
    </row>
    <row r="59" spans="1:53" ht="39.9" customHeight="1" x14ac:dyDescent="1.1000000000000001">
      <c r="E59" s="60"/>
      <c r="F59" s="6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6"/>
      <c r="X59" s="52"/>
    </row>
    <row r="60" spans="1:53" ht="39.9" customHeight="1" x14ac:dyDescent="1.1000000000000001">
      <c r="E60" s="60"/>
      <c r="F60" s="61"/>
      <c r="G60" s="52"/>
      <c r="H60" s="52"/>
      <c r="I60" s="289" t="str">
        <f>I48</f>
        <v>Guassardo Barbora Melisa</v>
      </c>
      <c r="J60" s="289"/>
      <c r="K60" s="289"/>
      <c r="L60" s="289"/>
      <c r="M60" s="52"/>
      <c r="N60" s="52"/>
      <c r="P60" s="289" t="str">
        <f>I51</f>
        <v>X</v>
      </c>
      <c r="Q60" s="289"/>
      <c r="R60" s="289"/>
      <c r="S60" s="289"/>
      <c r="T60" s="290"/>
      <c r="U60" s="290"/>
      <c r="V60" s="52"/>
      <c r="W60" s="56"/>
      <c r="X60" s="52"/>
    </row>
    <row r="61" spans="1:53" ht="39.9" customHeight="1" x14ac:dyDescent="1.1000000000000001">
      <c r="E61" s="60"/>
      <c r="F61" s="61"/>
      <c r="G61" s="52"/>
      <c r="H61" s="52"/>
      <c r="I61" s="289" t="str">
        <f>I49</f>
        <v>Koňárová Kristína</v>
      </c>
      <c r="J61" s="289"/>
      <c r="K61" s="289"/>
      <c r="L61" s="289"/>
      <c r="M61" s="52"/>
      <c r="N61" s="52"/>
      <c r="O61" s="52"/>
      <c r="P61" s="289" t="str">
        <f>I52</f>
        <v>X</v>
      </c>
      <c r="Q61" s="289"/>
      <c r="R61" s="289"/>
      <c r="S61" s="289"/>
      <c r="T61" s="290"/>
      <c r="U61" s="290"/>
      <c r="V61" s="52"/>
      <c r="W61" s="56"/>
      <c r="X61" s="52"/>
    </row>
    <row r="62" spans="1:53" ht="69.900000000000006" customHeight="1" x14ac:dyDescent="1.1000000000000001">
      <c r="E62" s="53"/>
      <c r="F62" s="54"/>
      <c r="G62" s="52"/>
      <c r="H62" s="63" t="s">
        <v>21</v>
      </c>
      <c r="I62" s="291"/>
      <c r="J62" s="292"/>
      <c r="K62" s="292"/>
      <c r="L62" s="293"/>
      <c r="M62" s="52"/>
      <c r="N62" s="52"/>
      <c r="O62" s="63" t="s">
        <v>21</v>
      </c>
      <c r="P62" s="294"/>
      <c r="Q62" s="294"/>
      <c r="R62" s="294"/>
      <c r="S62" s="294"/>
      <c r="T62" s="294"/>
      <c r="U62" s="294"/>
      <c r="V62" s="52"/>
      <c r="W62" s="56"/>
      <c r="X62" s="52"/>
    </row>
    <row r="63" spans="1:53" ht="69.900000000000006" customHeight="1" x14ac:dyDescent="1.1000000000000001">
      <c r="E63" s="53"/>
      <c r="F63" s="54"/>
      <c r="G63" s="52"/>
      <c r="H63" s="63" t="s">
        <v>22</v>
      </c>
      <c r="I63" s="294"/>
      <c r="J63" s="294"/>
      <c r="K63" s="294"/>
      <c r="L63" s="294"/>
      <c r="M63" s="52"/>
      <c r="N63" s="52"/>
      <c r="O63" s="63" t="s">
        <v>22</v>
      </c>
      <c r="P63" s="294"/>
      <c r="Q63" s="294"/>
      <c r="R63" s="294"/>
      <c r="S63" s="294"/>
      <c r="T63" s="294"/>
      <c r="U63" s="294"/>
      <c r="V63" s="52"/>
      <c r="W63" s="56"/>
      <c r="X63" s="52"/>
    </row>
    <row r="64" spans="1:53" ht="69.900000000000006" customHeight="1" x14ac:dyDescent="1.1000000000000001">
      <c r="E64" s="53"/>
      <c r="F64" s="54"/>
      <c r="G64" s="52"/>
      <c r="H64" s="63" t="s">
        <v>22</v>
      </c>
      <c r="I64" s="294"/>
      <c r="J64" s="294"/>
      <c r="K64" s="294"/>
      <c r="L64" s="294"/>
      <c r="M64" s="52"/>
      <c r="N64" s="52"/>
      <c r="O64" s="63" t="s">
        <v>22</v>
      </c>
      <c r="P64" s="294"/>
      <c r="Q64" s="294"/>
      <c r="R64" s="294"/>
      <c r="S64" s="294"/>
      <c r="T64" s="294"/>
      <c r="U64" s="294"/>
      <c r="V64" s="52"/>
      <c r="W64" s="56"/>
      <c r="X64" s="52"/>
    </row>
    <row r="65" spans="1:53" ht="39.9" customHeight="1" thickBot="1" x14ac:dyDescent="1.1499999999999999"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7"/>
      <c r="U65" s="67"/>
      <c r="V65" s="67"/>
      <c r="W65" s="68"/>
      <c r="X65" s="52"/>
    </row>
    <row r="66" spans="1:53" ht="61.8" thickBot="1" x14ac:dyDescent="1.1499999999999999"/>
    <row r="67" spans="1:53" ht="39.9" customHeight="1" x14ac:dyDescent="1.1000000000000001">
      <c r="A67" s="41" t="str">
        <f>F78</f>
        <v>Z44</v>
      </c>
      <c r="C67" s="40"/>
      <c r="D67" s="40"/>
      <c r="E67" s="48" t="s">
        <v>39</v>
      </c>
      <c r="F67" s="49">
        <f>F46+1</f>
        <v>4</v>
      </c>
      <c r="G67" s="50"/>
      <c r="H67" s="86" t="s">
        <v>192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 t="s">
        <v>15</v>
      </c>
      <c r="W67" s="51"/>
      <c r="X67" s="52"/>
      <c r="Y67" s="42" t="str">
        <f>A69</f>
        <v>1Z44</v>
      </c>
      <c r="Z67" s="47" t="str">
        <f>CONCATENATE("(",V69,":",V72,")")</f>
        <v>(:)</v>
      </c>
      <c r="AA67" s="44" t="str">
        <f>IF(N76=" ","",IF(N76=I69,B69,IF(N76=I72,B72," ")))</f>
        <v>Kohlerová / Nemčíková</v>
      </c>
      <c r="AB67" s="44" t="str">
        <f>IF(V69&gt;V72,AV67,IF(V72&gt;V69,AV68,""))</f>
        <v/>
      </c>
      <c r="AC67" s="44" t="str">
        <f>CONCATENATE("Tbl.: ",F69,"   H: ",F72,"   D: ",F71)</f>
        <v>Tbl.: 0   H: 0   D: 0</v>
      </c>
      <c r="AD67" s="42" t="str">
        <f>IF(OR(I72="X",I69="X"),"",IF(N76=I69,B72,B69))</f>
        <v/>
      </c>
      <c r="AE67" s="42" t="s">
        <v>4</v>
      </c>
      <c r="AV67" s="45" t="str">
        <f>IF(OR(N69="w",N72="w"),"W.O.",CONCATENATE(V69,":",V72, " ( ",AN69,",",AO69,",",AP69,",",AQ69,",",AR69,",",AS69,",",AT69," ) "))</f>
        <v xml:space="preserve">: ( ,,,,,, ) </v>
      </c>
    </row>
    <row r="68" spans="1:53" ht="39.9" customHeight="1" x14ac:dyDescent="1.1000000000000001">
      <c r="C68" s="40"/>
      <c r="D68" s="40"/>
      <c r="E68" s="53"/>
      <c r="F68" s="54"/>
      <c r="G68" s="85" t="s">
        <v>191</v>
      </c>
      <c r="H68" s="87" t="s">
        <v>193</v>
      </c>
      <c r="I68" s="52"/>
      <c r="J68" s="52"/>
      <c r="K68" s="52"/>
      <c r="L68" s="52"/>
      <c r="M68" s="52"/>
      <c r="N68" s="55">
        <v>1</v>
      </c>
      <c r="O68" s="55">
        <v>2</v>
      </c>
      <c r="P68" s="55">
        <v>3</v>
      </c>
      <c r="Q68" s="55">
        <v>4</v>
      </c>
      <c r="R68" s="55">
        <v>5</v>
      </c>
      <c r="S68" s="55">
        <v>6</v>
      </c>
      <c r="T68" s="55">
        <v>7</v>
      </c>
      <c r="U68" s="52"/>
      <c r="V68" s="55" t="s">
        <v>16</v>
      </c>
      <c r="W68" s="56"/>
      <c r="X68" s="52"/>
      <c r="AE68" s="42" t="s">
        <v>38</v>
      </c>
      <c r="AV68" s="45" t="str">
        <f>IF(OR(N69="w",N72="w"),"W.O.",CONCATENATE(V72,":",V69, " ( ",AN70,",",AO70,",",AP70,",",AQ70,",",AR70,",",AS70,",",AT70," ) "))</f>
        <v xml:space="preserve">: ( ,,,,,, ) </v>
      </c>
    </row>
    <row r="69" spans="1:53" ht="39.9" customHeight="1" x14ac:dyDescent="1.1000000000000001">
      <c r="A69" s="41" t="str">
        <f>CONCATENATE(1,A67)</f>
        <v>1Z44</v>
      </c>
      <c r="B69" s="41" t="str">
        <f>VLOOKUP(A69,'KO KODY SPOLU'!$A$3:$B$478,2,0)</f>
        <v>X</v>
      </c>
      <c r="C69" s="40"/>
      <c r="D69" s="40"/>
      <c r="E69" s="53" t="s">
        <v>14</v>
      </c>
      <c r="F69" s="54">
        <f>VLOOKUP(A67,'zoznam zapasov'!$A$6:$K$133,11,0)</f>
        <v>0</v>
      </c>
      <c r="G69" s="298"/>
      <c r="H69" s="84"/>
      <c r="I69" s="296" t="str">
        <f>IF(ISERROR(VLOOKUP(B69,vylosovanie!$N$10:$Q$162,3,0))=TRUE," ",VLOOKUP(B69,vylosovanie!$N$10:$Q$162,3,0))</f>
        <v>X</v>
      </c>
      <c r="J69" s="297"/>
      <c r="K69" s="297"/>
      <c r="L69" s="297"/>
      <c r="M69" s="52"/>
      <c r="N69" s="300"/>
      <c r="O69" s="300"/>
      <c r="P69" s="300"/>
      <c r="Q69" s="300"/>
      <c r="R69" s="300"/>
      <c r="S69" s="300"/>
      <c r="T69" s="300"/>
      <c r="U69" s="52"/>
      <c r="V69" s="236" t="str">
        <f>IF(N69="w","W",IF(N69="o","O",IF(SUM(AF69:AL70)=0,"",SUM(AF69:AL69))))</f>
        <v/>
      </c>
      <c r="W69" s="56"/>
      <c r="X69" s="52"/>
      <c r="AE69" s="42" t="e">
        <f>VLOOKUP(I69,vylosovanie!$F$5:$L$41,7,0)</f>
        <v>#N/A</v>
      </c>
      <c r="AF69" s="57">
        <f>IF(N69&gt;N72,1,0)</f>
        <v>0</v>
      </c>
      <c r="AG69" s="57">
        <f t="shared" ref="AG69" si="78">IF(O69&gt;O72,1,0)</f>
        <v>0</v>
      </c>
      <c r="AH69" s="57">
        <f t="shared" ref="AH69" si="79">IF(P69&gt;P72,1,0)</f>
        <v>0</v>
      </c>
      <c r="AI69" s="57">
        <f t="shared" ref="AI69" si="80">IF(Q69&gt;Q72,1,0)</f>
        <v>0</v>
      </c>
      <c r="AJ69" s="57">
        <f t="shared" ref="AJ69" si="81">IF(R69&gt;R72,1,0)</f>
        <v>0</v>
      </c>
      <c r="AK69" s="57">
        <f t="shared" ref="AK69" si="82">IF(S69&gt;S72,1,0)</f>
        <v>0</v>
      </c>
      <c r="AL69" s="57">
        <f t="shared" ref="AL69" si="83">IF(T69&gt;T72,1,0)</f>
        <v>0</v>
      </c>
      <c r="AN69" s="57" t="str">
        <f t="shared" ref="AN69" si="84">IF(ISBLANK(N69)=TRUE,"",IF(AF69=1,N72,-N69))</f>
        <v/>
      </c>
      <c r="AO69" s="57" t="str">
        <f t="shared" ref="AO69" si="85">IF(ISBLANK(O69)=TRUE,"",IF(AG69=1,O72,-O69))</f>
        <v/>
      </c>
      <c r="AP69" s="57" t="str">
        <f t="shared" ref="AP69" si="86">IF(ISBLANK(P69)=TRUE,"",IF(AH69=1,P72,-P69))</f>
        <v/>
      </c>
      <c r="AQ69" s="57" t="str">
        <f t="shared" ref="AQ69" si="87">IF(ISBLANK(Q69)=TRUE,"",IF(AI69=1,Q72,-Q69))</f>
        <v/>
      </c>
      <c r="AR69" s="57" t="str">
        <f t="shared" ref="AR69" si="88">IF(ISBLANK(R69)=TRUE,"",IF(AJ69=1,R72,-R69))</f>
        <v/>
      </c>
      <c r="AS69" s="57" t="str">
        <f t="shared" ref="AS69" si="89">IF(ISBLANK(S69)=TRUE,"",IF(AK69=1,S72,-S69))</f>
        <v/>
      </c>
      <c r="AT69" s="57" t="str">
        <f t="shared" ref="AT69" si="90">IF(ISBLANK(T69)=TRUE,"",IF(AL69=1,T72,-T69))</f>
        <v/>
      </c>
      <c r="AZ69" s="58" t="s">
        <v>5</v>
      </c>
      <c r="BA69" s="58">
        <v>1</v>
      </c>
    </row>
    <row r="70" spans="1:53" ht="39.9" customHeight="1" x14ac:dyDescent="1.1000000000000001">
      <c r="C70" s="40"/>
      <c r="D70" s="40"/>
      <c r="E70" s="53"/>
      <c r="F70" s="54"/>
      <c r="G70" s="299"/>
      <c r="H70" s="84"/>
      <c r="I70" s="296" t="str">
        <f>IF(ISERROR(VLOOKUP(B69,vylosovanie!$N$10:$Q$162,3,0))=TRUE," ",VLOOKUP(B69,vylosovanie!$N$10:$Q$162,4,0))</f>
        <v>X</v>
      </c>
      <c r="J70" s="297"/>
      <c r="K70" s="297"/>
      <c r="L70" s="297"/>
      <c r="M70" s="52"/>
      <c r="N70" s="301"/>
      <c r="O70" s="301"/>
      <c r="P70" s="301"/>
      <c r="Q70" s="301"/>
      <c r="R70" s="301"/>
      <c r="S70" s="301"/>
      <c r="T70" s="301"/>
      <c r="U70" s="52"/>
      <c r="V70" s="237"/>
      <c r="W70" s="56"/>
      <c r="X70" s="52"/>
      <c r="AE70" s="42">
        <f>VLOOKUP(I72,vylosovanie!$F$5:$L$41,7,0)</f>
        <v>21</v>
      </c>
      <c r="AF70" s="57">
        <f>IF(N72&gt;N69,1,0)</f>
        <v>0</v>
      </c>
      <c r="AG70" s="57">
        <f t="shared" ref="AG70" si="91">IF(O72&gt;O69,1,0)</f>
        <v>0</v>
      </c>
      <c r="AH70" s="57">
        <f t="shared" ref="AH70" si="92">IF(P72&gt;P69,1,0)</f>
        <v>0</v>
      </c>
      <c r="AI70" s="57">
        <f t="shared" ref="AI70" si="93">IF(Q72&gt;Q69,1,0)</f>
        <v>0</v>
      </c>
      <c r="AJ70" s="57">
        <f t="shared" ref="AJ70" si="94">IF(R72&gt;R69,1,0)</f>
        <v>0</v>
      </c>
      <c r="AK70" s="57">
        <f t="shared" ref="AK70" si="95">IF(S72&gt;S69,1,0)</f>
        <v>0</v>
      </c>
      <c r="AL70" s="57">
        <f t="shared" ref="AL70" si="96">IF(T72&gt;T69,1,0)</f>
        <v>0</v>
      </c>
      <c r="AN70" s="57" t="str">
        <f t="shared" ref="AN70" si="97">IF(ISBLANK(N72)=TRUE,"",IF(AF70=1,N69,-N72))</f>
        <v/>
      </c>
      <c r="AO70" s="57" t="str">
        <f t="shared" ref="AO70" si="98">IF(ISBLANK(O72)=TRUE,"",IF(AG70=1,O69,-O72))</f>
        <v/>
      </c>
      <c r="AP70" s="57" t="str">
        <f t="shared" ref="AP70" si="99">IF(ISBLANK(P72)=TRUE,"",IF(AH70=1,P69,-P72))</f>
        <v/>
      </c>
      <c r="AQ70" s="57" t="str">
        <f t="shared" ref="AQ70" si="100">IF(ISBLANK(Q72)=TRUE,"",IF(AI70=1,Q69,-Q72))</f>
        <v/>
      </c>
      <c r="AR70" s="57" t="str">
        <f t="shared" ref="AR70" si="101">IF(ISBLANK(R72)=TRUE,"",IF(AJ70=1,R69,-R72))</f>
        <v/>
      </c>
      <c r="AS70" s="57" t="str">
        <f t="shared" ref="AS70" si="102">IF(ISBLANK(S72)=TRUE,"",IF(AK70=1,S69,-S72))</f>
        <v/>
      </c>
      <c r="AT70" s="57" t="str">
        <f t="shared" ref="AT70" si="103">IF(ISBLANK(T72)=TRUE,"",IF(AL70=1,T69,-T72))</f>
        <v/>
      </c>
      <c r="AZ70" s="58" t="s">
        <v>10</v>
      </c>
      <c r="BA70" s="58">
        <v>2</v>
      </c>
    </row>
    <row r="71" spans="1:53" ht="39.9" customHeight="1" x14ac:dyDescent="1.1000000000000001">
      <c r="C71" s="40"/>
      <c r="D71" s="40"/>
      <c r="E71" s="53" t="s">
        <v>20</v>
      </c>
      <c r="F71" s="54">
        <f>VLOOKUP(A67,'zoznam zapasov'!$A$6:$K$133,9,0)</f>
        <v>0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6"/>
      <c r="X71" s="52"/>
      <c r="AZ71" s="58" t="s">
        <v>23</v>
      </c>
      <c r="BA71" s="58">
        <v>3</v>
      </c>
    </row>
    <row r="72" spans="1:53" ht="39.9" customHeight="1" x14ac:dyDescent="1.1000000000000001">
      <c r="A72" s="41" t="str">
        <f>CONCATENATE(2,A67)</f>
        <v>2Z44</v>
      </c>
      <c r="B72" s="41" t="str">
        <f>VLOOKUP(A72,'KO KODY SPOLU'!$A$3:$B$478,2,0)</f>
        <v>Kohlerová / Nemčíková</v>
      </c>
      <c r="C72" s="40"/>
      <c r="D72" s="40"/>
      <c r="E72" s="53" t="s">
        <v>13</v>
      </c>
      <c r="F72" s="59">
        <f>VLOOKUP(A67,'zoznam zapasov'!$A$6:$K$133,10,0)</f>
        <v>0</v>
      </c>
      <c r="G72" s="298"/>
      <c r="H72" s="84"/>
      <c r="I72" s="296" t="str">
        <f>IF(ISERROR(VLOOKUP(B72,vylosovanie!$N$10:$Q$162,3,0))=TRUE," ",VLOOKUP(B72,vylosovanie!$N$10:$Q$162,3,0))</f>
        <v>Kohlerová Sofia</v>
      </c>
      <c r="J72" s="297"/>
      <c r="K72" s="297"/>
      <c r="L72" s="297"/>
      <c r="M72" s="52"/>
      <c r="N72" s="300"/>
      <c r="O72" s="300"/>
      <c r="P72" s="300"/>
      <c r="Q72" s="300"/>
      <c r="R72" s="300"/>
      <c r="S72" s="300"/>
      <c r="T72" s="300"/>
      <c r="U72" s="52"/>
      <c r="V72" s="236" t="str">
        <f>IF(N72="w","W",IF(N72="o","O",IF(SUM(AF69:AL70)=0,"",SUM(AF70:AL70))))</f>
        <v/>
      </c>
      <c r="W72" s="56"/>
      <c r="X72" s="52"/>
      <c r="AZ72" s="58" t="s">
        <v>24</v>
      </c>
      <c r="BA72" s="58">
        <v>4</v>
      </c>
    </row>
    <row r="73" spans="1:53" ht="39.9" customHeight="1" x14ac:dyDescent="1.1000000000000001">
      <c r="C73" s="40"/>
      <c r="D73" s="40"/>
      <c r="E73" s="60"/>
      <c r="F73" s="61"/>
      <c r="G73" s="299"/>
      <c r="H73" s="84"/>
      <c r="I73" s="296" t="str">
        <f>IF(ISERROR(VLOOKUP(B72,vylosovanie!$N$10:$Q$162,3,0))=TRUE," ",VLOOKUP(B72,vylosovanie!$N$10:$Q$162,4,0))</f>
        <v>Nemčíková Radoslava</v>
      </c>
      <c r="J73" s="297"/>
      <c r="K73" s="297"/>
      <c r="L73" s="297"/>
      <c r="M73" s="52"/>
      <c r="N73" s="301"/>
      <c r="O73" s="301"/>
      <c r="P73" s="301"/>
      <c r="Q73" s="301"/>
      <c r="R73" s="301"/>
      <c r="S73" s="301"/>
      <c r="T73" s="301"/>
      <c r="U73" s="52"/>
      <c r="V73" s="237"/>
      <c r="W73" s="56"/>
      <c r="X73" s="52"/>
      <c r="AZ73" s="58" t="s">
        <v>25</v>
      </c>
      <c r="BA73" s="58">
        <v>5</v>
      </c>
    </row>
    <row r="74" spans="1:53" ht="39.9" customHeight="1" x14ac:dyDescent="1.1000000000000001">
      <c r="C74" s="40"/>
      <c r="D74" s="40"/>
      <c r="E74" s="53" t="s">
        <v>36</v>
      </c>
      <c r="F74" s="54" t="s">
        <v>476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6"/>
      <c r="X74" s="52"/>
      <c r="AZ74" s="58" t="s">
        <v>26</v>
      </c>
      <c r="BA74" s="58">
        <v>6</v>
      </c>
    </row>
    <row r="75" spans="1:53" ht="39.9" customHeight="1" x14ac:dyDescent="1.1000000000000001">
      <c r="C75" s="40"/>
      <c r="D75" s="40"/>
      <c r="E75" s="60"/>
      <c r="F75" s="61"/>
      <c r="G75" s="52"/>
      <c r="H75" s="52"/>
      <c r="I75" s="52" t="s">
        <v>17</v>
      </c>
      <c r="J75" s="52"/>
      <c r="K75" s="52"/>
      <c r="L75" s="52"/>
      <c r="M75" s="52"/>
      <c r="N75" s="62"/>
      <c r="O75" s="55"/>
      <c r="P75" s="55" t="s">
        <v>19</v>
      </c>
      <c r="Q75" s="55"/>
      <c r="R75" s="55"/>
      <c r="S75" s="55"/>
      <c r="T75" s="55"/>
      <c r="U75" s="52"/>
      <c r="V75" s="52"/>
      <c r="W75" s="56"/>
      <c r="X75" s="52"/>
      <c r="AZ75" s="58" t="s">
        <v>27</v>
      </c>
      <c r="BA75" s="58">
        <v>7</v>
      </c>
    </row>
    <row r="76" spans="1:53" ht="39.9" customHeight="1" x14ac:dyDescent="1.1000000000000001">
      <c r="E76" s="53" t="s">
        <v>11</v>
      </c>
      <c r="F76" s="54"/>
      <c r="G76" s="52"/>
      <c r="H76" s="52"/>
      <c r="I76" s="294"/>
      <c r="J76" s="294"/>
      <c r="K76" s="294"/>
      <c r="L76" s="294"/>
      <c r="M76" s="52"/>
      <c r="N76" s="291" t="str">
        <f>IF(I69="x",I72,IF(I72="x",I69,IF(V69="w",I69,IF(V72="w",I72,IF(V69&gt;V72,I69,IF(V72&gt;V69,I72," "))))))</f>
        <v>Kohlerová Sofia</v>
      </c>
      <c r="O76" s="302"/>
      <c r="P76" s="302"/>
      <c r="Q76" s="302"/>
      <c r="R76" s="302"/>
      <c r="S76" s="303"/>
      <c r="T76" s="52"/>
      <c r="U76" s="52"/>
      <c r="V76" s="52"/>
      <c r="W76" s="56"/>
      <c r="X76" s="52"/>
      <c r="AZ76" s="58" t="s">
        <v>28</v>
      </c>
      <c r="BA76" s="58">
        <v>8</v>
      </c>
    </row>
    <row r="77" spans="1:53" ht="39.9" customHeight="1" x14ac:dyDescent="1.1000000000000001">
      <c r="E77" s="60"/>
      <c r="F77" s="61"/>
      <c r="G77" s="52"/>
      <c r="H77" s="52"/>
      <c r="I77" s="294"/>
      <c r="J77" s="294"/>
      <c r="K77" s="294"/>
      <c r="L77" s="294"/>
      <c r="M77" s="52"/>
      <c r="N77" s="291" t="str">
        <f>IF(I70="x",I73,IF(I73="x",I70,IF(V69="w",I70,IF(V72="w",I73,IF(V69&gt;V72,I70,IF(V72&gt;V69,I73," "))))))</f>
        <v>Nemčíková Radoslava</v>
      </c>
      <c r="O77" s="302"/>
      <c r="P77" s="302"/>
      <c r="Q77" s="302"/>
      <c r="R77" s="302"/>
      <c r="S77" s="303"/>
      <c r="T77" s="52"/>
      <c r="U77" s="52"/>
      <c r="V77" s="52"/>
      <c r="W77" s="56"/>
      <c r="X77" s="52"/>
    </row>
    <row r="78" spans="1:53" ht="39.9" customHeight="1" x14ac:dyDescent="1.1000000000000001">
      <c r="E78" s="53" t="s">
        <v>12</v>
      </c>
      <c r="F78" s="149" t="str">
        <f>IF($K$1=8,VLOOKUP('zapisy k stolom'!F67,PAVUK!$GR$2:$GS$8,2,0),IF($K$1=16,VLOOKUP('zapisy k stolom'!F67,PAVUK!$HF$2:$HG$16,2,0),IF($K$1=32,VLOOKUP('zapisy k stolom'!F67,PAVUK!$HB$2:$HC$32,2,0),IF('zapisy k stolom'!$K$1=64,VLOOKUP('zapisy k stolom'!F67,PAVUK!$GX$2:$GY$64,2,0),IF('zapisy k stolom'!$K$1=128,VLOOKUP('zapisy k stolom'!F67,PAVUK!$GT$2:$GU$128,2,0))))))</f>
        <v>Z44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6"/>
      <c r="X78" s="52"/>
    </row>
    <row r="79" spans="1:53" ht="39.9" customHeight="1" x14ac:dyDescent="1.1000000000000001">
      <c r="E79" s="60"/>
      <c r="F79" s="61"/>
      <c r="G79" s="52"/>
      <c r="H79" s="52" t="s">
        <v>18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6"/>
      <c r="X79" s="52"/>
    </row>
    <row r="80" spans="1:53" ht="39.9" customHeight="1" x14ac:dyDescent="1.1000000000000001">
      <c r="E80" s="60"/>
      <c r="F80" s="6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6"/>
      <c r="X80" s="52"/>
    </row>
    <row r="81" spans="1:53" ht="39.9" customHeight="1" x14ac:dyDescent="1.1000000000000001">
      <c r="E81" s="60"/>
      <c r="F81" s="61"/>
      <c r="G81" s="52"/>
      <c r="H81" s="52"/>
      <c r="I81" s="289" t="str">
        <f>I69</f>
        <v>X</v>
      </c>
      <c r="J81" s="289"/>
      <c r="K81" s="289"/>
      <c r="L81" s="289"/>
      <c r="M81" s="52"/>
      <c r="N81" s="52"/>
      <c r="P81" s="289" t="str">
        <f>I72</f>
        <v>Kohlerová Sofia</v>
      </c>
      <c r="Q81" s="289"/>
      <c r="R81" s="289"/>
      <c r="S81" s="289"/>
      <c r="T81" s="290"/>
      <c r="U81" s="290"/>
      <c r="V81" s="52"/>
      <c r="W81" s="56"/>
      <c r="X81" s="52"/>
    </row>
    <row r="82" spans="1:53" ht="39.9" customHeight="1" x14ac:dyDescent="1.1000000000000001">
      <c r="E82" s="60"/>
      <c r="F82" s="61"/>
      <c r="G82" s="52"/>
      <c r="H82" s="52"/>
      <c r="I82" s="289" t="str">
        <f>I70</f>
        <v>X</v>
      </c>
      <c r="J82" s="289"/>
      <c r="K82" s="289"/>
      <c r="L82" s="289"/>
      <c r="M82" s="52"/>
      <c r="N82" s="52"/>
      <c r="O82" s="52"/>
      <c r="P82" s="289" t="str">
        <f>I73</f>
        <v>Nemčíková Radoslava</v>
      </c>
      <c r="Q82" s="289"/>
      <c r="R82" s="289"/>
      <c r="S82" s="289"/>
      <c r="T82" s="290"/>
      <c r="U82" s="290"/>
      <c r="V82" s="52"/>
      <c r="W82" s="56"/>
      <c r="X82" s="52"/>
    </row>
    <row r="83" spans="1:53" ht="69.900000000000006" customHeight="1" x14ac:dyDescent="1.1000000000000001">
      <c r="E83" s="53"/>
      <c r="F83" s="54"/>
      <c r="G83" s="52"/>
      <c r="H83" s="63" t="s">
        <v>21</v>
      </c>
      <c r="I83" s="291"/>
      <c r="J83" s="292"/>
      <c r="K83" s="292"/>
      <c r="L83" s="293"/>
      <c r="M83" s="52"/>
      <c r="N83" s="52"/>
      <c r="O83" s="63" t="s">
        <v>21</v>
      </c>
      <c r="P83" s="294"/>
      <c r="Q83" s="294"/>
      <c r="R83" s="294"/>
      <c r="S83" s="294"/>
      <c r="T83" s="294"/>
      <c r="U83" s="294"/>
      <c r="V83" s="52"/>
      <c r="W83" s="56"/>
      <c r="X83" s="52"/>
    </row>
    <row r="84" spans="1:53" ht="69.900000000000006" customHeight="1" x14ac:dyDescent="1.1000000000000001">
      <c r="E84" s="53"/>
      <c r="F84" s="54"/>
      <c r="G84" s="52"/>
      <c r="H84" s="63" t="s">
        <v>22</v>
      </c>
      <c r="I84" s="294"/>
      <c r="J84" s="294"/>
      <c r="K84" s="294"/>
      <c r="L84" s="294"/>
      <c r="M84" s="52"/>
      <c r="N84" s="52"/>
      <c r="O84" s="63" t="s">
        <v>22</v>
      </c>
      <c r="P84" s="294"/>
      <c r="Q84" s="294"/>
      <c r="R84" s="294"/>
      <c r="S84" s="294"/>
      <c r="T84" s="294"/>
      <c r="U84" s="294"/>
      <c r="V84" s="52"/>
      <c r="W84" s="56"/>
      <c r="X84" s="52"/>
    </row>
    <row r="85" spans="1:53" ht="69.900000000000006" customHeight="1" x14ac:dyDescent="1.1000000000000001">
      <c r="E85" s="53"/>
      <c r="F85" s="54"/>
      <c r="G85" s="52"/>
      <c r="H85" s="63" t="s">
        <v>22</v>
      </c>
      <c r="I85" s="294"/>
      <c r="J85" s="294"/>
      <c r="K85" s="294"/>
      <c r="L85" s="294"/>
      <c r="M85" s="52"/>
      <c r="N85" s="52"/>
      <c r="O85" s="63" t="s">
        <v>22</v>
      </c>
      <c r="P85" s="294"/>
      <c r="Q85" s="294"/>
      <c r="R85" s="294"/>
      <c r="S85" s="294"/>
      <c r="T85" s="294"/>
      <c r="U85" s="294"/>
      <c r="V85" s="52"/>
      <c r="W85" s="56"/>
      <c r="X85" s="52"/>
    </row>
    <row r="86" spans="1:53" ht="39.9" customHeight="1" thickBot="1" x14ac:dyDescent="1.1499999999999999">
      <c r="E86" s="64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  <c r="U86" s="67"/>
      <c r="V86" s="67"/>
      <c r="W86" s="68"/>
      <c r="X86" s="52"/>
    </row>
    <row r="87" spans="1:53" ht="61.8" thickBot="1" x14ac:dyDescent="1.1499999999999999"/>
    <row r="88" spans="1:53" ht="39.9" customHeight="1" x14ac:dyDescent="1.1000000000000001">
      <c r="A88" s="41" t="str">
        <f>F99</f>
        <v>Z465</v>
      </c>
      <c r="C88" s="40"/>
      <c r="D88" s="40"/>
      <c r="E88" s="48" t="s">
        <v>39</v>
      </c>
      <c r="F88" s="49">
        <f>F67+1</f>
        <v>5</v>
      </c>
      <c r="G88" s="50"/>
      <c r="H88" s="86" t="s">
        <v>192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 t="s">
        <v>15</v>
      </c>
      <c r="W88" s="51"/>
      <c r="X88" s="52"/>
      <c r="Y88" s="42" t="str">
        <f>A90</f>
        <v>1Z465</v>
      </c>
      <c r="Z88" s="47" t="str">
        <f>CONCATENATE("(",V90,":",V93,")")</f>
        <v>(3:0)</v>
      </c>
      <c r="AA88" s="44" t="str">
        <f>IF(N97=" ","",IF(N97=I90,B90,IF(N97=I93,B93," ")))</f>
        <v>Guassardo / Geročová</v>
      </c>
      <c r="AB88" s="44" t="str">
        <f>IF(V90&gt;V93,AV88,IF(V93&gt;V90,AV89,""))</f>
        <v xml:space="preserve">3:0 ( ,,,,,, ) </v>
      </c>
      <c r="AC88" s="44" t="str">
        <f>CONCATENATE("Tbl.: ",F90,"   H: ",F93,"   D: ",F92)</f>
        <v>Tbl.: 5   H: 18.00   D: So 5.3.</v>
      </c>
      <c r="AD88" s="42" t="str">
        <f>IF(OR(I93="X",I90="X"),"",IF(N97=I90,B93,B90))</f>
        <v>Zentková / Lipčáková</v>
      </c>
      <c r="AE88" s="42" t="s">
        <v>4</v>
      </c>
      <c r="AV88" s="45" t="str">
        <f>IF(OR(N90="w",N93="w"),"W.O.",CONCATENATE(V90,":",V93, " ( ",AN90,",",AO90,",",AP90,",",AQ90,",",AR90,",",AS90,",",AT90," ) "))</f>
        <v xml:space="preserve">3:0 ( ,,,,,, ) </v>
      </c>
    </row>
    <row r="89" spans="1:53" ht="39.9" customHeight="1" x14ac:dyDescent="1.1000000000000001">
      <c r="C89" s="40"/>
      <c r="D89" s="40"/>
      <c r="E89" s="53"/>
      <c r="F89" s="54"/>
      <c r="G89" s="85" t="s">
        <v>191</v>
      </c>
      <c r="H89" s="87" t="s">
        <v>193</v>
      </c>
      <c r="I89" s="52"/>
      <c r="J89" s="52"/>
      <c r="K89" s="52"/>
      <c r="L89" s="52"/>
      <c r="M89" s="52"/>
      <c r="N89" s="55">
        <v>1</v>
      </c>
      <c r="O89" s="55">
        <v>2</v>
      </c>
      <c r="P89" s="55">
        <v>3</v>
      </c>
      <c r="Q89" s="55">
        <v>4</v>
      </c>
      <c r="R89" s="55">
        <v>5</v>
      </c>
      <c r="S89" s="55">
        <v>6</v>
      </c>
      <c r="T89" s="55">
        <v>7</v>
      </c>
      <c r="U89" s="52"/>
      <c r="V89" s="55" t="s">
        <v>16</v>
      </c>
      <c r="W89" s="56"/>
      <c r="X89" s="52"/>
      <c r="AE89" s="42" t="s">
        <v>38</v>
      </c>
      <c r="AV89" s="45" t="str">
        <f>IF(OR(N90="w",N93="w"),"W.O.",CONCATENATE(V93,":",V90, " ( ",AN91,",",AO91,",",AP91,",",AQ91,",",AR91,",",AS91,",",AT91," ) "))</f>
        <v xml:space="preserve">0:3 ( ,,,,,, ) </v>
      </c>
    </row>
    <row r="90" spans="1:53" ht="39.9" customHeight="1" x14ac:dyDescent="1.1000000000000001">
      <c r="A90" s="41" t="str">
        <f>CONCATENATE(1,A88)</f>
        <v>1Z465</v>
      </c>
      <c r="B90" s="41" t="str">
        <f>VLOOKUP(A90,'KO KODY SPOLU'!$A$3:$B$478,2,0)</f>
        <v>Guassardo / Geročová</v>
      </c>
      <c r="C90" s="40"/>
      <c r="D90" s="40"/>
      <c r="E90" s="53" t="s">
        <v>14</v>
      </c>
      <c r="F90" s="54" t="str">
        <f>VLOOKUP(A88,'zoznam zapasov'!$A$6:$K$133,11,0)</f>
        <v>5</v>
      </c>
      <c r="G90" s="298"/>
      <c r="H90" s="84"/>
      <c r="I90" s="296" t="str">
        <f>IF(ISERROR(VLOOKUP(B90,vylosovanie!$N$10:$Q$162,3,0))=TRUE," ",VLOOKUP(B90,vylosovanie!$N$10:$Q$162,3,0))</f>
        <v>Guassardo Liliana Alicja</v>
      </c>
      <c r="J90" s="297"/>
      <c r="K90" s="297"/>
      <c r="L90" s="297"/>
      <c r="M90" s="52"/>
      <c r="N90" s="300"/>
      <c r="O90" s="300"/>
      <c r="P90" s="300"/>
      <c r="Q90" s="300"/>
      <c r="R90" s="300"/>
      <c r="S90" s="300"/>
      <c r="T90" s="300"/>
      <c r="U90" s="52"/>
      <c r="V90" s="236">
        <v>3</v>
      </c>
      <c r="W90" s="56"/>
      <c r="X90" s="52"/>
      <c r="AE90" s="42">
        <f>VLOOKUP(I90,vylosovanie!$F$5:$L$41,7,0)</f>
        <v>11</v>
      </c>
      <c r="AF90" s="57">
        <f>IF(N90&gt;N93,1,0)</f>
        <v>0</v>
      </c>
      <c r="AG90" s="57">
        <f t="shared" ref="AG90" si="104">IF(O90&gt;O93,1,0)</f>
        <v>0</v>
      </c>
      <c r="AH90" s="57">
        <f t="shared" ref="AH90" si="105">IF(P90&gt;P93,1,0)</f>
        <v>0</v>
      </c>
      <c r="AI90" s="57">
        <f t="shared" ref="AI90" si="106">IF(Q90&gt;Q93,1,0)</f>
        <v>0</v>
      </c>
      <c r="AJ90" s="57">
        <f t="shared" ref="AJ90" si="107">IF(R90&gt;R93,1,0)</f>
        <v>0</v>
      </c>
      <c r="AK90" s="57">
        <f t="shared" ref="AK90" si="108">IF(S90&gt;S93,1,0)</f>
        <v>0</v>
      </c>
      <c r="AL90" s="57">
        <f t="shared" ref="AL90" si="109">IF(T90&gt;T93,1,0)</f>
        <v>0</v>
      </c>
      <c r="AN90" s="57" t="str">
        <f t="shared" ref="AN90" si="110">IF(ISBLANK(N90)=TRUE,"",IF(AF90=1,N93,-N90))</f>
        <v/>
      </c>
      <c r="AO90" s="57" t="str">
        <f t="shared" ref="AO90" si="111">IF(ISBLANK(O90)=TRUE,"",IF(AG90=1,O93,-O90))</f>
        <v/>
      </c>
      <c r="AP90" s="57" t="str">
        <f t="shared" ref="AP90" si="112">IF(ISBLANK(P90)=TRUE,"",IF(AH90=1,P93,-P90))</f>
        <v/>
      </c>
      <c r="AQ90" s="57" t="str">
        <f t="shared" ref="AQ90" si="113">IF(ISBLANK(Q90)=TRUE,"",IF(AI90=1,Q93,-Q90))</f>
        <v/>
      </c>
      <c r="AR90" s="57" t="str">
        <f t="shared" ref="AR90" si="114">IF(ISBLANK(R90)=TRUE,"",IF(AJ90=1,R93,-R90))</f>
        <v/>
      </c>
      <c r="AS90" s="57" t="str">
        <f t="shared" ref="AS90" si="115">IF(ISBLANK(S90)=TRUE,"",IF(AK90=1,S93,-S90))</f>
        <v/>
      </c>
      <c r="AT90" s="57" t="str">
        <f t="shared" ref="AT90" si="116">IF(ISBLANK(T90)=TRUE,"",IF(AL90=1,T93,-T90))</f>
        <v/>
      </c>
      <c r="AZ90" s="58" t="s">
        <v>5</v>
      </c>
      <c r="BA90" s="58">
        <v>1</v>
      </c>
    </row>
    <row r="91" spans="1:53" ht="39.9" customHeight="1" x14ac:dyDescent="1.1000000000000001">
      <c r="C91" s="40"/>
      <c r="D91" s="40"/>
      <c r="E91" s="53"/>
      <c r="F91" s="54"/>
      <c r="G91" s="299"/>
      <c r="H91" s="84"/>
      <c r="I91" s="296" t="str">
        <f>IF(ISERROR(VLOOKUP(B90,vylosovanie!$N$10:$Q$162,3,0))=TRUE," ",VLOOKUP(B90,vylosovanie!$N$10:$Q$162,4,0))</f>
        <v>Geročová Alexandra</v>
      </c>
      <c r="J91" s="297"/>
      <c r="K91" s="297"/>
      <c r="L91" s="297"/>
      <c r="M91" s="52"/>
      <c r="N91" s="301"/>
      <c r="O91" s="301"/>
      <c r="P91" s="301"/>
      <c r="Q91" s="301"/>
      <c r="R91" s="301"/>
      <c r="S91" s="301"/>
      <c r="T91" s="301"/>
      <c r="U91" s="52"/>
      <c r="V91" s="237"/>
      <c r="W91" s="56"/>
      <c r="X91" s="52"/>
      <c r="AE91" s="42">
        <f>VLOOKUP(I93,vylosovanie!$F$5:$L$41,7,0)</f>
        <v>31</v>
      </c>
      <c r="AF91" s="57">
        <f>IF(N93&gt;N90,1,0)</f>
        <v>0</v>
      </c>
      <c r="AG91" s="57">
        <f t="shared" ref="AG91" si="117">IF(O93&gt;O90,1,0)</f>
        <v>0</v>
      </c>
      <c r="AH91" s="57">
        <f t="shared" ref="AH91" si="118">IF(P93&gt;P90,1,0)</f>
        <v>0</v>
      </c>
      <c r="AI91" s="57">
        <f t="shared" ref="AI91" si="119">IF(Q93&gt;Q90,1,0)</f>
        <v>0</v>
      </c>
      <c r="AJ91" s="57">
        <f t="shared" ref="AJ91" si="120">IF(R93&gt;R90,1,0)</f>
        <v>0</v>
      </c>
      <c r="AK91" s="57">
        <f t="shared" ref="AK91" si="121">IF(S93&gt;S90,1,0)</f>
        <v>0</v>
      </c>
      <c r="AL91" s="57">
        <f t="shared" ref="AL91" si="122">IF(T93&gt;T90,1,0)</f>
        <v>0</v>
      </c>
      <c r="AN91" s="57" t="str">
        <f t="shared" ref="AN91" si="123">IF(ISBLANK(N93)=TRUE,"",IF(AF91=1,N90,-N93))</f>
        <v/>
      </c>
      <c r="AO91" s="57" t="str">
        <f t="shared" ref="AO91" si="124">IF(ISBLANK(O93)=TRUE,"",IF(AG91=1,O90,-O93))</f>
        <v/>
      </c>
      <c r="AP91" s="57" t="str">
        <f t="shared" ref="AP91" si="125">IF(ISBLANK(P93)=TRUE,"",IF(AH91=1,P90,-P93))</f>
        <v/>
      </c>
      <c r="AQ91" s="57" t="str">
        <f t="shared" ref="AQ91" si="126">IF(ISBLANK(Q93)=TRUE,"",IF(AI91=1,Q90,-Q93))</f>
        <v/>
      </c>
      <c r="AR91" s="57" t="str">
        <f t="shared" ref="AR91" si="127">IF(ISBLANK(R93)=TRUE,"",IF(AJ91=1,R90,-R93))</f>
        <v/>
      </c>
      <c r="AS91" s="57" t="str">
        <f t="shared" ref="AS91" si="128">IF(ISBLANK(S93)=TRUE,"",IF(AK91=1,S90,-S93))</f>
        <v/>
      </c>
      <c r="AT91" s="57" t="str">
        <f t="shared" ref="AT91" si="129">IF(ISBLANK(T93)=TRUE,"",IF(AL91=1,T90,-T93))</f>
        <v/>
      </c>
      <c r="AZ91" s="58" t="s">
        <v>10</v>
      </c>
      <c r="BA91" s="58">
        <v>2</v>
      </c>
    </row>
    <row r="92" spans="1:53" ht="39.9" customHeight="1" x14ac:dyDescent="1.1000000000000001">
      <c r="C92" s="40"/>
      <c r="D92" s="40"/>
      <c r="E92" s="53" t="s">
        <v>20</v>
      </c>
      <c r="F92" s="54" t="str">
        <f>VLOOKUP(A88,'zoznam zapasov'!$A$6:$K$133,9,0)</f>
        <v>So 5.3.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6"/>
      <c r="X92" s="52"/>
      <c r="AZ92" s="58" t="s">
        <v>23</v>
      </c>
      <c r="BA92" s="58">
        <v>3</v>
      </c>
    </row>
    <row r="93" spans="1:53" ht="39.9" customHeight="1" x14ac:dyDescent="1.1000000000000001">
      <c r="A93" s="41" t="str">
        <f>CONCATENATE(2,A88)</f>
        <v>2Z465</v>
      </c>
      <c r="B93" s="41" t="str">
        <f>VLOOKUP(A93,'KO KODY SPOLU'!$A$3:$B$478,2,0)</f>
        <v>Zentková / Lipčáková</v>
      </c>
      <c r="C93" s="40"/>
      <c r="D93" s="40"/>
      <c r="E93" s="53" t="s">
        <v>13</v>
      </c>
      <c r="F93" s="59" t="str">
        <f>VLOOKUP(A88,'zoznam zapasov'!$A$6:$K$133,10,0)</f>
        <v>18.00</v>
      </c>
      <c r="G93" s="298"/>
      <c r="H93" s="84"/>
      <c r="I93" s="296" t="str">
        <f>IF(ISERROR(VLOOKUP(B93,vylosovanie!$N$10:$Q$162,3,0))=TRUE," ",VLOOKUP(B93,vylosovanie!$N$10:$Q$162,3,0))</f>
        <v>Zentková Nina</v>
      </c>
      <c r="J93" s="297"/>
      <c r="K93" s="297"/>
      <c r="L93" s="297"/>
      <c r="M93" s="52"/>
      <c r="N93" s="300"/>
      <c r="O93" s="300"/>
      <c r="P93" s="300"/>
      <c r="Q93" s="300"/>
      <c r="R93" s="300"/>
      <c r="S93" s="300"/>
      <c r="T93" s="300"/>
      <c r="U93" s="52"/>
      <c r="V93" s="236">
        <v>0</v>
      </c>
      <c r="W93" s="56"/>
      <c r="X93" s="52"/>
      <c r="AZ93" s="58" t="s">
        <v>24</v>
      </c>
      <c r="BA93" s="58">
        <v>4</v>
      </c>
    </row>
    <row r="94" spans="1:53" ht="39.9" customHeight="1" x14ac:dyDescent="1.1000000000000001">
      <c r="C94" s="40"/>
      <c r="D94" s="40"/>
      <c r="E94" s="60"/>
      <c r="F94" s="61"/>
      <c r="G94" s="299"/>
      <c r="H94" s="84"/>
      <c r="I94" s="296" t="str">
        <f>IF(ISERROR(VLOOKUP(B93,vylosovanie!$N$10:$Q$162,3,0))=TRUE," ",VLOOKUP(B93,vylosovanie!$N$10:$Q$162,4,0))</f>
        <v>Lipčáková Lucia</v>
      </c>
      <c r="J94" s="297"/>
      <c r="K94" s="297"/>
      <c r="L94" s="297"/>
      <c r="M94" s="52"/>
      <c r="N94" s="301"/>
      <c r="O94" s="301"/>
      <c r="P94" s="301"/>
      <c r="Q94" s="301"/>
      <c r="R94" s="301"/>
      <c r="S94" s="301"/>
      <c r="T94" s="301"/>
      <c r="U94" s="52"/>
      <c r="V94" s="237"/>
      <c r="W94" s="56"/>
      <c r="X94" s="52"/>
      <c r="AZ94" s="58" t="s">
        <v>25</v>
      </c>
      <c r="BA94" s="58">
        <v>5</v>
      </c>
    </row>
    <row r="95" spans="1:53" ht="39.9" customHeight="1" x14ac:dyDescent="1.1000000000000001">
      <c r="C95" s="40"/>
      <c r="D95" s="40"/>
      <c r="E95" s="53" t="s">
        <v>36</v>
      </c>
      <c r="F95" s="54" t="s">
        <v>476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6"/>
      <c r="X95" s="52"/>
      <c r="AZ95" s="58" t="s">
        <v>26</v>
      </c>
      <c r="BA95" s="58">
        <v>6</v>
      </c>
    </row>
    <row r="96" spans="1:53" ht="39.9" customHeight="1" x14ac:dyDescent="1.1000000000000001">
      <c r="C96" s="40"/>
      <c r="D96" s="40"/>
      <c r="E96" s="60"/>
      <c r="F96" s="61"/>
      <c r="G96" s="52"/>
      <c r="H96" s="52"/>
      <c r="I96" s="52" t="s">
        <v>17</v>
      </c>
      <c r="J96" s="52"/>
      <c r="K96" s="52"/>
      <c r="L96" s="52"/>
      <c r="M96" s="52"/>
      <c r="N96" s="62"/>
      <c r="O96" s="55"/>
      <c r="P96" s="55" t="s">
        <v>19</v>
      </c>
      <c r="Q96" s="55"/>
      <c r="R96" s="55"/>
      <c r="S96" s="55"/>
      <c r="T96" s="55"/>
      <c r="U96" s="52"/>
      <c r="V96" s="52"/>
      <c r="W96" s="56"/>
      <c r="X96" s="52"/>
      <c r="AZ96" s="58" t="s">
        <v>27</v>
      </c>
      <c r="BA96" s="58">
        <v>7</v>
      </c>
    </row>
    <row r="97" spans="1:53" ht="39.9" customHeight="1" x14ac:dyDescent="1.1000000000000001">
      <c r="E97" s="53" t="s">
        <v>11</v>
      </c>
      <c r="F97" s="54"/>
      <c r="G97" s="52"/>
      <c r="H97" s="52"/>
      <c r="I97" s="294"/>
      <c r="J97" s="294"/>
      <c r="K97" s="294"/>
      <c r="L97" s="294"/>
      <c r="M97" s="52"/>
      <c r="N97" s="291" t="str">
        <f>IF(I90="x",I93,IF(I93="x",I90,IF(V90="w",I90,IF(V93="w",I93,IF(V90&gt;V93,I90,IF(V93&gt;V90,I93," "))))))</f>
        <v>Guassardo Liliana Alicja</v>
      </c>
      <c r="O97" s="302"/>
      <c r="P97" s="302"/>
      <c r="Q97" s="302"/>
      <c r="R97" s="302"/>
      <c r="S97" s="303"/>
      <c r="T97" s="52"/>
      <c r="U97" s="52"/>
      <c r="V97" s="52"/>
      <c r="W97" s="56"/>
      <c r="X97" s="52"/>
      <c r="AZ97" s="58" t="s">
        <v>28</v>
      </c>
      <c r="BA97" s="58">
        <v>8</v>
      </c>
    </row>
    <row r="98" spans="1:53" ht="39.9" customHeight="1" x14ac:dyDescent="1.1000000000000001">
      <c r="E98" s="60"/>
      <c r="F98" s="61"/>
      <c r="G98" s="52"/>
      <c r="H98" s="52"/>
      <c r="I98" s="294"/>
      <c r="J98" s="294"/>
      <c r="K98" s="294"/>
      <c r="L98" s="294"/>
      <c r="M98" s="52"/>
      <c r="N98" s="291" t="str">
        <f>IF(I91="x",I94,IF(I94="x",I91,IF(V90="w",I91,IF(V93="w",I94,IF(V90&gt;V93,I91,IF(V93&gt;V90,I94," "))))))</f>
        <v>Geročová Alexandra</v>
      </c>
      <c r="O98" s="302"/>
      <c r="P98" s="302"/>
      <c r="Q98" s="302"/>
      <c r="R98" s="302"/>
      <c r="S98" s="303"/>
      <c r="T98" s="52"/>
      <c r="U98" s="52"/>
      <c r="V98" s="52"/>
      <c r="W98" s="56"/>
      <c r="X98" s="52"/>
    </row>
    <row r="99" spans="1:53" ht="39.9" customHeight="1" x14ac:dyDescent="1.1000000000000001">
      <c r="E99" s="53" t="s">
        <v>12</v>
      </c>
      <c r="F99" s="149" t="str">
        <f>IF($K$1=8,VLOOKUP('zapisy k stolom'!F88,PAVUK!$GR$2:$GS$8,2,0),IF($K$1=16,VLOOKUP('zapisy k stolom'!F88,PAVUK!$HF$2:$HG$16,2,0),IF($K$1=32,VLOOKUP('zapisy k stolom'!F88,PAVUK!$HB$2:$HC$32,2,0),IF('zapisy k stolom'!$K$1=64,VLOOKUP('zapisy k stolom'!F88,PAVUK!$GX$2:$GY$64,2,0),IF('zapisy k stolom'!$K$1=128,VLOOKUP('zapisy k stolom'!F88,PAVUK!$GT$2:$GU$128,2,0))))))</f>
        <v>Z465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6"/>
      <c r="X99" s="52"/>
    </row>
    <row r="100" spans="1:53" ht="39.9" customHeight="1" x14ac:dyDescent="1.1000000000000001">
      <c r="E100" s="60"/>
      <c r="F100" s="61"/>
      <c r="G100" s="52"/>
      <c r="H100" s="52" t="s">
        <v>18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6"/>
      <c r="X100" s="52"/>
    </row>
    <row r="101" spans="1:53" ht="39.9" customHeight="1" x14ac:dyDescent="1.1000000000000001">
      <c r="E101" s="60"/>
      <c r="F101" s="6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6"/>
      <c r="X101" s="52"/>
    </row>
    <row r="102" spans="1:53" ht="39.9" customHeight="1" x14ac:dyDescent="1.1000000000000001">
      <c r="E102" s="60"/>
      <c r="F102" s="61"/>
      <c r="G102" s="52"/>
      <c r="H102" s="52"/>
      <c r="I102" s="289" t="str">
        <f>I90</f>
        <v>Guassardo Liliana Alicja</v>
      </c>
      <c r="J102" s="289"/>
      <c r="K102" s="289"/>
      <c r="L102" s="289"/>
      <c r="M102" s="52"/>
      <c r="N102" s="52"/>
      <c r="P102" s="289" t="str">
        <f>I93</f>
        <v>Zentková Nina</v>
      </c>
      <c r="Q102" s="289"/>
      <c r="R102" s="289"/>
      <c r="S102" s="289"/>
      <c r="T102" s="290"/>
      <c r="U102" s="290"/>
      <c r="V102" s="52"/>
      <c r="W102" s="56"/>
      <c r="X102" s="52"/>
    </row>
    <row r="103" spans="1:53" ht="39.9" customHeight="1" x14ac:dyDescent="1.1000000000000001">
      <c r="E103" s="60"/>
      <c r="F103" s="61"/>
      <c r="G103" s="52"/>
      <c r="H103" s="52"/>
      <c r="I103" s="289" t="str">
        <f>I91</f>
        <v>Geročová Alexandra</v>
      </c>
      <c r="J103" s="289"/>
      <c r="K103" s="289"/>
      <c r="L103" s="289"/>
      <c r="M103" s="52"/>
      <c r="N103" s="52"/>
      <c r="O103" s="52"/>
      <c r="P103" s="289" t="str">
        <f>I94</f>
        <v>Lipčáková Lucia</v>
      </c>
      <c r="Q103" s="289"/>
      <c r="R103" s="289"/>
      <c r="S103" s="289"/>
      <c r="T103" s="290"/>
      <c r="U103" s="290"/>
      <c r="V103" s="52"/>
      <c r="W103" s="56"/>
      <c r="X103" s="52"/>
    </row>
    <row r="104" spans="1:53" ht="69.900000000000006" customHeight="1" x14ac:dyDescent="1.1000000000000001">
      <c r="E104" s="53"/>
      <c r="F104" s="54"/>
      <c r="G104" s="52"/>
      <c r="H104" s="63" t="s">
        <v>21</v>
      </c>
      <c r="I104" s="291"/>
      <c r="J104" s="292"/>
      <c r="K104" s="292"/>
      <c r="L104" s="293"/>
      <c r="M104" s="52"/>
      <c r="N104" s="52"/>
      <c r="O104" s="63" t="s">
        <v>21</v>
      </c>
      <c r="P104" s="294"/>
      <c r="Q104" s="294"/>
      <c r="R104" s="294"/>
      <c r="S104" s="294"/>
      <c r="T104" s="294"/>
      <c r="U104" s="294"/>
      <c r="V104" s="52"/>
      <c r="W104" s="56"/>
      <c r="X104" s="52"/>
    </row>
    <row r="105" spans="1:53" ht="69.900000000000006" customHeight="1" x14ac:dyDescent="1.1000000000000001">
      <c r="E105" s="53"/>
      <c r="F105" s="54"/>
      <c r="G105" s="52"/>
      <c r="H105" s="63" t="s">
        <v>22</v>
      </c>
      <c r="I105" s="294"/>
      <c r="J105" s="294"/>
      <c r="K105" s="294"/>
      <c r="L105" s="294"/>
      <c r="M105" s="52"/>
      <c r="N105" s="52"/>
      <c r="O105" s="63" t="s">
        <v>22</v>
      </c>
      <c r="P105" s="294"/>
      <c r="Q105" s="294"/>
      <c r="R105" s="294"/>
      <c r="S105" s="294"/>
      <c r="T105" s="294"/>
      <c r="U105" s="294"/>
      <c r="V105" s="52"/>
      <c r="W105" s="56"/>
      <c r="X105" s="52"/>
    </row>
    <row r="106" spans="1:53" ht="69.900000000000006" customHeight="1" x14ac:dyDescent="1.1000000000000001">
      <c r="E106" s="53"/>
      <c r="F106" s="54"/>
      <c r="G106" s="52"/>
      <c r="H106" s="63" t="s">
        <v>22</v>
      </c>
      <c r="I106" s="294"/>
      <c r="J106" s="294"/>
      <c r="K106" s="294"/>
      <c r="L106" s="294"/>
      <c r="M106" s="52"/>
      <c r="N106" s="52"/>
      <c r="O106" s="63" t="s">
        <v>22</v>
      </c>
      <c r="P106" s="294"/>
      <c r="Q106" s="294"/>
      <c r="R106" s="294"/>
      <c r="S106" s="294"/>
      <c r="T106" s="294"/>
      <c r="U106" s="294"/>
      <c r="V106" s="52"/>
      <c r="W106" s="56"/>
      <c r="X106" s="52"/>
    </row>
    <row r="107" spans="1:53" ht="39.9" customHeight="1" thickBot="1" x14ac:dyDescent="1.1499999999999999">
      <c r="E107" s="64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7"/>
      <c r="U107" s="67"/>
      <c r="V107" s="67"/>
      <c r="W107" s="68"/>
      <c r="X107" s="52"/>
    </row>
    <row r="108" spans="1:53" ht="61.8" thickBot="1" x14ac:dyDescent="1.1499999999999999"/>
    <row r="109" spans="1:53" ht="39.9" customHeight="1" x14ac:dyDescent="1.1000000000000001">
      <c r="A109" s="41" t="str">
        <f>F120</f>
        <v>Z466</v>
      </c>
      <c r="C109" s="40"/>
      <c r="D109" s="40"/>
      <c r="E109" s="48" t="s">
        <v>39</v>
      </c>
      <c r="F109" s="49">
        <f>F88+1</f>
        <v>6</v>
      </c>
      <c r="G109" s="50"/>
      <c r="H109" s="86" t="s">
        <v>192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 t="s">
        <v>15</v>
      </c>
      <c r="W109" s="51"/>
      <c r="X109" s="52"/>
      <c r="Y109" s="42" t="str">
        <f>A111</f>
        <v>1Z466</v>
      </c>
      <c r="Z109" s="47" t="str">
        <f>CONCATENATE("(",V111,":",V114,")")</f>
        <v>(0:3)</v>
      </c>
      <c r="AA109" s="44" t="str">
        <f>IF(N118=" ","",IF(N118=I111,B111,IF(N118=I114,B114," ")))</f>
        <v>Kohlerová / Nemčíková</v>
      </c>
      <c r="AB109" s="44" t="str">
        <f>IF(V111&gt;V114,AV109,IF(V114&gt;V111,AV110,""))</f>
        <v xml:space="preserve">3:0 ( 4,4,5,,,, ) </v>
      </c>
      <c r="AC109" s="44" t="str">
        <f>CONCATENATE("Tbl.: ",F111,"   H: ",F114,"   D: ",F113)</f>
        <v>Tbl.: 6   H: 18.00   D: So 5.3.</v>
      </c>
      <c r="AD109" s="42" t="str">
        <f>IF(OR(I114="X",I111="X"),"",IF(N118=I111,B114,B111))</f>
        <v>Guassardo / Koňárová</v>
      </c>
      <c r="AE109" s="42" t="s">
        <v>4</v>
      </c>
      <c r="AV109" s="45" t="str">
        <f>IF(OR(N111="w",N114="w"),"W.O.",CONCATENATE(V111,":",V114, " ( ",AN111,",",AO111,",",AP111,",",AQ111,",",AR111,",",AS111,",",AT111," ) "))</f>
        <v xml:space="preserve">0:3 ( -4,-4,-5,,,, ) </v>
      </c>
    </row>
    <row r="110" spans="1:53" ht="39.9" customHeight="1" x14ac:dyDescent="1.1000000000000001">
      <c r="C110" s="40"/>
      <c r="D110" s="40"/>
      <c r="E110" s="53"/>
      <c r="F110" s="54"/>
      <c r="G110" s="85" t="s">
        <v>191</v>
      </c>
      <c r="H110" s="87" t="s">
        <v>193</v>
      </c>
      <c r="I110" s="52"/>
      <c r="J110" s="52"/>
      <c r="K110" s="52"/>
      <c r="L110" s="52"/>
      <c r="M110" s="52"/>
      <c r="N110" s="55">
        <v>1</v>
      </c>
      <c r="O110" s="55">
        <v>2</v>
      </c>
      <c r="P110" s="55">
        <v>3</v>
      </c>
      <c r="Q110" s="55">
        <v>4</v>
      </c>
      <c r="R110" s="55">
        <v>5</v>
      </c>
      <c r="S110" s="55">
        <v>6</v>
      </c>
      <c r="T110" s="55">
        <v>7</v>
      </c>
      <c r="U110" s="52"/>
      <c r="V110" s="55" t="s">
        <v>16</v>
      </c>
      <c r="W110" s="56"/>
      <c r="X110" s="52"/>
      <c r="AE110" s="42" t="s">
        <v>38</v>
      </c>
      <c r="AV110" s="45" t="str">
        <f>IF(OR(N111="w",N114="w"),"W.O.",CONCATENATE(V114,":",V111, " ( ",AN112,",",AO112,",",AP112,",",AQ112,",",AR112,",",AS112,",",AT112," ) "))</f>
        <v xml:space="preserve">3:0 ( 4,4,5,,,, ) </v>
      </c>
    </row>
    <row r="111" spans="1:53" ht="39.9" customHeight="1" x14ac:dyDescent="1.1000000000000001">
      <c r="A111" s="41" t="str">
        <f>CONCATENATE(1,A109)</f>
        <v>1Z466</v>
      </c>
      <c r="B111" s="41" t="str">
        <f>VLOOKUP(A111,'KO KODY SPOLU'!$A$3:$B$478,2,0)</f>
        <v>Guassardo / Koňárová</v>
      </c>
      <c r="C111" s="40"/>
      <c r="D111" s="40"/>
      <c r="E111" s="53" t="s">
        <v>14</v>
      </c>
      <c r="F111" s="54" t="str">
        <f>VLOOKUP(A109,'zoznam zapasov'!$A$6:$K$133,11,0)</f>
        <v>6</v>
      </c>
      <c r="G111" s="298"/>
      <c r="H111" s="84"/>
      <c r="I111" s="296" t="str">
        <f>IF(ISERROR(VLOOKUP(B111,vylosovanie!$N$10:$Q$162,3,0))=TRUE," ",VLOOKUP(B111,vylosovanie!$N$10:$Q$162,3,0))</f>
        <v>Guassardo Barbora Melisa</v>
      </c>
      <c r="J111" s="297"/>
      <c r="K111" s="297"/>
      <c r="L111" s="297"/>
      <c r="M111" s="52"/>
      <c r="N111" s="300">
        <v>4</v>
      </c>
      <c r="O111" s="300">
        <v>4</v>
      </c>
      <c r="P111" s="300">
        <v>5</v>
      </c>
      <c r="Q111" s="300"/>
      <c r="R111" s="300"/>
      <c r="S111" s="300"/>
      <c r="T111" s="300"/>
      <c r="U111" s="52"/>
      <c r="V111" s="236">
        <f>IF(N111="w","W",IF(N111="o","O",IF(SUM(AF111:AL112)=0,"",SUM(AF111:AL111))))</f>
        <v>0</v>
      </c>
      <c r="W111" s="56"/>
      <c r="X111" s="52"/>
      <c r="AE111" s="42">
        <f>VLOOKUP(I111,vylosovanie!$F$5:$L$41,7,0)</f>
        <v>41</v>
      </c>
      <c r="AF111" s="57">
        <f>IF(N111&gt;N114,1,0)</f>
        <v>0</v>
      </c>
      <c r="AG111" s="57">
        <f t="shared" ref="AG111" si="130">IF(O111&gt;O114,1,0)</f>
        <v>0</v>
      </c>
      <c r="AH111" s="57">
        <f t="shared" ref="AH111" si="131">IF(P111&gt;P114,1,0)</f>
        <v>0</v>
      </c>
      <c r="AI111" s="57">
        <f t="shared" ref="AI111" si="132">IF(Q111&gt;Q114,1,0)</f>
        <v>0</v>
      </c>
      <c r="AJ111" s="57">
        <f t="shared" ref="AJ111" si="133">IF(R111&gt;R114,1,0)</f>
        <v>0</v>
      </c>
      <c r="AK111" s="57">
        <f t="shared" ref="AK111" si="134">IF(S111&gt;S114,1,0)</f>
        <v>0</v>
      </c>
      <c r="AL111" s="57">
        <f t="shared" ref="AL111" si="135">IF(T111&gt;T114,1,0)</f>
        <v>0</v>
      </c>
      <c r="AN111" s="57">
        <f t="shared" ref="AN111" si="136">IF(ISBLANK(N111)=TRUE,"",IF(AF111=1,N114,-N111))</f>
        <v>-4</v>
      </c>
      <c r="AO111" s="57">
        <f t="shared" ref="AO111" si="137">IF(ISBLANK(O111)=TRUE,"",IF(AG111=1,O114,-O111))</f>
        <v>-4</v>
      </c>
      <c r="AP111" s="57">
        <f t="shared" ref="AP111" si="138">IF(ISBLANK(P111)=TRUE,"",IF(AH111=1,P114,-P111))</f>
        <v>-5</v>
      </c>
      <c r="AQ111" s="57" t="str">
        <f t="shared" ref="AQ111" si="139">IF(ISBLANK(Q111)=TRUE,"",IF(AI111=1,Q114,-Q111))</f>
        <v/>
      </c>
      <c r="AR111" s="57" t="str">
        <f t="shared" ref="AR111" si="140">IF(ISBLANK(R111)=TRUE,"",IF(AJ111=1,R114,-R111))</f>
        <v/>
      </c>
      <c r="AS111" s="57" t="str">
        <f t="shared" ref="AS111" si="141">IF(ISBLANK(S111)=TRUE,"",IF(AK111=1,S114,-S111))</f>
        <v/>
      </c>
      <c r="AT111" s="57" t="str">
        <f t="shared" ref="AT111" si="142">IF(ISBLANK(T111)=TRUE,"",IF(AL111=1,T114,-T111))</f>
        <v/>
      </c>
      <c r="AZ111" s="58" t="s">
        <v>5</v>
      </c>
      <c r="BA111" s="58">
        <v>1</v>
      </c>
    </row>
    <row r="112" spans="1:53" ht="39.9" customHeight="1" x14ac:dyDescent="1.1000000000000001">
      <c r="C112" s="40"/>
      <c r="D112" s="40"/>
      <c r="E112" s="53"/>
      <c r="F112" s="54"/>
      <c r="G112" s="299"/>
      <c r="H112" s="84"/>
      <c r="I112" s="296" t="str">
        <f>IF(ISERROR(VLOOKUP(B111,vylosovanie!$N$10:$Q$162,3,0))=TRUE," ",VLOOKUP(B111,vylosovanie!$N$10:$Q$162,4,0))</f>
        <v>Koňárová Kristína</v>
      </c>
      <c r="J112" s="297"/>
      <c r="K112" s="297"/>
      <c r="L112" s="297"/>
      <c r="M112" s="52"/>
      <c r="N112" s="301"/>
      <c r="O112" s="301"/>
      <c r="P112" s="301"/>
      <c r="Q112" s="301"/>
      <c r="R112" s="301"/>
      <c r="S112" s="301"/>
      <c r="T112" s="301"/>
      <c r="U112" s="52"/>
      <c r="V112" s="237">
        <v>0</v>
      </c>
      <c r="W112" s="56"/>
      <c r="X112" s="52"/>
      <c r="AE112" s="42">
        <f>VLOOKUP(I114,vylosovanie!$F$5:$L$41,7,0)</f>
        <v>21</v>
      </c>
      <c r="AF112" s="57">
        <f>IF(N114&gt;N111,1,0)</f>
        <v>1</v>
      </c>
      <c r="AG112" s="57">
        <f t="shared" ref="AG112" si="143">IF(O114&gt;O111,1,0)</f>
        <v>1</v>
      </c>
      <c r="AH112" s="57">
        <f t="shared" ref="AH112" si="144">IF(P114&gt;P111,1,0)</f>
        <v>1</v>
      </c>
      <c r="AI112" s="57">
        <f t="shared" ref="AI112" si="145">IF(Q114&gt;Q111,1,0)</f>
        <v>0</v>
      </c>
      <c r="AJ112" s="57">
        <f t="shared" ref="AJ112" si="146">IF(R114&gt;R111,1,0)</f>
        <v>0</v>
      </c>
      <c r="AK112" s="57">
        <f t="shared" ref="AK112" si="147">IF(S114&gt;S111,1,0)</f>
        <v>0</v>
      </c>
      <c r="AL112" s="57">
        <f t="shared" ref="AL112" si="148">IF(T114&gt;T111,1,0)</f>
        <v>0</v>
      </c>
      <c r="AN112" s="57">
        <f t="shared" ref="AN112" si="149">IF(ISBLANK(N114)=TRUE,"",IF(AF112=1,N111,-N114))</f>
        <v>4</v>
      </c>
      <c r="AO112" s="57">
        <f t="shared" ref="AO112" si="150">IF(ISBLANK(O114)=TRUE,"",IF(AG112=1,O111,-O114))</f>
        <v>4</v>
      </c>
      <c r="AP112" s="57">
        <f t="shared" ref="AP112" si="151">IF(ISBLANK(P114)=TRUE,"",IF(AH112=1,P111,-P114))</f>
        <v>5</v>
      </c>
      <c r="AQ112" s="57" t="str">
        <f t="shared" ref="AQ112" si="152">IF(ISBLANK(Q114)=TRUE,"",IF(AI112=1,Q111,-Q114))</f>
        <v/>
      </c>
      <c r="AR112" s="57" t="str">
        <f t="shared" ref="AR112" si="153">IF(ISBLANK(R114)=TRUE,"",IF(AJ112=1,R111,-R114))</f>
        <v/>
      </c>
      <c r="AS112" s="57" t="str">
        <f t="shared" ref="AS112" si="154">IF(ISBLANK(S114)=TRUE,"",IF(AK112=1,S111,-S114))</f>
        <v/>
      </c>
      <c r="AT112" s="57" t="str">
        <f t="shared" ref="AT112" si="155">IF(ISBLANK(T114)=TRUE,"",IF(AL112=1,T111,-T114))</f>
        <v/>
      </c>
      <c r="AZ112" s="58" t="s">
        <v>10</v>
      </c>
      <c r="BA112" s="58">
        <v>2</v>
      </c>
    </row>
    <row r="113" spans="1:53" ht="39.9" customHeight="1" x14ac:dyDescent="1.1000000000000001">
      <c r="C113" s="40"/>
      <c r="D113" s="40"/>
      <c r="E113" s="53" t="s">
        <v>20</v>
      </c>
      <c r="F113" s="54" t="str">
        <f>VLOOKUP(A109,'zoznam zapasov'!$A$6:$K$133,9,0)</f>
        <v>So 5.3.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6"/>
      <c r="X113" s="52"/>
      <c r="AZ113" s="58" t="s">
        <v>23</v>
      </c>
      <c r="BA113" s="58">
        <v>3</v>
      </c>
    </row>
    <row r="114" spans="1:53" ht="39.9" customHeight="1" x14ac:dyDescent="1.1000000000000001">
      <c r="A114" s="41" t="str">
        <f>CONCATENATE(2,A109)</f>
        <v>2Z466</v>
      </c>
      <c r="B114" s="41" t="str">
        <f>VLOOKUP(A114,'KO KODY SPOLU'!$A$3:$B$478,2,0)</f>
        <v>Kohlerová / Nemčíková</v>
      </c>
      <c r="C114" s="40"/>
      <c r="D114" s="40"/>
      <c r="E114" s="53" t="s">
        <v>13</v>
      </c>
      <c r="F114" s="59" t="str">
        <f>VLOOKUP(A109,'zoznam zapasov'!$A$6:$K$133,10,0)</f>
        <v>18.00</v>
      </c>
      <c r="G114" s="298"/>
      <c r="H114" s="84"/>
      <c r="I114" s="296" t="str">
        <f>IF(ISERROR(VLOOKUP(B114,vylosovanie!$N$10:$Q$162,3,0))=TRUE," ",VLOOKUP(B114,vylosovanie!$N$10:$Q$162,3,0))</f>
        <v>Kohlerová Sofia</v>
      </c>
      <c r="J114" s="297"/>
      <c r="K114" s="297"/>
      <c r="L114" s="297"/>
      <c r="M114" s="52"/>
      <c r="N114" s="300">
        <v>11</v>
      </c>
      <c r="O114" s="300">
        <v>11</v>
      </c>
      <c r="P114" s="300">
        <v>11</v>
      </c>
      <c r="Q114" s="300"/>
      <c r="R114" s="300"/>
      <c r="S114" s="300"/>
      <c r="T114" s="300"/>
      <c r="U114" s="52"/>
      <c r="V114" s="236">
        <f>IF(N114="w","W",IF(N114="o","O",IF(SUM(AF111:AL112)=0,"",SUM(AF112:AL112))))</f>
        <v>3</v>
      </c>
      <c r="W114" s="56"/>
      <c r="X114" s="52"/>
      <c r="AZ114" s="58" t="s">
        <v>24</v>
      </c>
      <c r="BA114" s="58">
        <v>4</v>
      </c>
    </row>
    <row r="115" spans="1:53" ht="39.9" customHeight="1" x14ac:dyDescent="1.1000000000000001">
      <c r="C115" s="40"/>
      <c r="D115" s="40"/>
      <c r="E115" s="60"/>
      <c r="F115" s="61"/>
      <c r="G115" s="299"/>
      <c r="H115" s="84"/>
      <c r="I115" s="296" t="str">
        <f>IF(ISERROR(VLOOKUP(B114,vylosovanie!$N$10:$Q$162,3,0))=TRUE," ",VLOOKUP(B114,vylosovanie!$N$10:$Q$162,4,0))</f>
        <v>Nemčíková Radoslava</v>
      </c>
      <c r="J115" s="297"/>
      <c r="K115" s="297"/>
      <c r="L115" s="297"/>
      <c r="M115" s="52"/>
      <c r="N115" s="301"/>
      <c r="O115" s="301"/>
      <c r="P115" s="301"/>
      <c r="Q115" s="301"/>
      <c r="R115" s="301"/>
      <c r="S115" s="301"/>
      <c r="T115" s="301"/>
      <c r="U115" s="52"/>
      <c r="V115" s="237">
        <v>3</v>
      </c>
      <c r="W115" s="56"/>
      <c r="X115" s="52"/>
      <c r="AZ115" s="58" t="s">
        <v>25</v>
      </c>
      <c r="BA115" s="58">
        <v>5</v>
      </c>
    </row>
    <row r="116" spans="1:53" ht="39.9" customHeight="1" x14ac:dyDescent="1.1000000000000001">
      <c r="C116" s="40"/>
      <c r="D116" s="40"/>
      <c r="E116" s="53" t="s">
        <v>36</v>
      </c>
      <c r="F116" s="54" t="s">
        <v>476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6"/>
      <c r="X116" s="52"/>
      <c r="AZ116" s="58" t="s">
        <v>26</v>
      </c>
      <c r="BA116" s="58">
        <v>6</v>
      </c>
    </row>
    <row r="117" spans="1:53" ht="39.9" customHeight="1" x14ac:dyDescent="1.1000000000000001">
      <c r="C117" s="40"/>
      <c r="D117" s="40"/>
      <c r="E117" s="60"/>
      <c r="F117" s="61"/>
      <c r="G117" s="52"/>
      <c r="H117" s="52"/>
      <c r="I117" s="52" t="s">
        <v>17</v>
      </c>
      <c r="J117" s="52"/>
      <c r="K117" s="52"/>
      <c r="L117" s="52"/>
      <c r="M117" s="52"/>
      <c r="N117" s="62"/>
      <c r="O117" s="55"/>
      <c r="P117" s="55" t="s">
        <v>19</v>
      </c>
      <c r="Q117" s="55"/>
      <c r="R117" s="55"/>
      <c r="S117" s="55"/>
      <c r="T117" s="55"/>
      <c r="U117" s="52"/>
      <c r="V117" s="52"/>
      <c r="W117" s="56"/>
      <c r="X117" s="52"/>
      <c r="AZ117" s="58" t="s">
        <v>27</v>
      </c>
      <c r="BA117" s="58">
        <v>7</v>
      </c>
    </row>
    <row r="118" spans="1:53" ht="39.9" customHeight="1" x14ac:dyDescent="1.1000000000000001">
      <c r="E118" s="53" t="s">
        <v>11</v>
      </c>
      <c r="F118" s="54"/>
      <c r="G118" s="52"/>
      <c r="H118" s="52"/>
      <c r="I118" s="294"/>
      <c r="J118" s="294"/>
      <c r="K118" s="294"/>
      <c r="L118" s="294"/>
      <c r="M118" s="52"/>
      <c r="N118" s="291" t="str">
        <f>IF(I111="x",I114,IF(I114="x",I111,IF(V111="w",I111,IF(V114="w",I114,IF(V111&gt;V114,I111,IF(V114&gt;V111,I114," "))))))</f>
        <v>Kohlerová Sofia</v>
      </c>
      <c r="O118" s="302"/>
      <c r="P118" s="302"/>
      <c r="Q118" s="302"/>
      <c r="R118" s="302"/>
      <c r="S118" s="303"/>
      <c r="T118" s="52"/>
      <c r="U118" s="52"/>
      <c r="V118" s="52"/>
      <c r="W118" s="56"/>
      <c r="X118" s="52"/>
      <c r="AZ118" s="58" t="s">
        <v>28</v>
      </c>
      <c r="BA118" s="58">
        <v>8</v>
      </c>
    </row>
    <row r="119" spans="1:53" ht="39.9" customHeight="1" x14ac:dyDescent="1.1000000000000001">
      <c r="E119" s="60"/>
      <c r="F119" s="61"/>
      <c r="G119" s="52"/>
      <c r="H119" s="52"/>
      <c r="I119" s="294"/>
      <c r="J119" s="294"/>
      <c r="K119" s="294"/>
      <c r="L119" s="294"/>
      <c r="M119" s="52"/>
      <c r="N119" s="291" t="str">
        <f>IF(I112="x",I115,IF(I115="x",I112,IF(V111="w",I112,IF(V114="w",I115,IF(V111&gt;V114,I112,IF(V114&gt;V111,I115," "))))))</f>
        <v>Nemčíková Radoslava</v>
      </c>
      <c r="O119" s="302"/>
      <c r="P119" s="302"/>
      <c r="Q119" s="302"/>
      <c r="R119" s="302"/>
      <c r="S119" s="303"/>
      <c r="T119" s="52"/>
      <c r="U119" s="52"/>
      <c r="V119" s="52"/>
      <c r="W119" s="56"/>
      <c r="X119" s="52"/>
    </row>
    <row r="120" spans="1:53" ht="39.9" customHeight="1" x14ac:dyDescent="1.1000000000000001">
      <c r="E120" s="53" t="s">
        <v>12</v>
      </c>
      <c r="F120" s="149" t="str">
        <f>IF($K$1=8,VLOOKUP('zapisy k stolom'!F109,PAVUK!$GR$2:$GS$8,2,0),IF($K$1=16,VLOOKUP('zapisy k stolom'!F109,PAVUK!$HF$2:$HG$16,2,0),IF($K$1=32,VLOOKUP('zapisy k stolom'!F109,PAVUK!$HB$2:$HC$32,2,0),IF('zapisy k stolom'!$K$1=64,VLOOKUP('zapisy k stolom'!F109,PAVUK!$GX$2:$GY$64,2,0),IF('zapisy k stolom'!$K$1=128,VLOOKUP('zapisy k stolom'!F109,PAVUK!$GT$2:$GU$128,2,0))))))</f>
        <v>Z466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6"/>
      <c r="X120" s="52"/>
    </row>
    <row r="121" spans="1:53" ht="39.9" customHeight="1" x14ac:dyDescent="1.1000000000000001">
      <c r="E121" s="60"/>
      <c r="F121" s="61"/>
      <c r="G121" s="52"/>
      <c r="H121" s="52" t="s">
        <v>18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6"/>
      <c r="X121" s="52"/>
    </row>
    <row r="122" spans="1:53" ht="39.9" customHeight="1" x14ac:dyDescent="1.1000000000000001">
      <c r="E122" s="60"/>
      <c r="F122" s="6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6"/>
      <c r="X122" s="52"/>
    </row>
    <row r="123" spans="1:53" ht="39.9" customHeight="1" x14ac:dyDescent="1.1000000000000001">
      <c r="E123" s="60"/>
      <c r="F123" s="61"/>
      <c r="G123" s="52"/>
      <c r="H123" s="52"/>
      <c r="I123" s="289" t="str">
        <f>I111</f>
        <v>Guassardo Barbora Melisa</v>
      </c>
      <c r="J123" s="289"/>
      <c r="K123" s="289"/>
      <c r="L123" s="289"/>
      <c r="M123" s="52"/>
      <c r="N123" s="52"/>
      <c r="P123" s="289" t="str">
        <f>I114</f>
        <v>Kohlerová Sofia</v>
      </c>
      <c r="Q123" s="289"/>
      <c r="R123" s="289"/>
      <c r="S123" s="289"/>
      <c r="T123" s="290"/>
      <c r="U123" s="290"/>
      <c r="V123" s="52"/>
      <c r="W123" s="56"/>
      <c r="X123" s="52"/>
    </row>
    <row r="124" spans="1:53" ht="39.9" customHeight="1" x14ac:dyDescent="1.1000000000000001">
      <c r="E124" s="60"/>
      <c r="F124" s="61"/>
      <c r="G124" s="52"/>
      <c r="H124" s="52"/>
      <c r="I124" s="289" t="str">
        <f>I112</f>
        <v>Koňárová Kristína</v>
      </c>
      <c r="J124" s="289"/>
      <c r="K124" s="289"/>
      <c r="L124" s="289"/>
      <c r="M124" s="52"/>
      <c r="N124" s="52"/>
      <c r="O124" s="52"/>
      <c r="P124" s="289" t="str">
        <f>I115</f>
        <v>Nemčíková Radoslava</v>
      </c>
      <c r="Q124" s="289"/>
      <c r="R124" s="289"/>
      <c r="S124" s="289"/>
      <c r="T124" s="290"/>
      <c r="U124" s="290"/>
      <c r="V124" s="52"/>
      <c r="W124" s="56"/>
      <c r="X124" s="52"/>
    </row>
    <row r="125" spans="1:53" ht="69.900000000000006" customHeight="1" x14ac:dyDescent="1.1000000000000001">
      <c r="E125" s="53"/>
      <c r="F125" s="54"/>
      <c r="G125" s="52"/>
      <c r="H125" s="63" t="s">
        <v>21</v>
      </c>
      <c r="I125" s="291"/>
      <c r="J125" s="292"/>
      <c r="K125" s="292"/>
      <c r="L125" s="293"/>
      <c r="M125" s="52"/>
      <c r="N125" s="52"/>
      <c r="O125" s="63" t="s">
        <v>21</v>
      </c>
      <c r="P125" s="294"/>
      <c r="Q125" s="294"/>
      <c r="R125" s="294"/>
      <c r="S125" s="294"/>
      <c r="T125" s="294"/>
      <c r="U125" s="294"/>
      <c r="V125" s="52"/>
      <c r="W125" s="56"/>
      <c r="X125" s="52"/>
    </row>
    <row r="126" spans="1:53" ht="69.900000000000006" customHeight="1" x14ac:dyDescent="1.1000000000000001">
      <c r="E126" s="53"/>
      <c r="F126" s="54"/>
      <c r="G126" s="52"/>
      <c r="H126" s="63" t="s">
        <v>22</v>
      </c>
      <c r="I126" s="294"/>
      <c r="J126" s="294"/>
      <c r="K126" s="294"/>
      <c r="L126" s="294"/>
      <c r="M126" s="52"/>
      <c r="N126" s="52"/>
      <c r="O126" s="63" t="s">
        <v>22</v>
      </c>
      <c r="P126" s="294"/>
      <c r="Q126" s="294"/>
      <c r="R126" s="294"/>
      <c r="S126" s="294"/>
      <c r="T126" s="294"/>
      <c r="U126" s="294"/>
      <c r="V126" s="52"/>
      <c r="W126" s="56"/>
      <c r="X126" s="52"/>
    </row>
    <row r="127" spans="1:53" ht="69.900000000000006" customHeight="1" x14ac:dyDescent="1.1000000000000001">
      <c r="E127" s="53"/>
      <c r="F127" s="54"/>
      <c r="G127" s="52"/>
      <c r="H127" s="63" t="s">
        <v>22</v>
      </c>
      <c r="I127" s="294"/>
      <c r="J127" s="294"/>
      <c r="K127" s="294"/>
      <c r="L127" s="294"/>
      <c r="M127" s="52"/>
      <c r="N127" s="52"/>
      <c r="O127" s="63" t="s">
        <v>22</v>
      </c>
      <c r="P127" s="294"/>
      <c r="Q127" s="294"/>
      <c r="R127" s="294"/>
      <c r="S127" s="294"/>
      <c r="T127" s="294"/>
      <c r="U127" s="294"/>
      <c r="V127" s="52"/>
      <c r="W127" s="56"/>
      <c r="X127" s="52"/>
    </row>
    <row r="128" spans="1:53" ht="39.9" customHeight="1" thickBot="1" x14ac:dyDescent="1.1499999999999999"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7"/>
      <c r="U128" s="67"/>
      <c r="V128" s="67"/>
      <c r="W128" s="68"/>
      <c r="X128" s="52"/>
    </row>
    <row r="129" spans="1:53" ht="61.8" thickBot="1" x14ac:dyDescent="1.1499999999999999"/>
    <row r="130" spans="1:53" ht="39.9" customHeight="1" x14ac:dyDescent="1.1000000000000001">
      <c r="A130" s="41" t="str">
        <f>F141</f>
        <v>Z497</v>
      </c>
      <c r="C130" s="40"/>
      <c r="D130" s="40"/>
      <c r="E130" s="48" t="s">
        <v>39</v>
      </c>
      <c r="F130" s="49">
        <f>F109+1</f>
        <v>7</v>
      </c>
      <c r="G130" s="50"/>
      <c r="H130" s="86" t="s">
        <v>192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 t="s">
        <v>15</v>
      </c>
      <c r="W130" s="51"/>
      <c r="X130" s="52"/>
      <c r="Y130" s="42" t="str">
        <f>A132</f>
        <v>1Z497</v>
      </c>
      <c r="Z130" s="47" t="str">
        <f>CONCATENATE("(",V132,":",V135,")")</f>
        <v>(3:0)</v>
      </c>
      <c r="AA130" s="44" t="str">
        <f>IF(N139=" ","",IF(N139=I132,B132,IF(N139=I135,B135," ")))</f>
        <v>Guassardo / Geročová</v>
      </c>
      <c r="AB130" s="44" t="str">
        <f>IF(V132&gt;V135,AV130,IF(V135&gt;V132,AV131,""))</f>
        <v xml:space="preserve">3:0 ( ,,,,,, ) </v>
      </c>
      <c r="AC130" s="44" t="str">
        <f>CONCATENATE("Tbl.: ",F132,"   H: ",F135,"   D: ",F134)</f>
        <v>Tbl.: 1   H: ?   D: Ne 6.3.</v>
      </c>
      <c r="AD130" s="42" t="str">
        <f>IF(OR(I135="X",I132="X"),"",IF(N139=I132,B135,B132))</f>
        <v>Kohlerová / Nemčíková</v>
      </c>
      <c r="AE130" s="42" t="s">
        <v>4</v>
      </c>
      <c r="AV130" s="45" t="str">
        <f>IF(OR(N132="w",N135="w"),"W.O.",CONCATENATE(V132,":",V135, " ( ",AN132,",",AO132,",",AP132,",",AQ132,",",AR132,",",AS132,",",AT132," ) "))</f>
        <v xml:space="preserve">3:0 ( ,,,,,, ) </v>
      </c>
    </row>
    <row r="131" spans="1:53" ht="39.9" customHeight="1" x14ac:dyDescent="1.1000000000000001">
      <c r="C131" s="40"/>
      <c r="D131" s="40"/>
      <c r="E131" s="53"/>
      <c r="F131" s="54"/>
      <c r="G131" s="85" t="s">
        <v>191</v>
      </c>
      <c r="H131" s="87" t="s">
        <v>193</v>
      </c>
      <c r="I131" s="52"/>
      <c r="J131" s="52"/>
      <c r="K131" s="52"/>
      <c r="L131" s="52"/>
      <c r="M131" s="52"/>
      <c r="N131" s="55">
        <v>1</v>
      </c>
      <c r="O131" s="55">
        <v>2</v>
      </c>
      <c r="P131" s="55">
        <v>3</v>
      </c>
      <c r="Q131" s="55">
        <v>4</v>
      </c>
      <c r="R131" s="55">
        <v>5</v>
      </c>
      <c r="S131" s="55">
        <v>6</v>
      </c>
      <c r="T131" s="55">
        <v>7</v>
      </c>
      <c r="U131" s="52"/>
      <c r="V131" s="55" t="s">
        <v>16</v>
      </c>
      <c r="W131" s="56"/>
      <c r="X131" s="52"/>
      <c r="AE131" s="42" t="s">
        <v>38</v>
      </c>
      <c r="AV131" s="45" t="str">
        <f>IF(OR(N132="w",N135="w"),"W.O.",CONCATENATE(V135,":",V132, " ( ",AN133,",",AO133,",",AP133,",",AQ133,",",AR133,",",AS133,",",AT133," ) "))</f>
        <v xml:space="preserve">0:3 ( ,,,,,, ) </v>
      </c>
    </row>
    <row r="132" spans="1:53" ht="39.9" customHeight="1" x14ac:dyDescent="1.1000000000000001">
      <c r="A132" s="41" t="str">
        <f>CONCATENATE(1,A130)</f>
        <v>1Z497</v>
      </c>
      <c r="B132" s="41" t="str">
        <f>VLOOKUP(A132,'KO KODY SPOLU'!$A$3:$B$478,2,0)</f>
        <v>Guassardo / Geročová</v>
      </c>
      <c r="C132" s="40"/>
      <c r="D132" s="40"/>
      <c r="E132" s="53" t="s">
        <v>14</v>
      </c>
      <c r="F132" s="54" t="str">
        <f>VLOOKUP(A130,'zoznam zapasov'!$A$6:$K$133,11,0)</f>
        <v>1</v>
      </c>
      <c r="G132" s="298"/>
      <c r="H132" s="84"/>
      <c r="I132" s="296" t="str">
        <f>IF(ISERROR(VLOOKUP(B132,vylosovanie!$N$10:$Q$162,3,0))=TRUE," ",VLOOKUP(B132,vylosovanie!$N$10:$Q$162,3,0))</f>
        <v>Guassardo Liliana Alicja</v>
      </c>
      <c r="J132" s="297"/>
      <c r="K132" s="297"/>
      <c r="L132" s="297"/>
      <c r="M132" s="52"/>
      <c r="N132" s="300"/>
      <c r="O132" s="300"/>
      <c r="P132" s="300"/>
      <c r="Q132" s="300"/>
      <c r="R132" s="300"/>
      <c r="S132" s="300"/>
      <c r="T132" s="300"/>
      <c r="U132" s="52"/>
      <c r="V132" s="236">
        <v>3</v>
      </c>
      <c r="W132" s="56"/>
      <c r="X132" s="52"/>
      <c r="AE132" s="42">
        <f>VLOOKUP(I132,vylosovanie!$F$5:$L$41,7,0)</f>
        <v>11</v>
      </c>
      <c r="AF132" s="57">
        <f>IF(N132&gt;N135,1,0)</f>
        <v>0</v>
      </c>
      <c r="AG132" s="57">
        <f t="shared" ref="AG132" si="156">IF(O132&gt;O135,1,0)</f>
        <v>0</v>
      </c>
      <c r="AH132" s="57">
        <f t="shared" ref="AH132" si="157">IF(P132&gt;P135,1,0)</f>
        <v>0</v>
      </c>
      <c r="AI132" s="57">
        <f t="shared" ref="AI132" si="158">IF(Q132&gt;Q135,1,0)</f>
        <v>0</v>
      </c>
      <c r="AJ132" s="57">
        <f t="shared" ref="AJ132" si="159">IF(R132&gt;R135,1,0)</f>
        <v>0</v>
      </c>
      <c r="AK132" s="57">
        <f t="shared" ref="AK132" si="160">IF(S132&gt;S135,1,0)</f>
        <v>0</v>
      </c>
      <c r="AL132" s="57">
        <f t="shared" ref="AL132" si="161">IF(T132&gt;T135,1,0)</f>
        <v>0</v>
      </c>
      <c r="AN132" s="57" t="str">
        <f t="shared" ref="AN132" si="162">IF(ISBLANK(N132)=TRUE,"",IF(AF132=1,N135,-N132))</f>
        <v/>
      </c>
      <c r="AO132" s="57" t="str">
        <f t="shared" ref="AO132" si="163">IF(ISBLANK(O132)=TRUE,"",IF(AG132=1,O135,-O132))</f>
        <v/>
      </c>
      <c r="AP132" s="57" t="str">
        <f t="shared" ref="AP132" si="164">IF(ISBLANK(P132)=TRUE,"",IF(AH132=1,P135,-P132))</f>
        <v/>
      </c>
      <c r="AQ132" s="57" t="str">
        <f t="shared" ref="AQ132" si="165">IF(ISBLANK(Q132)=TRUE,"",IF(AI132=1,Q135,-Q132))</f>
        <v/>
      </c>
      <c r="AR132" s="57" t="str">
        <f t="shared" ref="AR132" si="166">IF(ISBLANK(R132)=TRUE,"",IF(AJ132=1,R135,-R132))</f>
        <v/>
      </c>
      <c r="AS132" s="57" t="str">
        <f t="shared" ref="AS132" si="167">IF(ISBLANK(S132)=TRUE,"",IF(AK132=1,S135,-S132))</f>
        <v/>
      </c>
      <c r="AT132" s="57" t="str">
        <f t="shared" ref="AT132" si="168">IF(ISBLANK(T132)=TRUE,"",IF(AL132=1,T135,-T132))</f>
        <v/>
      </c>
      <c r="AZ132" s="58" t="s">
        <v>5</v>
      </c>
      <c r="BA132" s="58">
        <v>1</v>
      </c>
    </row>
    <row r="133" spans="1:53" ht="39.9" customHeight="1" x14ac:dyDescent="1.1000000000000001">
      <c r="C133" s="40"/>
      <c r="D133" s="40"/>
      <c r="E133" s="53"/>
      <c r="F133" s="54"/>
      <c r="G133" s="299"/>
      <c r="H133" s="84"/>
      <c r="I133" s="296" t="str">
        <f>IF(ISERROR(VLOOKUP(B132,vylosovanie!$N$10:$Q$162,3,0))=TRUE," ",VLOOKUP(B132,vylosovanie!$N$10:$Q$162,4,0))</f>
        <v>Geročová Alexandra</v>
      </c>
      <c r="J133" s="297"/>
      <c r="K133" s="297"/>
      <c r="L133" s="297"/>
      <c r="M133" s="52"/>
      <c r="N133" s="301"/>
      <c r="O133" s="301"/>
      <c r="P133" s="301"/>
      <c r="Q133" s="301"/>
      <c r="R133" s="301"/>
      <c r="S133" s="301"/>
      <c r="T133" s="301"/>
      <c r="U133" s="52"/>
      <c r="V133" s="237">
        <v>3</v>
      </c>
      <c r="W133" s="56"/>
      <c r="X133" s="52"/>
      <c r="AE133" s="42">
        <f>VLOOKUP(I135,vylosovanie!$F$5:$L$41,7,0)</f>
        <v>21</v>
      </c>
      <c r="AF133" s="57">
        <f>IF(N135&gt;N132,1,0)</f>
        <v>0</v>
      </c>
      <c r="AG133" s="57">
        <f t="shared" ref="AG133" si="169">IF(O135&gt;O132,1,0)</f>
        <v>0</v>
      </c>
      <c r="AH133" s="57">
        <f t="shared" ref="AH133" si="170">IF(P135&gt;P132,1,0)</f>
        <v>0</v>
      </c>
      <c r="AI133" s="57">
        <f t="shared" ref="AI133" si="171">IF(Q135&gt;Q132,1,0)</f>
        <v>0</v>
      </c>
      <c r="AJ133" s="57">
        <f t="shared" ref="AJ133" si="172">IF(R135&gt;R132,1,0)</f>
        <v>0</v>
      </c>
      <c r="AK133" s="57">
        <f t="shared" ref="AK133" si="173">IF(S135&gt;S132,1,0)</f>
        <v>0</v>
      </c>
      <c r="AL133" s="57">
        <f t="shared" ref="AL133" si="174">IF(T135&gt;T132,1,0)</f>
        <v>0</v>
      </c>
      <c r="AN133" s="57" t="str">
        <f t="shared" ref="AN133" si="175">IF(ISBLANK(N135)=TRUE,"",IF(AF133=1,N132,-N135))</f>
        <v/>
      </c>
      <c r="AO133" s="57" t="str">
        <f t="shared" ref="AO133" si="176">IF(ISBLANK(O135)=TRUE,"",IF(AG133=1,O132,-O135))</f>
        <v/>
      </c>
      <c r="AP133" s="57" t="str">
        <f t="shared" ref="AP133" si="177">IF(ISBLANK(P135)=TRUE,"",IF(AH133=1,P132,-P135))</f>
        <v/>
      </c>
      <c r="AQ133" s="57" t="str">
        <f t="shared" ref="AQ133" si="178">IF(ISBLANK(Q135)=TRUE,"",IF(AI133=1,Q132,-Q135))</f>
        <v/>
      </c>
      <c r="AR133" s="57" t="str">
        <f t="shared" ref="AR133" si="179">IF(ISBLANK(R135)=TRUE,"",IF(AJ133=1,R132,-R135))</f>
        <v/>
      </c>
      <c r="AS133" s="57" t="str">
        <f t="shared" ref="AS133" si="180">IF(ISBLANK(S135)=TRUE,"",IF(AK133=1,S132,-S135))</f>
        <v/>
      </c>
      <c r="AT133" s="57" t="str">
        <f t="shared" ref="AT133" si="181">IF(ISBLANK(T135)=TRUE,"",IF(AL133=1,T132,-T135))</f>
        <v/>
      </c>
      <c r="AZ133" s="58" t="s">
        <v>10</v>
      </c>
      <c r="BA133" s="58">
        <v>2</v>
      </c>
    </row>
    <row r="134" spans="1:53" ht="39.9" customHeight="1" x14ac:dyDescent="1.1000000000000001">
      <c r="C134" s="40"/>
      <c r="D134" s="40"/>
      <c r="E134" s="53" t="s">
        <v>20</v>
      </c>
      <c r="F134" s="54" t="str">
        <f>VLOOKUP(A130,'zoznam zapasov'!$A$6:$K$133,9,0)</f>
        <v>Ne 6.3.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6"/>
      <c r="X134" s="52"/>
      <c r="AZ134" s="58" t="s">
        <v>23</v>
      </c>
      <c r="BA134" s="58">
        <v>3</v>
      </c>
    </row>
    <row r="135" spans="1:53" ht="39.9" customHeight="1" x14ac:dyDescent="1.1000000000000001">
      <c r="A135" s="41" t="str">
        <f>CONCATENATE(2,A130)</f>
        <v>2Z497</v>
      </c>
      <c r="B135" s="41" t="str">
        <f>VLOOKUP(A135,'KO KODY SPOLU'!$A$3:$B$478,2,0)</f>
        <v>Kohlerová / Nemčíková</v>
      </c>
      <c r="C135" s="40"/>
      <c r="D135" s="40"/>
      <c r="E135" s="53" t="s">
        <v>13</v>
      </c>
      <c r="F135" s="59" t="str">
        <f>VLOOKUP(A130,'zoznam zapasov'!$A$6:$K$133,10,0)</f>
        <v>?</v>
      </c>
      <c r="G135" s="298"/>
      <c r="H135" s="84"/>
      <c r="I135" s="296" t="str">
        <f>IF(ISERROR(VLOOKUP(B135,vylosovanie!$N$10:$Q$162,3,0))=TRUE," ",VLOOKUP(B135,vylosovanie!$N$10:$Q$162,3,0))</f>
        <v>Kohlerová Sofia</v>
      </c>
      <c r="J135" s="297"/>
      <c r="K135" s="297"/>
      <c r="L135" s="297"/>
      <c r="M135" s="52"/>
      <c r="N135" s="300"/>
      <c r="O135" s="300"/>
      <c r="P135" s="300"/>
      <c r="Q135" s="300"/>
      <c r="R135" s="300"/>
      <c r="S135" s="300"/>
      <c r="T135" s="300"/>
      <c r="U135" s="52"/>
      <c r="V135" s="236">
        <v>0</v>
      </c>
      <c r="W135" s="56"/>
      <c r="X135" s="52"/>
      <c r="AZ135" s="58" t="s">
        <v>24</v>
      </c>
      <c r="BA135" s="58">
        <v>4</v>
      </c>
    </row>
    <row r="136" spans="1:53" ht="39.9" customHeight="1" x14ac:dyDescent="1.1000000000000001">
      <c r="C136" s="40"/>
      <c r="D136" s="40"/>
      <c r="E136" s="60"/>
      <c r="F136" s="61"/>
      <c r="G136" s="299"/>
      <c r="H136" s="84"/>
      <c r="I136" s="296" t="str">
        <f>IF(ISERROR(VLOOKUP(B135,vylosovanie!$N$10:$Q$162,3,0))=TRUE," ",VLOOKUP(B135,vylosovanie!$N$10:$Q$162,4,0))</f>
        <v>Nemčíková Radoslava</v>
      </c>
      <c r="J136" s="297"/>
      <c r="K136" s="297"/>
      <c r="L136" s="297"/>
      <c r="M136" s="52"/>
      <c r="N136" s="301"/>
      <c r="O136" s="301"/>
      <c r="P136" s="301"/>
      <c r="Q136" s="301"/>
      <c r="R136" s="301"/>
      <c r="S136" s="301"/>
      <c r="T136" s="301"/>
      <c r="U136" s="52"/>
      <c r="V136" s="237">
        <v>0</v>
      </c>
      <c r="W136" s="56"/>
      <c r="X136" s="52"/>
      <c r="AZ136" s="58" t="s">
        <v>25</v>
      </c>
      <c r="BA136" s="58">
        <v>5</v>
      </c>
    </row>
    <row r="137" spans="1:53" ht="39.9" customHeight="1" x14ac:dyDescent="1.1000000000000001">
      <c r="C137" s="40"/>
      <c r="D137" s="40"/>
      <c r="E137" s="53" t="s">
        <v>36</v>
      </c>
      <c r="F137" s="54" t="s">
        <v>476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6"/>
      <c r="X137" s="52"/>
      <c r="AZ137" s="58" t="s">
        <v>26</v>
      </c>
      <c r="BA137" s="58">
        <v>6</v>
      </c>
    </row>
    <row r="138" spans="1:53" ht="39.9" customHeight="1" x14ac:dyDescent="1.1000000000000001">
      <c r="C138" s="40"/>
      <c r="D138" s="40"/>
      <c r="E138" s="60"/>
      <c r="F138" s="61"/>
      <c r="G138" s="52"/>
      <c r="H138" s="52"/>
      <c r="I138" s="52" t="s">
        <v>17</v>
      </c>
      <c r="J138" s="52"/>
      <c r="K138" s="52"/>
      <c r="L138" s="52"/>
      <c r="M138" s="52"/>
      <c r="N138" s="62"/>
      <c r="O138" s="55"/>
      <c r="P138" s="55" t="s">
        <v>19</v>
      </c>
      <c r="Q138" s="55"/>
      <c r="R138" s="55"/>
      <c r="S138" s="55"/>
      <c r="T138" s="55"/>
      <c r="U138" s="52"/>
      <c r="V138" s="52"/>
      <c r="W138" s="56"/>
      <c r="X138" s="52"/>
      <c r="AZ138" s="58" t="s">
        <v>27</v>
      </c>
      <c r="BA138" s="58">
        <v>7</v>
      </c>
    </row>
    <row r="139" spans="1:53" ht="39.9" customHeight="1" x14ac:dyDescent="1.1000000000000001">
      <c r="E139" s="53" t="s">
        <v>11</v>
      </c>
      <c r="F139" s="54"/>
      <c r="G139" s="52"/>
      <c r="H139" s="52"/>
      <c r="I139" s="294"/>
      <c r="J139" s="294"/>
      <c r="K139" s="294"/>
      <c r="L139" s="294"/>
      <c r="M139" s="52"/>
      <c r="N139" s="291" t="str">
        <f>IF(I132="x",I135,IF(I135="x",I132,IF(V132="w",I132,IF(V135="w",I135,IF(V132&gt;V135,I132,IF(V135&gt;V132,I135," "))))))</f>
        <v>Guassardo Liliana Alicja</v>
      </c>
      <c r="O139" s="302"/>
      <c r="P139" s="302"/>
      <c r="Q139" s="302"/>
      <c r="R139" s="302"/>
      <c r="S139" s="303"/>
      <c r="T139" s="52"/>
      <c r="U139" s="52"/>
      <c r="V139" s="52"/>
      <c r="W139" s="56"/>
      <c r="X139" s="52"/>
      <c r="AZ139" s="58" t="s">
        <v>28</v>
      </c>
      <c r="BA139" s="58">
        <v>8</v>
      </c>
    </row>
    <row r="140" spans="1:53" ht="39.9" customHeight="1" x14ac:dyDescent="1.1000000000000001">
      <c r="E140" s="60"/>
      <c r="F140" s="61"/>
      <c r="G140" s="52"/>
      <c r="H140" s="52"/>
      <c r="I140" s="294"/>
      <c r="J140" s="294"/>
      <c r="K140" s="294"/>
      <c r="L140" s="294"/>
      <c r="M140" s="52"/>
      <c r="N140" s="291" t="str">
        <f>IF(I133="x",I136,IF(I136="x",I133,IF(V132="w",I133,IF(V135="w",I136,IF(V132&gt;V135,I133,IF(V135&gt;V132,I136," "))))))</f>
        <v>Geročová Alexandra</v>
      </c>
      <c r="O140" s="302"/>
      <c r="P140" s="302"/>
      <c r="Q140" s="302"/>
      <c r="R140" s="302"/>
      <c r="S140" s="303"/>
      <c r="T140" s="52"/>
      <c r="U140" s="52"/>
      <c r="V140" s="52"/>
      <c r="W140" s="56"/>
      <c r="X140" s="52"/>
    </row>
    <row r="141" spans="1:53" ht="39.9" customHeight="1" x14ac:dyDescent="1.1000000000000001">
      <c r="E141" s="53" t="s">
        <v>12</v>
      </c>
      <c r="F141" s="149" t="str">
        <f>IF($K$1=8,VLOOKUP('zapisy k stolom'!F130,PAVUK!$GR$2:$GS$8,2,0),IF($K$1=16,VLOOKUP('zapisy k stolom'!F130,PAVUK!$HF$2:$HG$16,2,0),IF($K$1=32,VLOOKUP('zapisy k stolom'!F130,PAVUK!$HB$2:$HC$32,2,0),IF('zapisy k stolom'!$K$1=64,VLOOKUP('zapisy k stolom'!F130,PAVUK!$GX$2:$GY$64,2,0),IF('zapisy k stolom'!$K$1=128,VLOOKUP('zapisy k stolom'!F130,PAVUK!$GT$2:$GU$128,2,0))))))</f>
        <v>Z497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6"/>
      <c r="X141" s="52"/>
    </row>
    <row r="142" spans="1:53" ht="39.9" customHeight="1" x14ac:dyDescent="1.1000000000000001">
      <c r="E142" s="60"/>
      <c r="F142" s="61"/>
      <c r="G142" s="52"/>
      <c r="H142" s="52" t="s">
        <v>18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6"/>
      <c r="X142" s="52"/>
    </row>
    <row r="143" spans="1:53" ht="39.9" customHeight="1" x14ac:dyDescent="1.1000000000000001">
      <c r="E143" s="60"/>
      <c r="F143" s="6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6"/>
      <c r="X143" s="52"/>
    </row>
    <row r="144" spans="1:53" ht="39.9" customHeight="1" x14ac:dyDescent="1.1000000000000001">
      <c r="E144" s="60"/>
      <c r="F144" s="61"/>
      <c r="G144" s="52"/>
      <c r="H144" s="52"/>
      <c r="I144" s="289" t="str">
        <f>I132</f>
        <v>Guassardo Liliana Alicja</v>
      </c>
      <c r="J144" s="289"/>
      <c r="K144" s="289"/>
      <c r="L144" s="289"/>
      <c r="M144" s="52"/>
      <c r="N144" s="52"/>
      <c r="P144" s="289" t="str">
        <f>I135</f>
        <v>Kohlerová Sofia</v>
      </c>
      <c r="Q144" s="289"/>
      <c r="R144" s="289"/>
      <c r="S144" s="289"/>
      <c r="T144" s="290"/>
      <c r="U144" s="290"/>
      <c r="V144" s="52"/>
      <c r="W144" s="56"/>
      <c r="X144" s="52"/>
    </row>
    <row r="145" spans="1:53" ht="39.9" customHeight="1" x14ac:dyDescent="1.1000000000000001">
      <c r="E145" s="60"/>
      <c r="F145" s="61"/>
      <c r="G145" s="52"/>
      <c r="H145" s="52"/>
      <c r="I145" s="289" t="str">
        <f>I133</f>
        <v>Geročová Alexandra</v>
      </c>
      <c r="J145" s="289"/>
      <c r="K145" s="289"/>
      <c r="L145" s="289"/>
      <c r="M145" s="52"/>
      <c r="N145" s="52"/>
      <c r="O145" s="52"/>
      <c r="P145" s="289" t="str">
        <f>I136</f>
        <v>Nemčíková Radoslava</v>
      </c>
      <c r="Q145" s="289"/>
      <c r="R145" s="289"/>
      <c r="S145" s="289"/>
      <c r="T145" s="290"/>
      <c r="U145" s="290"/>
      <c r="V145" s="52"/>
      <c r="W145" s="56"/>
      <c r="X145" s="52"/>
    </row>
    <row r="146" spans="1:53" ht="69.900000000000006" customHeight="1" x14ac:dyDescent="1.1000000000000001">
      <c r="E146" s="53"/>
      <c r="F146" s="54"/>
      <c r="G146" s="52"/>
      <c r="H146" s="63" t="s">
        <v>21</v>
      </c>
      <c r="I146" s="291"/>
      <c r="J146" s="292"/>
      <c r="K146" s="292"/>
      <c r="L146" s="293"/>
      <c r="M146" s="52"/>
      <c r="N146" s="52"/>
      <c r="O146" s="63" t="s">
        <v>21</v>
      </c>
      <c r="P146" s="294"/>
      <c r="Q146" s="294"/>
      <c r="R146" s="294"/>
      <c r="S146" s="294"/>
      <c r="T146" s="294"/>
      <c r="U146" s="294"/>
      <c r="V146" s="52"/>
      <c r="W146" s="56"/>
      <c r="X146" s="52"/>
    </row>
    <row r="147" spans="1:53" ht="69.900000000000006" customHeight="1" x14ac:dyDescent="1.1000000000000001">
      <c r="E147" s="53"/>
      <c r="F147" s="54"/>
      <c r="G147" s="52"/>
      <c r="H147" s="63" t="s">
        <v>22</v>
      </c>
      <c r="I147" s="294"/>
      <c r="J147" s="294"/>
      <c r="K147" s="294"/>
      <c r="L147" s="294"/>
      <c r="M147" s="52"/>
      <c r="N147" s="52"/>
      <c r="O147" s="63" t="s">
        <v>22</v>
      </c>
      <c r="P147" s="294"/>
      <c r="Q147" s="294"/>
      <c r="R147" s="294"/>
      <c r="S147" s="294"/>
      <c r="T147" s="294"/>
      <c r="U147" s="294"/>
      <c r="V147" s="52"/>
      <c r="W147" s="56"/>
      <c r="X147" s="52"/>
    </row>
    <row r="148" spans="1:53" ht="69.900000000000006" customHeight="1" x14ac:dyDescent="1.1000000000000001">
      <c r="E148" s="53"/>
      <c r="F148" s="54"/>
      <c r="G148" s="52"/>
      <c r="H148" s="63" t="s">
        <v>22</v>
      </c>
      <c r="I148" s="294"/>
      <c r="J148" s="294"/>
      <c r="K148" s="294"/>
      <c r="L148" s="294"/>
      <c r="M148" s="52"/>
      <c r="N148" s="52"/>
      <c r="O148" s="63" t="s">
        <v>22</v>
      </c>
      <c r="P148" s="294"/>
      <c r="Q148" s="294"/>
      <c r="R148" s="294"/>
      <c r="S148" s="294"/>
      <c r="T148" s="294"/>
      <c r="U148" s="294"/>
      <c r="V148" s="52"/>
      <c r="W148" s="56"/>
      <c r="X148" s="52"/>
    </row>
    <row r="149" spans="1:53" ht="39.9" customHeight="1" thickBot="1" x14ac:dyDescent="1.1499999999999999">
      <c r="E149" s="64"/>
      <c r="F149" s="6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7"/>
      <c r="U149" s="67"/>
      <c r="V149" s="67"/>
      <c r="W149" s="68"/>
      <c r="X149" s="52"/>
    </row>
    <row r="150" spans="1:53" ht="61.8" thickBot="1" x14ac:dyDescent="1.1499999999999999"/>
    <row r="151" spans="1:53" ht="39.9" customHeight="1" x14ac:dyDescent="1.1000000000000001">
      <c r="A151" s="41" t="e">
        <f>F162</f>
        <v>#N/A</v>
      </c>
      <c r="C151" s="40"/>
      <c r="D151" s="40"/>
      <c r="E151" s="48" t="s">
        <v>39</v>
      </c>
      <c r="F151" s="49">
        <f>F130+1</f>
        <v>8</v>
      </c>
      <c r="G151" s="50"/>
      <c r="H151" s="86" t="s">
        <v>192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 t="s">
        <v>15</v>
      </c>
      <c r="W151" s="51"/>
      <c r="X151" s="52"/>
      <c r="Y151" s="42" t="e">
        <f>A153</f>
        <v>#N/A</v>
      </c>
      <c r="Z151" s="47" t="str">
        <f>CONCATENATE("(",V153,":",V156,")")</f>
        <v>(:)</v>
      </c>
      <c r="AA151" s="44" t="str">
        <f>IF(N160=" ","",IF(N160=I153,B153,IF(N160=I156,B156," ")))</f>
        <v/>
      </c>
      <c r="AB151" s="44" t="str">
        <f>IF(V153&gt;V156,AV151,IF(V156&gt;V153,AV152,""))</f>
        <v/>
      </c>
      <c r="AC151" s="44" t="e">
        <f>CONCATENATE("Tbl.: ",F153,"   H: ",F156,"   D: ",F155)</f>
        <v>#N/A</v>
      </c>
      <c r="AD151" s="42" t="e">
        <f>IF(OR(I156="X",I153="X"),"",IF(N160=I153,B156,B153))</f>
        <v>#N/A</v>
      </c>
      <c r="AE151" s="42" t="s">
        <v>4</v>
      </c>
      <c r="AV151" s="45" t="str">
        <f>IF(OR(N153="w",N156="w"),"W.O.",CONCATENATE(V153,":",V156, " ( ",AN153,",",AO153,",",AP153,",",AQ153,",",AR153,",",AS153,",",AT153," ) "))</f>
        <v xml:space="preserve">: ( ,,,,,, ) </v>
      </c>
    </row>
    <row r="152" spans="1:53" ht="39.9" customHeight="1" x14ac:dyDescent="1.1000000000000001">
      <c r="C152" s="40"/>
      <c r="D152" s="40"/>
      <c r="E152" s="53"/>
      <c r="F152" s="54"/>
      <c r="G152" s="85" t="s">
        <v>191</v>
      </c>
      <c r="H152" s="87" t="s">
        <v>193</v>
      </c>
      <c r="I152" s="52"/>
      <c r="J152" s="52"/>
      <c r="K152" s="52"/>
      <c r="L152" s="52"/>
      <c r="M152" s="52"/>
      <c r="N152" s="55">
        <v>1</v>
      </c>
      <c r="O152" s="55">
        <v>2</v>
      </c>
      <c r="P152" s="55">
        <v>3</v>
      </c>
      <c r="Q152" s="55">
        <v>4</v>
      </c>
      <c r="R152" s="55">
        <v>5</v>
      </c>
      <c r="S152" s="55">
        <v>6</v>
      </c>
      <c r="T152" s="55">
        <v>7</v>
      </c>
      <c r="U152" s="52"/>
      <c r="V152" s="55" t="s">
        <v>16</v>
      </c>
      <c r="W152" s="56"/>
      <c r="X152" s="52"/>
      <c r="AE152" s="42" t="s">
        <v>38</v>
      </c>
      <c r="AV152" s="45" t="str">
        <f>IF(OR(N153="w",N156="w"),"W.O.",CONCATENATE(V156,":",V153, " ( ",AN154,",",AO154,",",AP154,",",AQ154,",",AR154,",",AS154,",",AT154," ) "))</f>
        <v xml:space="preserve">: ( ,,,,,, ) </v>
      </c>
    </row>
    <row r="153" spans="1:53" ht="39.9" customHeight="1" x14ac:dyDescent="1.1000000000000001">
      <c r="A153" s="41" t="e">
        <f>CONCATENATE(1,A151)</f>
        <v>#N/A</v>
      </c>
      <c r="B153" s="41" t="e">
        <f>VLOOKUP(A153,'KO KODY SPOLU'!$A$3:$B$478,2,0)</f>
        <v>#N/A</v>
      </c>
      <c r="C153" s="40"/>
      <c r="D153" s="40"/>
      <c r="E153" s="53" t="s">
        <v>14</v>
      </c>
      <c r="F153" s="54" t="e">
        <f>VLOOKUP(A151,'zoznam zapasov'!$A$6:$K$133,11,0)</f>
        <v>#N/A</v>
      </c>
      <c r="G153" s="298"/>
      <c r="H153" s="84"/>
      <c r="I153" s="296" t="str">
        <f>IF(ISERROR(VLOOKUP(B153,vylosovanie!$N$10:$Q$162,3,0))=TRUE," ",VLOOKUP(B153,vylosovanie!$N$10:$Q$162,3,0))</f>
        <v xml:space="preserve"> </v>
      </c>
      <c r="J153" s="297"/>
      <c r="K153" s="297"/>
      <c r="L153" s="297"/>
      <c r="M153" s="52"/>
      <c r="N153" s="300"/>
      <c r="O153" s="300"/>
      <c r="P153" s="300"/>
      <c r="Q153" s="300"/>
      <c r="R153" s="300"/>
      <c r="S153" s="300"/>
      <c r="T153" s="300"/>
      <c r="U153" s="52"/>
      <c r="V153" s="236" t="str">
        <f>IF(N153="w","W",IF(N153="o","O",IF(SUM(AF153:AL154)=0,"",SUM(AF153:AL153))))</f>
        <v/>
      </c>
      <c r="W153" s="56"/>
      <c r="X153" s="52"/>
      <c r="AE153" s="42">
        <f>VLOOKUP(I153,vylosovanie!$F$5:$L$41,7,0)</f>
        <v>51</v>
      </c>
      <c r="AF153" s="57">
        <f>IF(N153&gt;N156,1,0)</f>
        <v>0</v>
      </c>
      <c r="AG153" s="57">
        <f t="shared" ref="AG153" si="182">IF(O153&gt;O156,1,0)</f>
        <v>0</v>
      </c>
      <c r="AH153" s="57">
        <f t="shared" ref="AH153" si="183">IF(P153&gt;P156,1,0)</f>
        <v>0</v>
      </c>
      <c r="AI153" s="57">
        <f t="shared" ref="AI153" si="184">IF(Q153&gt;Q156,1,0)</f>
        <v>0</v>
      </c>
      <c r="AJ153" s="57">
        <f t="shared" ref="AJ153" si="185">IF(R153&gt;R156,1,0)</f>
        <v>0</v>
      </c>
      <c r="AK153" s="57">
        <f t="shared" ref="AK153" si="186">IF(S153&gt;S156,1,0)</f>
        <v>0</v>
      </c>
      <c r="AL153" s="57">
        <f t="shared" ref="AL153" si="187">IF(T153&gt;T156,1,0)</f>
        <v>0</v>
      </c>
      <c r="AN153" s="57" t="str">
        <f t="shared" ref="AN153" si="188">IF(ISBLANK(N153)=TRUE,"",IF(AF153=1,N156,-N153))</f>
        <v/>
      </c>
      <c r="AO153" s="57" t="str">
        <f t="shared" ref="AO153" si="189">IF(ISBLANK(O153)=TRUE,"",IF(AG153=1,O156,-O153))</f>
        <v/>
      </c>
      <c r="AP153" s="57" t="str">
        <f t="shared" ref="AP153" si="190">IF(ISBLANK(P153)=TRUE,"",IF(AH153=1,P156,-P153))</f>
        <v/>
      </c>
      <c r="AQ153" s="57" t="str">
        <f t="shared" ref="AQ153" si="191">IF(ISBLANK(Q153)=TRUE,"",IF(AI153=1,Q156,-Q153))</f>
        <v/>
      </c>
      <c r="AR153" s="57" t="str">
        <f t="shared" ref="AR153" si="192">IF(ISBLANK(R153)=TRUE,"",IF(AJ153=1,R156,-R153))</f>
        <v/>
      </c>
      <c r="AS153" s="57" t="str">
        <f t="shared" ref="AS153" si="193">IF(ISBLANK(S153)=TRUE,"",IF(AK153=1,S156,-S153))</f>
        <v/>
      </c>
      <c r="AT153" s="57" t="str">
        <f t="shared" ref="AT153" si="194">IF(ISBLANK(T153)=TRUE,"",IF(AL153=1,T156,-T153))</f>
        <v/>
      </c>
      <c r="AZ153" s="58" t="s">
        <v>5</v>
      </c>
      <c r="BA153" s="58">
        <v>1</v>
      </c>
    </row>
    <row r="154" spans="1:53" ht="39.9" customHeight="1" x14ac:dyDescent="1.1000000000000001">
      <c r="C154" s="40"/>
      <c r="D154" s="40"/>
      <c r="E154" s="53"/>
      <c r="F154" s="54"/>
      <c r="G154" s="299"/>
      <c r="H154" s="84"/>
      <c r="I154" s="296" t="str">
        <f>IF(ISERROR(VLOOKUP(B153,vylosovanie!$N$10:$Q$162,3,0))=TRUE," ",VLOOKUP(B153,vylosovanie!$N$10:$Q$162,4,0))</f>
        <v xml:space="preserve"> </v>
      </c>
      <c r="J154" s="297"/>
      <c r="K154" s="297"/>
      <c r="L154" s="297"/>
      <c r="M154" s="52"/>
      <c r="N154" s="301"/>
      <c r="O154" s="301"/>
      <c r="P154" s="301"/>
      <c r="Q154" s="301"/>
      <c r="R154" s="301"/>
      <c r="S154" s="301"/>
      <c r="T154" s="301"/>
      <c r="U154" s="52"/>
      <c r="V154" s="237"/>
      <c r="W154" s="56"/>
      <c r="X154" s="52"/>
      <c r="AE154" s="42">
        <f>VLOOKUP(I156,vylosovanie!$F$5:$L$41,7,0)</f>
        <v>51</v>
      </c>
      <c r="AF154" s="57">
        <f>IF(N156&gt;N153,1,0)</f>
        <v>0</v>
      </c>
      <c r="AG154" s="57">
        <f t="shared" ref="AG154" si="195">IF(O156&gt;O153,1,0)</f>
        <v>0</v>
      </c>
      <c r="AH154" s="57">
        <f t="shared" ref="AH154" si="196">IF(P156&gt;P153,1,0)</f>
        <v>0</v>
      </c>
      <c r="AI154" s="57">
        <f t="shared" ref="AI154" si="197">IF(Q156&gt;Q153,1,0)</f>
        <v>0</v>
      </c>
      <c r="AJ154" s="57">
        <f t="shared" ref="AJ154" si="198">IF(R156&gt;R153,1,0)</f>
        <v>0</v>
      </c>
      <c r="AK154" s="57">
        <f t="shared" ref="AK154" si="199">IF(S156&gt;S153,1,0)</f>
        <v>0</v>
      </c>
      <c r="AL154" s="57">
        <f t="shared" ref="AL154" si="200">IF(T156&gt;T153,1,0)</f>
        <v>0</v>
      </c>
      <c r="AN154" s="57" t="str">
        <f t="shared" ref="AN154" si="201">IF(ISBLANK(N156)=TRUE,"",IF(AF154=1,N153,-N156))</f>
        <v/>
      </c>
      <c r="AO154" s="57" t="str">
        <f t="shared" ref="AO154" si="202">IF(ISBLANK(O156)=TRUE,"",IF(AG154=1,O153,-O156))</f>
        <v/>
      </c>
      <c r="AP154" s="57" t="str">
        <f t="shared" ref="AP154" si="203">IF(ISBLANK(P156)=TRUE,"",IF(AH154=1,P153,-P156))</f>
        <v/>
      </c>
      <c r="AQ154" s="57" t="str">
        <f t="shared" ref="AQ154" si="204">IF(ISBLANK(Q156)=TRUE,"",IF(AI154=1,Q153,-Q156))</f>
        <v/>
      </c>
      <c r="AR154" s="57" t="str">
        <f t="shared" ref="AR154" si="205">IF(ISBLANK(R156)=TRUE,"",IF(AJ154=1,R153,-R156))</f>
        <v/>
      </c>
      <c r="AS154" s="57" t="str">
        <f t="shared" ref="AS154" si="206">IF(ISBLANK(S156)=TRUE,"",IF(AK154=1,S153,-S156))</f>
        <v/>
      </c>
      <c r="AT154" s="57" t="str">
        <f t="shared" ref="AT154" si="207">IF(ISBLANK(T156)=TRUE,"",IF(AL154=1,T153,-T156))</f>
        <v/>
      </c>
      <c r="AZ154" s="58" t="s">
        <v>10</v>
      </c>
      <c r="BA154" s="58">
        <v>2</v>
      </c>
    </row>
    <row r="155" spans="1:53" ht="39.9" customHeight="1" x14ac:dyDescent="1.1000000000000001">
      <c r="C155" s="40"/>
      <c r="D155" s="40"/>
      <c r="E155" s="53" t="s">
        <v>20</v>
      </c>
      <c r="F155" s="54" t="e">
        <f>VLOOKUP(A151,'zoznam zapasov'!$A$6:$K$133,9,0)</f>
        <v>#N/A</v>
      </c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6"/>
      <c r="X155" s="52"/>
      <c r="AZ155" s="58" t="s">
        <v>23</v>
      </c>
      <c r="BA155" s="58">
        <v>3</v>
      </c>
    </row>
    <row r="156" spans="1:53" ht="39.9" customHeight="1" x14ac:dyDescent="1.1000000000000001">
      <c r="A156" s="41" t="e">
        <f>CONCATENATE(2,A151)</f>
        <v>#N/A</v>
      </c>
      <c r="B156" s="41" t="e">
        <f>VLOOKUP(A156,'KO KODY SPOLU'!$A$3:$B$478,2,0)</f>
        <v>#N/A</v>
      </c>
      <c r="C156" s="40"/>
      <c r="D156" s="40"/>
      <c r="E156" s="53" t="s">
        <v>13</v>
      </c>
      <c r="F156" s="59" t="e">
        <f>VLOOKUP(A151,'zoznam zapasov'!$A$6:$K$133,10,0)</f>
        <v>#N/A</v>
      </c>
      <c r="G156" s="298"/>
      <c r="H156" s="84"/>
      <c r="I156" s="296" t="str">
        <f>IF(ISERROR(VLOOKUP(B156,vylosovanie!$N$10:$Q$162,3,0))=TRUE," ",VLOOKUP(B156,vylosovanie!$N$10:$Q$162,3,0))</f>
        <v xml:space="preserve"> </v>
      </c>
      <c r="J156" s="297"/>
      <c r="K156" s="297"/>
      <c r="L156" s="297"/>
      <c r="M156" s="52"/>
      <c r="N156" s="300"/>
      <c r="O156" s="300"/>
      <c r="P156" s="300"/>
      <c r="Q156" s="300"/>
      <c r="R156" s="300"/>
      <c r="S156" s="300"/>
      <c r="T156" s="300"/>
      <c r="U156" s="52"/>
      <c r="V156" s="236" t="str">
        <f>IF(N156="w","W",IF(N156="o","O",IF(SUM(AF153:AL154)=0,"",SUM(AF154:AL154))))</f>
        <v/>
      </c>
      <c r="W156" s="56"/>
      <c r="X156" s="52"/>
      <c r="AZ156" s="58" t="s">
        <v>24</v>
      </c>
      <c r="BA156" s="58">
        <v>4</v>
      </c>
    </row>
    <row r="157" spans="1:53" ht="39.9" customHeight="1" x14ac:dyDescent="1.1000000000000001">
      <c r="C157" s="40"/>
      <c r="D157" s="40"/>
      <c r="E157" s="60"/>
      <c r="F157" s="61"/>
      <c r="G157" s="299"/>
      <c r="H157" s="84"/>
      <c r="I157" s="296" t="str">
        <f>IF(ISERROR(VLOOKUP(B156,vylosovanie!$N$10:$Q$162,3,0))=TRUE," ",VLOOKUP(B156,vylosovanie!$N$10:$Q$162,4,0))</f>
        <v xml:space="preserve"> </v>
      </c>
      <c r="J157" s="297"/>
      <c r="K157" s="297"/>
      <c r="L157" s="297"/>
      <c r="M157" s="52"/>
      <c r="N157" s="301"/>
      <c r="O157" s="301"/>
      <c r="P157" s="301"/>
      <c r="Q157" s="301"/>
      <c r="R157" s="301"/>
      <c r="S157" s="301"/>
      <c r="T157" s="301"/>
      <c r="U157" s="52"/>
      <c r="V157" s="237"/>
      <c r="W157" s="56"/>
      <c r="X157" s="52"/>
      <c r="AZ157" s="58" t="s">
        <v>25</v>
      </c>
      <c r="BA157" s="58">
        <v>5</v>
      </c>
    </row>
    <row r="158" spans="1:53" ht="39.9" customHeight="1" x14ac:dyDescent="1.1000000000000001">
      <c r="C158" s="40"/>
      <c r="D158" s="40"/>
      <c r="E158" s="53" t="s">
        <v>36</v>
      </c>
      <c r="F158" s="54" t="s">
        <v>476</v>
      </c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6"/>
      <c r="X158" s="52"/>
      <c r="AZ158" s="58" t="s">
        <v>26</v>
      </c>
      <c r="BA158" s="58">
        <v>6</v>
      </c>
    </row>
    <row r="159" spans="1:53" ht="39.9" customHeight="1" x14ac:dyDescent="1.1000000000000001">
      <c r="C159" s="40"/>
      <c r="D159" s="40"/>
      <c r="E159" s="60"/>
      <c r="F159" s="61"/>
      <c r="G159" s="52"/>
      <c r="H159" s="52"/>
      <c r="I159" s="52" t="s">
        <v>17</v>
      </c>
      <c r="J159" s="52"/>
      <c r="K159" s="52"/>
      <c r="L159" s="52"/>
      <c r="M159" s="52"/>
      <c r="N159" s="62"/>
      <c r="O159" s="55"/>
      <c r="P159" s="55" t="s">
        <v>19</v>
      </c>
      <c r="Q159" s="55"/>
      <c r="R159" s="55"/>
      <c r="S159" s="55"/>
      <c r="T159" s="55"/>
      <c r="U159" s="52"/>
      <c r="V159" s="52"/>
      <c r="W159" s="56"/>
      <c r="X159" s="52"/>
      <c r="AZ159" s="58" t="s">
        <v>27</v>
      </c>
      <c r="BA159" s="58">
        <v>7</v>
      </c>
    </row>
    <row r="160" spans="1:53" ht="39.9" customHeight="1" x14ac:dyDescent="1.1000000000000001">
      <c r="E160" s="53" t="s">
        <v>11</v>
      </c>
      <c r="F160" s="54"/>
      <c r="G160" s="52"/>
      <c r="H160" s="52"/>
      <c r="I160" s="294"/>
      <c r="J160" s="294"/>
      <c r="K160" s="294"/>
      <c r="L160" s="294"/>
      <c r="M160" s="52"/>
      <c r="N160" s="291" t="str">
        <f>IF(I153="x",I156,IF(I156="x",I153,IF(V153="w",I153,IF(V156="w",I156,IF(V153&gt;V156,I153,IF(V156&gt;V153,I156," "))))))</f>
        <v xml:space="preserve"> </v>
      </c>
      <c r="O160" s="302"/>
      <c r="P160" s="302"/>
      <c r="Q160" s="302"/>
      <c r="R160" s="302"/>
      <c r="S160" s="303"/>
      <c r="T160" s="52"/>
      <c r="U160" s="52"/>
      <c r="V160" s="52"/>
      <c r="W160" s="56"/>
      <c r="X160" s="52"/>
      <c r="AZ160" s="58" t="s">
        <v>28</v>
      </c>
      <c r="BA160" s="58">
        <v>8</v>
      </c>
    </row>
    <row r="161" spans="1:53" ht="39.9" customHeight="1" x14ac:dyDescent="1.1000000000000001">
      <c r="E161" s="60"/>
      <c r="F161" s="61"/>
      <c r="G161" s="52"/>
      <c r="H161" s="52"/>
      <c r="I161" s="294"/>
      <c r="J161" s="294"/>
      <c r="K161" s="294"/>
      <c r="L161" s="294"/>
      <c r="M161" s="52"/>
      <c r="N161" s="291" t="str">
        <f>IF(I154="x",I157,IF(I157="x",I154,IF(V153="w",I154,IF(V156="w",I157,IF(V153&gt;V156,I154,IF(V156&gt;V153,I157," "))))))</f>
        <v xml:space="preserve"> </v>
      </c>
      <c r="O161" s="302"/>
      <c r="P161" s="302"/>
      <c r="Q161" s="302"/>
      <c r="R161" s="302"/>
      <c r="S161" s="303"/>
      <c r="T161" s="52"/>
      <c r="U161" s="52"/>
      <c r="V161" s="52"/>
      <c r="W161" s="56"/>
      <c r="X161" s="52"/>
    </row>
    <row r="162" spans="1:53" ht="39.9" customHeight="1" x14ac:dyDescent="1.1000000000000001">
      <c r="E162" s="53" t="s">
        <v>12</v>
      </c>
      <c r="F162" s="149" t="e">
        <f>IF($K$1=8,VLOOKUP('zapisy k stolom'!F151,PAVUK!$GR$2:$GS$8,2,0),IF($K$1=16,VLOOKUP('zapisy k stolom'!F151,PAVUK!$HF$2:$HG$16,2,0),IF($K$1=32,VLOOKUP('zapisy k stolom'!F151,PAVUK!$HB$2:$HC$32,2,0),IF('zapisy k stolom'!$K$1=64,VLOOKUP('zapisy k stolom'!F151,PAVUK!$GX$2:$GY$64,2,0),IF('zapisy k stolom'!$K$1=128,VLOOKUP('zapisy k stolom'!F151,PAVUK!$GT$2:$GU$128,2,0))))))</f>
        <v>#N/A</v>
      </c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6"/>
      <c r="X162" s="52"/>
    </row>
    <row r="163" spans="1:53" ht="39.9" customHeight="1" x14ac:dyDescent="1.1000000000000001">
      <c r="E163" s="60"/>
      <c r="F163" s="61"/>
      <c r="G163" s="52"/>
      <c r="H163" s="52" t="s">
        <v>18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6"/>
      <c r="X163" s="52"/>
    </row>
    <row r="164" spans="1:53" ht="39.9" customHeight="1" x14ac:dyDescent="1.1000000000000001">
      <c r="E164" s="60"/>
      <c r="F164" s="6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6"/>
      <c r="X164" s="52"/>
    </row>
    <row r="165" spans="1:53" ht="39.9" customHeight="1" x14ac:dyDescent="1.1000000000000001">
      <c r="E165" s="60"/>
      <c r="F165" s="61"/>
      <c r="G165" s="52"/>
      <c r="H165" s="52"/>
      <c r="I165" s="289" t="str">
        <f>I153</f>
        <v xml:space="preserve"> </v>
      </c>
      <c r="J165" s="289"/>
      <c r="K165" s="289"/>
      <c r="L165" s="289"/>
      <c r="M165" s="52"/>
      <c r="N165" s="52"/>
      <c r="P165" s="289" t="str">
        <f>I156</f>
        <v xml:space="preserve"> </v>
      </c>
      <c r="Q165" s="289"/>
      <c r="R165" s="289"/>
      <c r="S165" s="289"/>
      <c r="T165" s="290"/>
      <c r="U165" s="290"/>
      <c r="V165" s="52"/>
      <c r="W165" s="56"/>
      <c r="X165" s="52"/>
    </row>
    <row r="166" spans="1:53" ht="39.9" customHeight="1" x14ac:dyDescent="1.1000000000000001">
      <c r="E166" s="60"/>
      <c r="F166" s="61"/>
      <c r="G166" s="52"/>
      <c r="H166" s="52"/>
      <c r="I166" s="289" t="str">
        <f>I154</f>
        <v xml:space="preserve"> </v>
      </c>
      <c r="J166" s="289"/>
      <c r="K166" s="289"/>
      <c r="L166" s="289"/>
      <c r="M166" s="52"/>
      <c r="N166" s="52"/>
      <c r="O166" s="52"/>
      <c r="P166" s="289" t="str">
        <f>I157</f>
        <v xml:space="preserve"> </v>
      </c>
      <c r="Q166" s="289"/>
      <c r="R166" s="289"/>
      <c r="S166" s="289"/>
      <c r="T166" s="290"/>
      <c r="U166" s="290"/>
      <c r="V166" s="52"/>
      <c r="W166" s="56"/>
      <c r="X166" s="52"/>
    </row>
    <row r="167" spans="1:53" ht="69.900000000000006" customHeight="1" x14ac:dyDescent="1.1000000000000001">
      <c r="E167" s="53"/>
      <c r="F167" s="54"/>
      <c r="G167" s="52"/>
      <c r="H167" s="63" t="s">
        <v>21</v>
      </c>
      <c r="I167" s="291"/>
      <c r="J167" s="292"/>
      <c r="K167" s="292"/>
      <c r="L167" s="293"/>
      <c r="M167" s="52"/>
      <c r="N167" s="52"/>
      <c r="O167" s="63" t="s">
        <v>21</v>
      </c>
      <c r="P167" s="294"/>
      <c r="Q167" s="294"/>
      <c r="R167" s="294"/>
      <c r="S167" s="294"/>
      <c r="T167" s="294"/>
      <c r="U167" s="294"/>
      <c r="V167" s="52"/>
      <c r="W167" s="56"/>
      <c r="X167" s="52"/>
    </row>
    <row r="168" spans="1:53" ht="69.900000000000006" customHeight="1" x14ac:dyDescent="1.1000000000000001">
      <c r="E168" s="53"/>
      <c r="F168" s="54"/>
      <c r="G168" s="52"/>
      <c r="H168" s="63" t="s">
        <v>22</v>
      </c>
      <c r="I168" s="294"/>
      <c r="J168" s="294"/>
      <c r="K168" s="294"/>
      <c r="L168" s="294"/>
      <c r="M168" s="52"/>
      <c r="N168" s="52"/>
      <c r="O168" s="63" t="s">
        <v>22</v>
      </c>
      <c r="P168" s="294"/>
      <c r="Q168" s="294"/>
      <c r="R168" s="294"/>
      <c r="S168" s="294"/>
      <c r="T168" s="294"/>
      <c r="U168" s="294"/>
      <c r="V168" s="52"/>
      <c r="W168" s="56"/>
      <c r="X168" s="52"/>
    </row>
    <row r="169" spans="1:53" ht="69.900000000000006" customHeight="1" x14ac:dyDescent="1.1000000000000001">
      <c r="E169" s="53"/>
      <c r="F169" s="54"/>
      <c r="G169" s="52"/>
      <c r="H169" s="63" t="s">
        <v>22</v>
      </c>
      <c r="I169" s="294"/>
      <c r="J169" s="294"/>
      <c r="K169" s="294"/>
      <c r="L169" s="294"/>
      <c r="M169" s="52"/>
      <c r="N169" s="52"/>
      <c r="O169" s="63" t="s">
        <v>22</v>
      </c>
      <c r="P169" s="294"/>
      <c r="Q169" s="294"/>
      <c r="R169" s="294"/>
      <c r="S169" s="294"/>
      <c r="T169" s="294"/>
      <c r="U169" s="294"/>
      <c r="V169" s="52"/>
      <c r="W169" s="56"/>
      <c r="X169" s="52"/>
    </row>
    <row r="170" spans="1:53" ht="39.9" customHeight="1" thickBot="1" x14ac:dyDescent="1.1499999999999999">
      <c r="E170" s="64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7"/>
      <c r="U170" s="67"/>
      <c r="V170" s="67"/>
      <c r="W170" s="68"/>
      <c r="X170" s="52"/>
    </row>
    <row r="171" spans="1:53" ht="61.8" thickBot="1" x14ac:dyDescent="1.1499999999999999"/>
    <row r="172" spans="1:53" ht="39.9" customHeight="1" x14ac:dyDescent="1.1000000000000001">
      <c r="A172" s="41" t="e">
        <f>F183</f>
        <v>#N/A</v>
      </c>
      <c r="C172" s="40"/>
      <c r="D172" s="40"/>
      <c r="E172" s="48" t="s">
        <v>39</v>
      </c>
      <c r="F172" s="49">
        <f>F151+1</f>
        <v>9</v>
      </c>
      <c r="G172" s="50"/>
      <c r="H172" s="86" t="s">
        <v>192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 t="s">
        <v>15</v>
      </c>
      <c r="W172" s="51"/>
      <c r="X172" s="52"/>
      <c r="Y172" s="42" t="e">
        <f>A174</f>
        <v>#N/A</v>
      </c>
      <c r="Z172" s="47" t="str">
        <f>CONCATENATE("(",V174,":",V177,")")</f>
        <v>(:)</v>
      </c>
      <c r="AA172" s="44" t="str">
        <f>IF(N181=" ","",IF(N181=I174,B174,IF(N181=I177,B177," ")))</f>
        <v/>
      </c>
      <c r="AB172" s="44" t="str">
        <f>IF(V174&gt;V177,AV172,IF(V177&gt;V174,AV173,""))</f>
        <v/>
      </c>
      <c r="AC172" s="44" t="e">
        <f>CONCATENATE("Tbl.: ",F174,"   H: ",F177,"   D: ",F176)</f>
        <v>#N/A</v>
      </c>
      <c r="AD172" s="42" t="e">
        <f>IF(OR(I177="X",I174="X"),"",IF(N181=I174,B177,B174))</f>
        <v>#N/A</v>
      </c>
      <c r="AE172" s="42" t="s">
        <v>4</v>
      </c>
      <c r="AV172" s="45" t="str">
        <f>IF(OR(N174="w",N177="w"),"W.O.",CONCATENATE(V174,":",V177, " ( ",AN174,",",AO174,",",AP174,",",AQ174,",",AR174,",",AS174,",",AT174," ) "))</f>
        <v xml:space="preserve">: ( ,,,,,, ) </v>
      </c>
    </row>
    <row r="173" spans="1:53" ht="39.9" customHeight="1" x14ac:dyDescent="1.1000000000000001">
      <c r="C173" s="40"/>
      <c r="D173" s="40"/>
      <c r="E173" s="53"/>
      <c r="F173" s="54"/>
      <c r="G173" s="85" t="s">
        <v>191</v>
      </c>
      <c r="H173" s="87" t="s">
        <v>193</v>
      </c>
      <c r="I173" s="52"/>
      <c r="J173" s="52"/>
      <c r="K173" s="52"/>
      <c r="L173" s="52"/>
      <c r="M173" s="52"/>
      <c r="N173" s="55">
        <v>1</v>
      </c>
      <c r="O173" s="55">
        <v>2</v>
      </c>
      <c r="P173" s="55">
        <v>3</v>
      </c>
      <c r="Q173" s="55">
        <v>4</v>
      </c>
      <c r="R173" s="55">
        <v>5</v>
      </c>
      <c r="S173" s="55">
        <v>6</v>
      </c>
      <c r="T173" s="55">
        <v>7</v>
      </c>
      <c r="U173" s="52"/>
      <c r="V173" s="55" t="s">
        <v>16</v>
      </c>
      <c r="W173" s="56"/>
      <c r="X173" s="52"/>
      <c r="AE173" s="42" t="s">
        <v>38</v>
      </c>
      <c r="AV173" s="45" t="str">
        <f>IF(OR(N174="w",N177="w"),"W.O.",CONCATENATE(V177,":",V174, " ( ",AN175,",",AO175,",",AP175,",",AQ175,",",AR175,",",AS175,",",AT175," ) "))</f>
        <v xml:space="preserve">: ( ,,,,,, ) </v>
      </c>
    </row>
    <row r="174" spans="1:53" ht="39.9" customHeight="1" x14ac:dyDescent="1.1000000000000001">
      <c r="A174" s="41" t="e">
        <f>CONCATENATE(1,A172)</f>
        <v>#N/A</v>
      </c>
      <c r="B174" s="41" t="e">
        <f>VLOOKUP(A174,'KO KODY SPOLU'!$A$3:$B$478,2,0)</f>
        <v>#N/A</v>
      </c>
      <c r="C174" s="40"/>
      <c r="D174" s="40"/>
      <c r="E174" s="53" t="s">
        <v>14</v>
      </c>
      <c r="F174" s="54" t="e">
        <f>VLOOKUP(A172,'zoznam zapasov'!$A$6:$K$133,11,0)</f>
        <v>#N/A</v>
      </c>
      <c r="G174" s="298"/>
      <c r="H174" s="84"/>
      <c r="I174" s="296" t="str">
        <f>IF(ISERROR(VLOOKUP(B174,vylosovanie!$N$10:$Q$162,3,0))=TRUE," ",VLOOKUP(B174,vylosovanie!$N$10:$Q$162,3,0))</f>
        <v xml:space="preserve"> </v>
      </c>
      <c r="J174" s="297"/>
      <c r="K174" s="297"/>
      <c r="L174" s="297"/>
      <c r="M174" s="52"/>
      <c r="N174" s="300"/>
      <c r="O174" s="300"/>
      <c r="P174" s="300"/>
      <c r="Q174" s="300"/>
      <c r="R174" s="300"/>
      <c r="S174" s="300"/>
      <c r="T174" s="300"/>
      <c r="U174" s="52"/>
      <c r="V174" s="236" t="str">
        <f>IF(N174="w","W",IF(N174="o","O",IF(SUM(AF174:AL175)=0,"",SUM(AF174:AL174))))</f>
        <v/>
      </c>
      <c r="W174" s="56"/>
      <c r="X174" s="52"/>
      <c r="AE174" s="42">
        <f>VLOOKUP(I174,vylosovanie!$F$5:$L$41,7,0)</f>
        <v>51</v>
      </c>
      <c r="AF174" s="57">
        <f>IF(N174&gt;N177,1,0)</f>
        <v>0</v>
      </c>
      <c r="AG174" s="57">
        <f t="shared" ref="AG174" si="208">IF(O174&gt;O177,1,0)</f>
        <v>0</v>
      </c>
      <c r="AH174" s="57">
        <f t="shared" ref="AH174" si="209">IF(P174&gt;P177,1,0)</f>
        <v>0</v>
      </c>
      <c r="AI174" s="57">
        <f t="shared" ref="AI174" si="210">IF(Q174&gt;Q177,1,0)</f>
        <v>0</v>
      </c>
      <c r="AJ174" s="57">
        <f t="shared" ref="AJ174" si="211">IF(R174&gt;R177,1,0)</f>
        <v>0</v>
      </c>
      <c r="AK174" s="57">
        <f t="shared" ref="AK174" si="212">IF(S174&gt;S177,1,0)</f>
        <v>0</v>
      </c>
      <c r="AL174" s="57">
        <f t="shared" ref="AL174" si="213">IF(T174&gt;T177,1,0)</f>
        <v>0</v>
      </c>
      <c r="AN174" s="57" t="str">
        <f t="shared" ref="AN174" si="214">IF(ISBLANK(N174)=TRUE,"",IF(AF174=1,N177,-N174))</f>
        <v/>
      </c>
      <c r="AO174" s="57" t="str">
        <f t="shared" ref="AO174" si="215">IF(ISBLANK(O174)=TRUE,"",IF(AG174=1,O177,-O174))</f>
        <v/>
      </c>
      <c r="AP174" s="57" t="str">
        <f t="shared" ref="AP174" si="216">IF(ISBLANK(P174)=TRUE,"",IF(AH174=1,P177,-P174))</f>
        <v/>
      </c>
      <c r="AQ174" s="57" t="str">
        <f t="shared" ref="AQ174" si="217">IF(ISBLANK(Q174)=TRUE,"",IF(AI174=1,Q177,-Q174))</f>
        <v/>
      </c>
      <c r="AR174" s="57" t="str">
        <f t="shared" ref="AR174" si="218">IF(ISBLANK(R174)=TRUE,"",IF(AJ174=1,R177,-R174))</f>
        <v/>
      </c>
      <c r="AS174" s="57" t="str">
        <f t="shared" ref="AS174" si="219">IF(ISBLANK(S174)=TRUE,"",IF(AK174=1,S177,-S174))</f>
        <v/>
      </c>
      <c r="AT174" s="57" t="str">
        <f t="shared" ref="AT174" si="220">IF(ISBLANK(T174)=TRUE,"",IF(AL174=1,T177,-T174))</f>
        <v/>
      </c>
      <c r="AZ174" s="58" t="s">
        <v>5</v>
      </c>
      <c r="BA174" s="58">
        <v>1</v>
      </c>
    </row>
    <row r="175" spans="1:53" ht="39.9" customHeight="1" x14ac:dyDescent="1.1000000000000001">
      <c r="C175" s="40"/>
      <c r="D175" s="40"/>
      <c r="E175" s="53"/>
      <c r="F175" s="54"/>
      <c r="G175" s="299"/>
      <c r="H175" s="84"/>
      <c r="I175" s="296" t="str">
        <f>IF(ISERROR(VLOOKUP(B174,vylosovanie!$N$10:$Q$162,3,0))=TRUE," ",VLOOKUP(B174,vylosovanie!$N$10:$Q$162,4,0))</f>
        <v xml:space="preserve"> </v>
      </c>
      <c r="J175" s="297"/>
      <c r="K175" s="297"/>
      <c r="L175" s="297"/>
      <c r="M175" s="52"/>
      <c r="N175" s="301"/>
      <c r="O175" s="301"/>
      <c r="P175" s="301"/>
      <c r="Q175" s="301"/>
      <c r="R175" s="301"/>
      <c r="S175" s="301"/>
      <c r="T175" s="301"/>
      <c r="U175" s="52"/>
      <c r="V175" s="237"/>
      <c r="W175" s="56"/>
      <c r="X175" s="52"/>
      <c r="AE175" s="42">
        <f>VLOOKUP(I177,vylosovanie!$F$5:$L$41,7,0)</f>
        <v>51</v>
      </c>
      <c r="AF175" s="57">
        <f>IF(N177&gt;N174,1,0)</f>
        <v>0</v>
      </c>
      <c r="AG175" s="57">
        <f t="shared" ref="AG175" si="221">IF(O177&gt;O174,1,0)</f>
        <v>0</v>
      </c>
      <c r="AH175" s="57">
        <f t="shared" ref="AH175" si="222">IF(P177&gt;P174,1,0)</f>
        <v>0</v>
      </c>
      <c r="AI175" s="57">
        <f t="shared" ref="AI175" si="223">IF(Q177&gt;Q174,1,0)</f>
        <v>0</v>
      </c>
      <c r="AJ175" s="57">
        <f t="shared" ref="AJ175" si="224">IF(R177&gt;R174,1,0)</f>
        <v>0</v>
      </c>
      <c r="AK175" s="57">
        <f t="shared" ref="AK175" si="225">IF(S177&gt;S174,1,0)</f>
        <v>0</v>
      </c>
      <c r="AL175" s="57">
        <f t="shared" ref="AL175" si="226">IF(T177&gt;T174,1,0)</f>
        <v>0</v>
      </c>
      <c r="AN175" s="57" t="str">
        <f t="shared" ref="AN175" si="227">IF(ISBLANK(N177)=TRUE,"",IF(AF175=1,N174,-N177))</f>
        <v/>
      </c>
      <c r="AO175" s="57" t="str">
        <f t="shared" ref="AO175" si="228">IF(ISBLANK(O177)=TRUE,"",IF(AG175=1,O174,-O177))</f>
        <v/>
      </c>
      <c r="AP175" s="57" t="str">
        <f t="shared" ref="AP175" si="229">IF(ISBLANK(P177)=TRUE,"",IF(AH175=1,P174,-P177))</f>
        <v/>
      </c>
      <c r="AQ175" s="57" t="str">
        <f t="shared" ref="AQ175" si="230">IF(ISBLANK(Q177)=TRUE,"",IF(AI175=1,Q174,-Q177))</f>
        <v/>
      </c>
      <c r="AR175" s="57" t="str">
        <f t="shared" ref="AR175" si="231">IF(ISBLANK(R177)=TRUE,"",IF(AJ175=1,R174,-R177))</f>
        <v/>
      </c>
      <c r="AS175" s="57" t="str">
        <f t="shared" ref="AS175" si="232">IF(ISBLANK(S177)=TRUE,"",IF(AK175=1,S174,-S177))</f>
        <v/>
      </c>
      <c r="AT175" s="57" t="str">
        <f t="shared" ref="AT175" si="233">IF(ISBLANK(T177)=TRUE,"",IF(AL175=1,T174,-T177))</f>
        <v/>
      </c>
      <c r="AZ175" s="58" t="s">
        <v>10</v>
      </c>
      <c r="BA175" s="58">
        <v>2</v>
      </c>
    </row>
    <row r="176" spans="1:53" ht="39.9" customHeight="1" x14ac:dyDescent="1.1000000000000001">
      <c r="C176" s="40"/>
      <c r="D176" s="40"/>
      <c r="E176" s="53" t="s">
        <v>20</v>
      </c>
      <c r="F176" s="54" t="e">
        <f>VLOOKUP(A172,'zoznam zapasov'!$A$6:$K$133,9,0)</f>
        <v>#N/A</v>
      </c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6"/>
      <c r="X176" s="52"/>
      <c r="AZ176" s="58" t="s">
        <v>23</v>
      </c>
      <c r="BA176" s="58">
        <v>3</v>
      </c>
    </row>
    <row r="177" spans="1:53" ht="39.9" customHeight="1" x14ac:dyDescent="1.1000000000000001">
      <c r="A177" s="41" t="e">
        <f>CONCATENATE(2,A172)</f>
        <v>#N/A</v>
      </c>
      <c r="B177" s="41" t="e">
        <f>VLOOKUP(A177,'KO KODY SPOLU'!$A$3:$B$478,2,0)</f>
        <v>#N/A</v>
      </c>
      <c r="C177" s="40"/>
      <c r="D177" s="40"/>
      <c r="E177" s="53" t="s">
        <v>13</v>
      </c>
      <c r="F177" s="59" t="e">
        <f>VLOOKUP(A172,'zoznam zapasov'!$A$6:$K$133,10,0)</f>
        <v>#N/A</v>
      </c>
      <c r="G177" s="298"/>
      <c r="H177" s="84"/>
      <c r="I177" s="296" t="str">
        <f>IF(ISERROR(VLOOKUP(B177,vylosovanie!$N$10:$Q$162,3,0))=TRUE," ",VLOOKUP(B177,vylosovanie!$N$10:$Q$162,3,0))</f>
        <v xml:space="preserve"> </v>
      </c>
      <c r="J177" s="297"/>
      <c r="K177" s="297"/>
      <c r="L177" s="297"/>
      <c r="M177" s="52"/>
      <c r="N177" s="300"/>
      <c r="O177" s="300"/>
      <c r="P177" s="300"/>
      <c r="Q177" s="300"/>
      <c r="R177" s="300"/>
      <c r="S177" s="300"/>
      <c r="T177" s="300"/>
      <c r="U177" s="52"/>
      <c r="V177" s="236" t="str">
        <f>IF(N177="w","W",IF(N177="o","O",IF(SUM(AF174:AL175)=0,"",SUM(AF175:AL175))))</f>
        <v/>
      </c>
      <c r="W177" s="56"/>
      <c r="X177" s="52"/>
      <c r="AZ177" s="58" t="s">
        <v>24</v>
      </c>
      <c r="BA177" s="58">
        <v>4</v>
      </c>
    </row>
    <row r="178" spans="1:53" ht="39.9" customHeight="1" x14ac:dyDescent="1.1000000000000001">
      <c r="C178" s="40"/>
      <c r="D178" s="40"/>
      <c r="E178" s="60"/>
      <c r="F178" s="61"/>
      <c r="G178" s="299"/>
      <c r="H178" s="84"/>
      <c r="I178" s="296" t="str">
        <f>IF(ISERROR(VLOOKUP(B177,vylosovanie!$N$10:$Q$162,3,0))=TRUE," ",VLOOKUP(B177,vylosovanie!$N$10:$Q$162,4,0))</f>
        <v xml:space="preserve"> </v>
      </c>
      <c r="J178" s="297"/>
      <c r="K178" s="297"/>
      <c r="L178" s="297"/>
      <c r="M178" s="52"/>
      <c r="N178" s="301"/>
      <c r="O178" s="301"/>
      <c r="P178" s="301"/>
      <c r="Q178" s="301"/>
      <c r="R178" s="301"/>
      <c r="S178" s="301"/>
      <c r="T178" s="301"/>
      <c r="U178" s="52"/>
      <c r="V178" s="237"/>
      <c r="W178" s="56"/>
      <c r="X178" s="52"/>
      <c r="AZ178" s="58" t="s">
        <v>25</v>
      </c>
      <c r="BA178" s="58">
        <v>5</v>
      </c>
    </row>
    <row r="179" spans="1:53" ht="39.9" customHeight="1" x14ac:dyDescent="1.1000000000000001">
      <c r="C179" s="40"/>
      <c r="D179" s="40"/>
      <c r="E179" s="53" t="s">
        <v>36</v>
      </c>
      <c r="F179" s="54" t="s">
        <v>476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6"/>
      <c r="X179" s="52"/>
      <c r="AZ179" s="58" t="s">
        <v>26</v>
      </c>
      <c r="BA179" s="58">
        <v>6</v>
      </c>
    </row>
    <row r="180" spans="1:53" ht="39.9" customHeight="1" x14ac:dyDescent="1.1000000000000001">
      <c r="C180" s="40"/>
      <c r="D180" s="40"/>
      <c r="E180" s="60"/>
      <c r="F180" s="61"/>
      <c r="G180" s="52"/>
      <c r="H180" s="52"/>
      <c r="I180" s="52" t="s">
        <v>17</v>
      </c>
      <c r="J180" s="52"/>
      <c r="K180" s="52"/>
      <c r="L180" s="52"/>
      <c r="M180" s="52"/>
      <c r="N180" s="62"/>
      <c r="O180" s="55"/>
      <c r="P180" s="55" t="s">
        <v>19</v>
      </c>
      <c r="Q180" s="55"/>
      <c r="R180" s="55"/>
      <c r="S180" s="55"/>
      <c r="T180" s="55"/>
      <c r="U180" s="52"/>
      <c r="V180" s="52"/>
      <c r="W180" s="56"/>
      <c r="X180" s="52"/>
      <c r="AZ180" s="58" t="s">
        <v>27</v>
      </c>
      <c r="BA180" s="58">
        <v>7</v>
      </c>
    </row>
    <row r="181" spans="1:53" ht="39.9" customHeight="1" x14ac:dyDescent="1.1000000000000001">
      <c r="E181" s="53" t="s">
        <v>11</v>
      </c>
      <c r="F181" s="54"/>
      <c r="G181" s="52"/>
      <c r="H181" s="52"/>
      <c r="I181" s="294"/>
      <c r="J181" s="294"/>
      <c r="K181" s="294"/>
      <c r="L181" s="294"/>
      <c r="M181" s="52"/>
      <c r="N181" s="291" t="str">
        <f>IF(I174="x",I177,IF(I177="x",I174,IF(V174="w",I174,IF(V177="w",I177,IF(V174&gt;V177,I174,IF(V177&gt;V174,I177," "))))))</f>
        <v xml:space="preserve"> </v>
      </c>
      <c r="O181" s="302"/>
      <c r="P181" s="302"/>
      <c r="Q181" s="302"/>
      <c r="R181" s="302"/>
      <c r="S181" s="303"/>
      <c r="T181" s="52"/>
      <c r="U181" s="52"/>
      <c r="V181" s="52"/>
      <c r="W181" s="56"/>
      <c r="X181" s="52"/>
      <c r="AZ181" s="58" t="s">
        <v>28</v>
      </c>
      <c r="BA181" s="58">
        <v>8</v>
      </c>
    </row>
    <row r="182" spans="1:53" ht="39.9" customHeight="1" x14ac:dyDescent="1.1000000000000001">
      <c r="E182" s="60"/>
      <c r="F182" s="61"/>
      <c r="G182" s="52"/>
      <c r="H182" s="52"/>
      <c r="I182" s="294"/>
      <c r="J182" s="294"/>
      <c r="K182" s="294"/>
      <c r="L182" s="294"/>
      <c r="M182" s="52"/>
      <c r="N182" s="291" t="str">
        <f>IF(I175="x",I178,IF(I178="x",I175,IF(V174="w",I175,IF(V177="w",I178,IF(V174&gt;V177,I175,IF(V177&gt;V174,I178," "))))))</f>
        <v xml:space="preserve"> </v>
      </c>
      <c r="O182" s="302"/>
      <c r="P182" s="302"/>
      <c r="Q182" s="302"/>
      <c r="R182" s="302"/>
      <c r="S182" s="303"/>
      <c r="T182" s="52"/>
      <c r="U182" s="52"/>
      <c r="V182" s="52"/>
      <c r="W182" s="56"/>
      <c r="X182" s="52"/>
    </row>
    <row r="183" spans="1:53" ht="39.9" customHeight="1" x14ac:dyDescent="1.1000000000000001">
      <c r="E183" s="53" t="s">
        <v>12</v>
      </c>
      <c r="F183" s="149" t="e">
        <f>IF($K$1=8,VLOOKUP('zapisy k stolom'!F172,PAVUK!$GR$2:$GS$8,2,0),IF($K$1=16,VLOOKUP('zapisy k stolom'!F172,PAVUK!$HF$2:$HG$16,2,0),IF($K$1=32,VLOOKUP('zapisy k stolom'!F172,PAVUK!$HB$2:$HC$32,2,0),IF('zapisy k stolom'!$K$1=64,VLOOKUP('zapisy k stolom'!F172,PAVUK!$GX$2:$GY$64,2,0),IF('zapisy k stolom'!$K$1=128,VLOOKUP('zapisy k stolom'!F172,PAVUK!$GT$2:$GU$128,2,0))))))</f>
        <v>#N/A</v>
      </c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6"/>
      <c r="X183" s="52"/>
    </row>
    <row r="184" spans="1:53" ht="39.9" customHeight="1" x14ac:dyDescent="1.1000000000000001">
      <c r="E184" s="60"/>
      <c r="F184" s="61"/>
      <c r="G184" s="52"/>
      <c r="H184" s="52" t="s">
        <v>18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6"/>
      <c r="X184" s="52"/>
    </row>
    <row r="185" spans="1:53" ht="39.9" customHeight="1" x14ac:dyDescent="1.1000000000000001">
      <c r="E185" s="60"/>
      <c r="F185" s="61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6"/>
      <c r="X185" s="52"/>
    </row>
    <row r="186" spans="1:53" ht="39.9" customHeight="1" x14ac:dyDescent="1.1000000000000001">
      <c r="E186" s="60"/>
      <c r="F186" s="61"/>
      <c r="G186" s="52"/>
      <c r="H186" s="52"/>
      <c r="I186" s="289" t="str">
        <f>I174</f>
        <v xml:space="preserve"> </v>
      </c>
      <c r="J186" s="289"/>
      <c r="K186" s="289"/>
      <c r="L186" s="289"/>
      <c r="M186" s="52"/>
      <c r="N186" s="52"/>
      <c r="P186" s="289" t="str">
        <f>I177</f>
        <v xml:space="preserve"> </v>
      </c>
      <c r="Q186" s="289"/>
      <c r="R186" s="289"/>
      <c r="S186" s="289"/>
      <c r="T186" s="290"/>
      <c r="U186" s="290"/>
      <c r="V186" s="52"/>
      <c r="W186" s="56"/>
      <c r="X186" s="52"/>
    </row>
    <row r="187" spans="1:53" ht="39.9" customHeight="1" x14ac:dyDescent="1.1000000000000001">
      <c r="E187" s="60"/>
      <c r="F187" s="61"/>
      <c r="G187" s="52"/>
      <c r="H187" s="52"/>
      <c r="I187" s="289" t="str">
        <f>I175</f>
        <v xml:space="preserve"> </v>
      </c>
      <c r="J187" s="289"/>
      <c r="K187" s="289"/>
      <c r="L187" s="289"/>
      <c r="M187" s="52"/>
      <c r="N187" s="52"/>
      <c r="O187" s="52"/>
      <c r="P187" s="289" t="str">
        <f>I178</f>
        <v xml:space="preserve"> </v>
      </c>
      <c r="Q187" s="289"/>
      <c r="R187" s="289"/>
      <c r="S187" s="289"/>
      <c r="T187" s="290"/>
      <c r="U187" s="290"/>
      <c r="V187" s="52"/>
      <c r="W187" s="56"/>
      <c r="X187" s="52"/>
    </row>
    <row r="188" spans="1:53" ht="69.900000000000006" customHeight="1" x14ac:dyDescent="1.1000000000000001">
      <c r="E188" s="53"/>
      <c r="F188" s="54"/>
      <c r="G188" s="52"/>
      <c r="H188" s="63" t="s">
        <v>21</v>
      </c>
      <c r="I188" s="291"/>
      <c r="J188" s="292"/>
      <c r="K188" s="292"/>
      <c r="L188" s="293"/>
      <c r="M188" s="52"/>
      <c r="N188" s="52"/>
      <c r="O188" s="63" t="s">
        <v>21</v>
      </c>
      <c r="P188" s="294"/>
      <c r="Q188" s="294"/>
      <c r="R188" s="294"/>
      <c r="S188" s="294"/>
      <c r="T188" s="294"/>
      <c r="U188" s="294"/>
      <c r="V188" s="52"/>
      <c r="W188" s="56"/>
      <c r="X188" s="52"/>
    </row>
    <row r="189" spans="1:53" ht="69.900000000000006" customHeight="1" x14ac:dyDescent="1.1000000000000001">
      <c r="E189" s="53"/>
      <c r="F189" s="54"/>
      <c r="G189" s="52"/>
      <c r="H189" s="63" t="s">
        <v>22</v>
      </c>
      <c r="I189" s="294"/>
      <c r="J189" s="294"/>
      <c r="K189" s="294"/>
      <c r="L189" s="294"/>
      <c r="M189" s="52"/>
      <c r="N189" s="52"/>
      <c r="O189" s="63" t="s">
        <v>22</v>
      </c>
      <c r="P189" s="294"/>
      <c r="Q189" s="294"/>
      <c r="R189" s="294"/>
      <c r="S189" s="294"/>
      <c r="T189" s="294"/>
      <c r="U189" s="294"/>
      <c r="V189" s="52"/>
      <c r="W189" s="56"/>
      <c r="X189" s="52"/>
    </row>
    <row r="190" spans="1:53" ht="69.900000000000006" customHeight="1" x14ac:dyDescent="1.1000000000000001">
      <c r="E190" s="53"/>
      <c r="F190" s="54"/>
      <c r="G190" s="52"/>
      <c r="H190" s="63" t="s">
        <v>22</v>
      </c>
      <c r="I190" s="294"/>
      <c r="J190" s="294"/>
      <c r="K190" s="294"/>
      <c r="L190" s="294"/>
      <c r="M190" s="52"/>
      <c r="N190" s="52"/>
      <c r="O190" s="63" t="s">
        <v>22</v>
      </c>
      <c r="P190" s="294"/>
      <c r="Q190" s="294"/>
      <c r="R190" s="294"/>
      <c r="S190" s="294"/>
      <c r="T190" s="294"/>
      <c r="U190" s="294"/>
      <c r="V190" s="52"/>
      <c r="W190" s="56"/>
      <c r="X190" s="52"/>
    </row>
    <row r="191" spans="1:53" ht="39.9" customHeight="1" thickBot="1" x14ac:dyDescent="1.1499999999999999"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7"/>
      <c r="U191" s="67"/>
      <c r="V191" s="67"/>
      <c r="W191" s="68"/>
      <c r="X191" s="52"/>
    </row>
    <row r="192" spans="1:53" ht="61.8" thickBot="1" x14ac:dyDescent="1.1499999999999999"/>
    <row r="193" spans="1:53" ht="39.9" customHeight="1" x14ac:dyDescent="1.1000000000000001">
      <c r="A193" s="41" t="e">
        <f>F204</f>
        <v>#N/A</v>
      </c>
      <c r="C193" s="40"/>
      <c r="D193" s="40"/>
      <c r="E193" s="48" t="s">
        <v>39</v>
      </c>
      <c r="F193" s="49">
        <f>F172+1</f>
        <v>10</v>
      </c>
      <c r="G193" s="50"/>
      <c r="H193" s="86" t="s">
        <v>192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 t="s">
        <v>15</v>
      </c>
      <c r="W193" s="51"/>
      <c r="X193" s="52"/>
      <c r="Y193" s="42" t="e">
        <f>A195</f>
        <v>#N/A</v>
      </c>
      <c r="Z193" s="47" t="str">
        <f>CONCATENATE("(",V195,":",V198,")")</f>
        <v>(:)</v>
      </c>
      <c r="AA193" s="44" t="str">
        <f>IF(N202=" ","",IF(N202=I195,B195,IF(N202=I198,B198," ")))</f>
        <v/>
      </c>
      <c r="AB193" s="44" t="str">
        <f>IF(V195&gt;V198,AV193,IF(V198&gt;V195,AV194,""))</f>
        <v/>
      </c>
      <c r="AC193" s="44" t="e">
        <f>CONCATENATE("Tbl.: ",F195,"   H: ",F198,"   D: ",F197)</f>
        <v>#N/A</v>
      </c>
      <c r="AD193" s="42" t="e">
        <f>IF(OR(I198="X",I195="X"),"",IF(N202=I195,B198,B195))</f>
        <v>#N/A</v>
      </c>
      <c r="AE193" s="42" t="s">
        <v>4</v>
      </c>
      <c r="AV193" s="45" t="str">
        <f>IF(OR(N195="w",N198="w"),"W.O.",CONCATENATE(V195,":",V198, " ( ",AN195,",",AO195,",",AP195,",",AQ195,",",AR195,",",AS195,",",AT195," ) "))</f>
        <v xml:space="preserve">: ( ,,,,,, ) </v>
      </c>
    </row>
    <row r="194" spans="1:53" ht="39.9" customHeight="1" x14ac:dyDescent="1.1000000000000001">
      <c r="C194" s="40"/>
      <c r="D194" s="40"/>
      <c r="E194" s="53"/>
      <c r="F194" s="54"/>
      <c r="G194" s="85" t="s">
        <v>191</v>
      </c>
      <c r="H194" s="87" t="s">
        <v>193</v>
      </c>
      <c r="I194" s="52"/>
      <c r="J194" s="52"/>
      <c r="K194" s="52"/>
      <c r="L194" s="52"/>
      <c r="M194" s="52"/>
      <c r="N194" s="55">
        <v>1</v>
      </c>
      <c r="O194" s="55">
        <v>2</v>
      </c>
      <c r="P194" s="55">
        <v>3</v>
      </c>
      <c r="Q194" s="55">
        <v>4</v>
      </c>
      <c r="R194" s="55">
        <v>5</v>
      </c>
      <c r="S194" s="55">
        <v>6</v>
      </c>
      <c r="T194" s="55">
        <v>7</v>
      </c>
      <c r="U194" s="52"/>
      <c r="V194" s="55" t="s">
        <v>16</v>
      </c>
      <c r="W194" s="56"/>
      <c r="X194" s="52"/>
      <c r="AE194" s="42" t="s">
        <v>38</v>
      </c>
      <c r="AV194" s="45" t="str">
        <f>IF(OR(N195="w",N198="w"),"W.O.",CONCATENATE(V198,":",V195, " ( ",AN196,",",AO196,",",AP196,",",AQ196,",",AR196,",",AS196,",",AT196," ) "))</f>
        <v xml:space="preserve">: ( ,,,,,, ) </v>
      </c>
    </row>
    <row r="195" spans="1:53" ht="39.9" customHeight="1" x14ac:dyDescent="1.1000000000000001">
      <c r="A195" s="41" t="e">
        <f>CONCATENATE(1,A193)</f>
        <v>#N/A</v>
      </c>
      <c r="B195" s="41" t="e">
        <f>VLOOKUP(A195,'KO KODY SPOLU'!$A$3:$B$478,2,0)</f>
        <v>#N/A</v>
      </c>
      <c r="C195" s="40"/>
      <c r="D195" s="40"/>
      <c r="E195" s="53" t="s">
        <v>14</v>
      </c>
      <c r="F195" s="54" t="e">
        <f>VLOOKUP(A193,'zoznam zapasov'!$A$6:$K$133,11,0)</f>
        <v>#N/A</v>
      </c>
      <c r="G195" s="298"/>
      <c r="H195" s="84"/>
      <c r="I195" s="296" t="str">
        <f>IF(ISERROR(VLOOKUP(B195,vylosovanie!$N$10:$Q$162,3,0))=TRUE," ",VLOOKUP(B195,vylosovanie!$N$10:$Q$162,3,0))</f>
        <v xml:space="preserve"> </v>
      </c>
      <c r="J195" s="297"/>
      <c r="K195" s="297"/>
      <c r="L195" s="297"/>
      <c r="M195" s="52"/>
      <c r="N195" s="300"/>
      <c r="O195" s="300"/>
      <c r="P195" s="300"/>
      <c r="Q195" s="300"/>
      <c r="R195" s="300"/>
      <c r="S195" s="300"/>
      <c r="T195" s="300"/>
      <c r="U195" s="52"/>
      <c r="V195" s="236" t="str">
        <f>IF(N195="w","W",IF(N195="o","O",IF(SUM(AF195:AL196)=0,"",SUM(AF195:AL195))))</f>
        <v/>
      </c>
      <c r="W195" s="56"/>
      <c r="X195" s="52"/>
      <c r="AE195" s="42">
        <f>VLOOKUP(I195,vylosovanie!$F$5:$L$41,7,0)</f>
        <v>51</v>
      </c>
      <c r="AF195" s="57">
        <f>IF(N195&gt;N198,1,0)</f>
        <v>0</v>
      </c>
      <c r="AG195" s="57">
        <f t="shared" ref="AG195" si="234">IF(O195&gt;O198,1,0)</f>
        <v>0</v>
      </c>
      <c r="AH195" s="57">
        <f t="shared" ref="AH195" si="235">IF(P195&gt;P198,1,0)</f>
        <v>0</v>
      </c>
      <c r="AI195" s="57">
        <f t="shared" ref="AI195" si="236">IF(Q195&gt;Q198,1,0)</f>
        <v>0</v>
      </c>
      <c r="AJ195" s="57">
        <f t="shared" ref="AJ195" si="237">IF(R195&gt;R198,1,0)</f>
        <v>0</v>
      </c>
      <c r="AK195" s="57">
        <f t="shared" ref="AK195" si="238">IF(S195&gt;S198,1,0)</f>
        <v>0</v>
      </c>
      <c r="AL195" s="57">
        <f t="shared" ref="AL195" si="239">IF(T195&gt;T198,1,0)</f>
        <v>0</v>
      </c>
      <c r="AN195" s="57" t="str">
        <f t="shared" ref="AN195" si="240">IF(ISBLANK(N195)=TRUE,"",IF(AF195=1,N198,-N195))</f>
        <v/>
      </c>
      <c r="AO195" s="57" t="str">
        <f t="shared" ref="AO195" si="241">IF(ISBLANK(O195)=TRUE,"",IF(AG195=1,O198,-O195))</f>
        <v/>
      </c>
      <c r="AP195" s="57" t="str">
        <f t="shared" ref="AP195" si="242">IF(ISBLANK(P195)=TRUE,"",IF(AH195=1,P198,-P195))</f>
        <v/>
      </c>
      <c r="AQ195" s="57" t="str">
        <f t="shared" ref="AQ195" si="243">IF(ISBLANK(Q195)=TRUE,"",IF(AI195=1,Q198,-Q195))</f>
        <v/>
      </c>
      <c r="AR195" s="57" t="str">
        <f t="shared" ref="AR195" si="244">IF(ISBLANK(R195)=TRUE,"",IF(AJ195=1,R198,-R195))</f>
        <v/>
      </c>
      <c r="AS195" s="57" t="str">
        <f t="shared" ref="AS195" si="245">IF(ISBLANK(S195)=TRUE,"",IF(AK195=1,S198,-S195))</f>
        <v/>
      </c>
      <c r="AT195" s="57" t="str">
        <f t="shared" ref="AT195" si="246">IF(ISBLANK(T195)=TRUE,"",IF(AL195=1,T198,-T195))</f>
        <v/>
      </c>
      <c r="AZ195" s="58" t="s">
        <v>5</v>
      </c>
      <c r="BA195" s="58">
        <v>1</v>
      </c>
    </row>
    <row r="196" spans="1:53" ht="39.9" customHeight="1" x14ac:dyDescent="1.1000000000000001">
      <c r="C196" s="40"/>
      <c r="D196" s="40"/>
      <c r="E196" s="53"/>
      <c r="F196" s="54"/>
      <c r="G196" s="299"/>
      <c r="H196" s="84"/>
      <c r="I196" s="296" t="str">
        <f>IF(ISERROR(VLOOKUP(B195,vylosovanie!$N$10:$Q$162,3,0))=TRUE," ",VLOOKUP(B195,vylosovanie!$N$10:$Q$162,4,0))</f>
        <v xml:space="preserve"> </v>
      </c>
      <c r="J196" s="297"/>
      <c r="K196" s="297"/>
      <c r="L196" s="297"/>
      <c r="M196" s="52"/>
      <c r="N196" s="301"/>
      <c r="O196" s="301"/>
      <c r="P196" s="301"/>
      <c r="Q196" s="301"/>
      <c r="R196" s="301"/>
      <c r="S196" s="301"/>
      <c r="T196" s="301"/>
      <c r="U196" s="52"/>
      <c r="V196" s="237"/>
      <c r="W196" s="56"/>
      <c r="X196" s="52"/>
      <c r="AE196" s="42">
        <f>VLOOKUP(I198,vylosovanie!$F$5:$L$41,7,0)</f>
        <v>51</v>
      </c>
      <c r="AF196" s="57">
        <f>IF(N198&gt;N195,1,0)</f>
        <v>0</v>
      </c>
      <c r="AG196" s="57">
        <f t="shared" ref="AG196" si="247">IF(O198&gt;O195,1,0)</f>
        <v>0</v>
      </c>
      <c r="AH196" s="57">
        <f t="shared" ref="AH196" si="248">IF(P198&gt;P195,1,0)</f>
        <v>0</v>
      </c>
      <c r="AI196" s="57">
        <f t="shared" ref="AI196" si="249">IF(Q198&gt;Q195,1,0)</f>
        <v>0</v>
      </c>
      <c r="AJ196" s="57">
        <f t="shared" ref="AJ196" si="250">IF(R198&gt;R195,1,0)</f>
        <v>0</v>
      </c>
      <c r="AK196" s="57">
        <f t="shared" ref="AK196" si="251">IF(S198&gt;S195,1,0)</f>
        <v>0</v>
      </c>
      <c r="AL196" s="57">
        <f t="shared" ref="AL196" si="252">IF(T198&gt;T195,1,0)</f>
        <v>0</v>
      </c>
      <c r="AN196" s="57" t="str">
        <f t="shared" ref="AN196" si="253">IF(ISBLANK(N198)=TRUE,"",IF(AF196=1,N195,-N198))</f>
        <v/>
      </c>
      <c r="AO196" s="57" t="str">
        <f t="shared" ref="AO196" si="254">IF(ISBLANK(O198)=TRUE,"",IF(AG196=1,O195,-O198))</f>
        <v/>
      </c>
      <c r="AP196" s="57" t="str">
        <f t="shared" ref="AP196" si="255">IF(ISBLANK(P198)=TRUE,"",IF(AH196=1,P195,-P198))</f>
        <v/>
      </c>
      <c r="AQ196" s="57" t="str">
        <f t="shared" ref="AQ196" si="256">IF(ISBLANK(Q198)=TRUE,"",IF(AI196=1,Q195,-Q198))</f>
        <v/>
      </c>
      <c r="AR196" s="57" t="str">
        <f t="shared" ref="AR196" si="257">IF(ISBLANK(R198)=TRUE,"",IF(AJ196=1,R195,-R198))</f>
        <v/>
      </c>
      <c r="AS196" s="57" t="str">
        <f t="shared" ref="AS196" si="258">IF(ISBLANK(S198)=TRUE,"",IF(AK196=1,S195,-S198))</f>
        <v/>
      </c>
      <c r="AT196" s="57" t="str">
        <f t="shared" ref="AT196" si="259">IF(ISBLANK(T198)=TRUE,"",IF(AL196=1,T195,-T198))</f>
        <v/>
      </c>
      <c r="AZ196" s="58" t="s">
        <v>10</v>
      </c>
      <c r="BA196" s="58">
        <v>2</v>
      </c>
    </row>
    <row r="197" spans="1:53" ht="39.9" customHeight="1" x14ac:dyDescent="1.1000000000000001">
      <c r="C197" s="40"/>
      <c r="D197" s="40"/>
      <c r="E197" s="53" t="s">
        <v>20</v>
      </c>
      <c r="F197" s="54" t="e">
        <f>VLOOKUP(A193,'zoznam zapasov'!$A$6:$K$133,9,0)</f>
        <v>#N/A</v>
      </c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6"/>
      <c r="X197" s="52"/>
      <c r="AZ197" s="58" t="s">
        <v>23</v>
      </c>
      <c r="BA197" s="58">
        <v>3</v>
      </c>
    </row>
    <row r="198" spans="1:53" ht="39.9" customHeight="1" x14ac:dyDescent="1.1000000000000001">
      <c r="A198" s="41" t="e">
        <f>CONCATENATE(2,A193)</f>
        <v>#N/A</v>
      </c>
      <c r="B198" s="41" t="e">
        <f>VLOOKUP(A198,'KO KODY SPOLU'!$A$3:$B$478,2,0)</f>
        <v>#N/A</v>
      </c>
      <c r="C198" s="40"/>
      <c r="D198" s="40"/>
      <c r="E198" s="53" t="s">
        <v>13</v>
      </c>
      <c r="F198" s="59" t="e">
        <f>VLOOKUP(A193,'zoznam zapasov'!$A$6:$K$133,10,0)</f>
        <v>#N/A</v>
      </c>
      <c r="G198" s="298"/>
      <c r="H198" s="84"/>
      <c r="I198" s="296" t="str">
        <f>IF(ISERROR(VLOOKUP(B198,vylosovanie!$N$10:$Q$162,3,0))=TRUE," ",VLOOKUP(B198,vylosovanie!$N$10:$Q$162,3,0))</f>
        <v xml:space="preserve"> </v>
      </c>
      <c r="J198" s="297"/>
      <c r="K198" s="297"/>
      <c r="L198" s="297"/>
      <c r="M198" s="52"/>
      <c r="N198" s="300"/>
      <c r="O198" s="300"/>
      <c r="P198" s="300"/>
      <c r="Q198" s="300"/>
      <c r="R198" s="300"/>
      <c r="S198" s="300"/>
      <c r="T198" s="300"/>
      <c r="U198" s="52"/>
      <c r="V198" s="236" t="str">
        <f>IF(N198="w","W",IF(N198="o","O",IF(SUM(AF195:AL196)=0,"",SUM(AF196:AL196))))</f>
        <v/>
      </c>
      <c r="W198" s="56"/>
      <c r="X198" s="52"/>
      <c r="AZ198" s="58" t="s">
        <v>24</v>
      </c>
      <c r="BA198" s="58">
        <v>4</v>
      </c>
    </row>
    <row r="199" spans="1:53" ht="39.9" customHeight="1" x14ac:dyDescent="1.1000000000000001">
      <c r="C199" s="40"/>
      <c r="D199" s="40"/>
      <c r="E199" s="60"/>
      <c r="F199" s="61"/>
      <c r="G199" s="299"/>
      <c r="H199" s="84"/>
      <c r="I199" s="296" t="str">
        <f>IF(ISERROR(VLOOKUP(B198,vylosovanie!$N$10:$Q$162,3,0))=TRUE," ",VLOOKUP(B198,vylosovanie!$N$10:$Q$162,4,0))</f>
        <v xml:space="preserve"> </v>
      </c>
      <c r="J199" s="297"/>
      <c r="K199" s="297"/>
      <c r="L199" s="297"/>
      <c r="M199" s="52"/>
      <c r="N199" s="301"/>
      <c r="O199" s="301"/>
      <c r="P199" s="301"/>
      <c r="Q199" s="301"/>
      <c r="R199" s="301"/>
      <c r="S199" s="301"/>
      <c r="T199" s="301"/>
      <c r="U199" s="52"/>
      <c r="V199" s="237"/>
      <c r="W199" s="56"/>
      <c r="X199" s="52"/>
      <c r="AZ199" s="58" t="s">
        <v>25</v>
      </c>
      <c r="BA199" s="58">
        <v>5</v>
      </c>
    </row>
    <row r="200" spans="1:53" ht="39.9" customHeight="1" x14ac:dyDescent="1.1000000000000001">
      <c r="C200" s="40"/>
      <c r="D200" s="40"/>
      <c r="E200" s="53" t="s">
        <v>36</v>
      </c>
      <c r="F200" s="54" t="s">
        <v>476</v>
      </c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6"/>
      <c r="X200" s="52"/>
      <c r="AZ200" s="58" t="s">
        <v>26</v>
      </c>
      <c r="BA200" s="58">
        <v>6</v>
      </c>
    </row>
    <row r="201" spans="1:53" ht="39.9" customHeight="1" x14ac:dyDescent="1.1000000000000001">
      <c r="C201" s="40"/>
      <c r="D201" s="40"/>
      <c r="E201" s="60"/>
      <c r="F201" s="61"/>
      <c r="G201" s="52"/>
      <c r="H201" s="52"/>
      <c r="I201" s="52" t="s">
        <v>17</v>
      </c>
      <c r="J201" s="52"/>
      <c r="K201" s="52"/>
      <c r="L201" s="52"/>
      <c r="M201" s="52"/>
      <c r="N201" s="62"/>
      <c r="O201" s="55"/>
      <c r="P201" s="55" t="s">
        <v>19</v>
      </c>
      <c r="Q201" s="55"/>
      <c r="R201" s="55"/>
      <c r="S201" s="55"/>
      <c r="T201" s="55"/>
      <c r="U201" s="52"/>
      <c r="V201" s="52"/>
      <c r="W201" s="56"/>
      <c r="X201" s="52"/>
      <c r="AZ201" s="58" t="s">
        <v>27</v>
      </c>
      <c r="BA201" s="58">
        <v>7</v>
      </c>
    </row>
    <row r="202" spans="1:53" ht="39.9" customHeight="1" x14ac:dyDescent="1.1000000000000001">
      <c r="E202" s="53" t="s">
        <v>11</v>
      </c>
      <c r="F202" s="54"/>
      <c r="G202" s="52"/>
      <c r="H202" s="52"/>
      <c r="I202" s="294"/>
      <c r="J202" s="294"/>
      <c r="K202" s="294"/>
      <c r="L202" s="294"/>
      <c r="M202" s="52"/>
      <c r="N202" s="291" t="str">
        <f>IF(I195="x",I198,IF(I198="x",I195,IF(V195="w",I195,IF(V198="w",I198,IF(V195&gt;V198,I195,IF(V198&gt;V195,I198," "))))))</f>
        <v xml:space="preserve"> </v>
      </c>
      <c r="O202" s="302"/>
      <c r="P202" s="302"/>
      <c r="Q202" s="302"/>
      <c r="R202" s="302"/>
      <c r="S202" s="303"/>
      <c r="T202" s="52"/>
      <c r="U202" s="52"/>
      <c r="V202" s="52"/>
      <c r="W202" s="56"/>
      <c r="X202" s="52"/>
      <c r="AZ202" s="58" t="s">
        <v>28</v>
      </c>
      <c r="BA202" s="58">
        <v>8</v>
      </c>
    </row>
    <row r="203" spans="1:53" ht="39.9" customHeight="1" x14ac:dyDescent="1.1000000000000001">
      <c r="E203" s="60"/>
      <c r="F203" s="61"/>
      <c r="G203" s="52"/>
      <c r="H203" s="52"/>
      <c r="I203" s="294"/>
      <c r="J203" s="294"/>
      <c r="K203" s="294"/>
      <c r="L203" s="294"/>
      <c r="M203" s="52"/>
      <c r="N203" s="291" t="str">
        <f>IF(I196="x",I199,IF(I199="x",I196,IF(V195="w",I196,IF(V198="w",I199,IF(V195&gt;V198,I196,IF(V198&gt;V195,I199," "))))))</f>
        <v xml:space="preserve"> </v>
      </c>
      <c r="O203" s="302"/>
      <c r="P203" s="302"/>
      <c r="Q203" s="302"/>
      <c r="R203" s="302"/>
      <c r="S203" s="303"/>
      <c r="T203" s="52"/>
      <c r="U203" s="52"/>
      <c r="V203" s="52"/>
      <c r="W203" s="56"/>
      <c r="X203" s="52"/>
    </row>
    <row r="204" spans="1:53" ht="39.9" customHeight="1" x14ac:dyDescent="1.1000000000000001">
      <c r="E204" s="53" t="s">
        <v>12</v>
      </c>
      <c r="F204" s="149" t="e">
        <f>IF($K$1=8,VLOOKUP('zapisy k stolom'!F193,PAVUK!$GR$2:$GS$8,2,0),IF($K$1=16,VLOOKUP('zapisy k stolom'!F193,PAVUK!$HF$2:$HG$16,2,0),IF($K$1=32,VLOOKUP('zapisy k stolom'!F193,PAVUK!$HB$2:$HC$32,2,0),IF('zapisy k stolom'!$K$1=64,VLOOKUP('zapisy k stolom'!F193,PAVUK!$GX$2:$GY$64,2,0),IF('zapisy k stolom'!$K$1=128,VLOOKUP('zapisy k stolom'!F193,PAVUK!$GT$2:$GU$128,2,0))))))</f>
        <v>#N/A</v>
      </c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6"/>
      <c r="X204" s="52"/>
    </row>
    <row r="205" spans="1:53" ht="39.9" customHeight="1" x14ac:dyDescent="1.1000000000000001">
      <c r="E205" s="60"/>
      <c r="F205" s="61"/>
      <c r="G205" s="52"/>
      <c r="H205" s="52" t="s">
        <v>18</v>
      </c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6"/>
      <c r="X205" s="52"/>
    </row>
    <row r="206" spans="1:53" ht="39.9" customHeight="1" x14ac:dyDescent="1.1000000000000001">
      <c r="E206" s="60"/>
      <c r="F206" s="61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6"/>
      <c r="X206" s="52"/>
    </row>
    <row r="207" spans="1:53" ht="39.9" customHeight="1" x14ac:dyDescent="1.1000000000000001">
      <c r="E207" s="60"/>
      <c r="F207" s="61"/>
      <c r="G207" s="52"/>
      <c r="H207" s="52"/>
      <c r="I207" s="289" t="str">
        <f>I195</f>
        <v xml:space="preserve"> </v>
      </c>
      <c r="J207" s="289"/>
      <c r="K207" s="289"/>
      <c r="L207" s="289"/>
      <c r="M207" s="52"/>
      <c r="N207" s="52"/>
      <c r="P207" s="289" t="str">
        <f>I198</f>
        <v xml:space="preserve"> </v>
      </c>
      <c r="Q207" s="289"/>
      <c r="R207" s="289"/>
      <c r="S207" s="289"/>
      <c r="T207" s="290"/>
      <c r="U207" s="290"/>
      <c r="V207" s="52"/>
      <c r="W207" s="56"/>
      <c r="X207" s="52"/>
    </row>
    <row r="208" spans="1:53" ht="39.9" customHeight="1" x14ac:dyDescent="1.1000000000000001">
      <c r="E208" s="60"/>
      <c r="F208" s="61"/>
      <c r="G208" s="52"/>
      <c r="H208" s="52"/>
      <c r="I208" s="289" t="str">
        <f>I196</f>
        <v xml:space="preserve"> </v>
      </c>
      <c r="J208" s="289"/>
      <c r="K208" s="289"/>
      <c r="L208" s="289"/>
      <c r="M208" s="52"/>
      <c r="N208" s="52"/>
      <c r="O208" s="52"/>
      <c r="P208" s="289" t="str">
        <f>I199</f>
        <v xml:space="preserve"> </v>
      </c>
      <c r="Q208" s="289"/>
      <c r="R208" s="289"/>
      <c r="S208" s="289"/>
      <c r="T208" s="290"/>
      <c r="U208" s="290"/>
      <c r="V208" s="52"/>
      <c r="W208" s="56"/>
      <c r="X208" s="52"/>
    </row>
    <row r="209" spans="1:53" ht="69.900000000000006" customHeight="1" x14ac:dyDescent="1.1000000000000001">
      <c r="E209" s="53"/>
      <c r="F209" s="54"/>
      <c r="G209" s="52"/>
      <c r="H209" s="63" t="s">
        <v>21</v>
      </c>
      <c r="I209" s="291"/>
      <c r="J209" s="292"/>
      <c r="K209" s="292"/>
      <c r="L209" s="293"/>
      <c r="M209" s="52"/>
      <c r="N209" s="52"/>
      <c r="O209" s="63" t="s">
        <v>21</v>
      </c>
      <c r="P209" s="294"/>
      <c r="Q209" s="294"/>
      <c r="R209" s="294"/>
      <c r="S209" s="294"/>
      <c r="T209" s="294"/>
      <c r="U209" s="294"/>
      <c r="V209" s="52"/>
      <c r="W209" s="56"/>
      <c r="X209" s="52"/>
    </row>
    <row r="210" spans="1:53" ht="69.900000000000006" customHeight="1" x14ac:dyDescent="1.1000000000000001">
      <c r="E210" s="53"/>
      <c r="F210" s="54"/>
      <c r="G210" s="52"/>
      <c r="H210" s="63" t="s">
        <v>22</v>
      </c>
      <c r="I210" s="294"/>
      <c r="J210" s="294"/>
      <c r="K210" s="294"/>
      <c r="L210" s="294"/>
      <c r="M210" s="52"/>
      <c r="N210" s="52"/>
      <c r="O210" s="63" t="s">
        <v>22</v>
      </c>
      <c r="P210" s="294"/>
      <c r="Q210" s="294"/>
      <c r="R210" s="294"/>
      <c r="S210" s="294"/>
      <c r="T210" s="294"/>
      <c r="U210" s="294"/>
      <c r="V210" s="52"/>
      <c r="W210" s="56"/>
      <c r="X210" s="52"/>
    </row>
    <row r="211" spans="1:53" ht="69.900000000000006" customHeight="1" x14ac:dyDescent="1.1000000000000001">
      <c r="E211" s="53"/>
      <c r="F211" s="54"/>
      <c r="G211" s="52"/>
      <c r="H211" s="63" t="s">
        <v>22</v>
      </c>
      <c r="I211" s="294"/>
      <c r="J211" s="294"/>
      <c r="K211" s="294"/>
      <c r="L211" s="294"/>
      <c r="M211" s="52"/>
      <c r="N211" s="52"/>
      <c r="O211" s="63" t="s">
        <v>22</v>
      </c>
      <c r="P211" s="294"/>
      <c r="Q211" s="294"/>
      <c r="R211" s="294"/>
      <c r="S211" s="294"/>
      <c r="T211" s="294"/>
      <c r="U211" s="294"/>
      <c r="V211" s="52"/>
      <c r="W211" s="56"/>
      <c r="X211" s="52"/>
    </row>
    <row r="212" spans="1:53" ht="39.9" customHeight="1" thickBot="1" x14ac:dyDescent="1.1499999999999999">
      <c r="E212" s="64"/>
      <c r="F212" s="65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7"/>
      <c r="U212" s="67"/>
      <c r="V212" s="67"/>
      <c r="W212" s="68"/>
      <c r="X212" s="52"/>
    </row>
    <row r="213" spans="1:53" ht="61.8" thickBot="1" x14ac:dyDescent="1.1499999999999999"/>
    <row r="214" spans="1:53" ht="39.9" customHeight="1" x14ac:dyDescent="1.1000000000000001">
      <c r="A214" s="41" t="e">
        <f>F225</f>
        <v>#N/A</v>
      </c>
      <c r="C214" s="40"/>
      <c r="D214" s="40"/>
      <c r="E214" s="48" t="s">
        <v>39</v>
      </c>
      <c r="F214" s="49">
        <f>F193+1</f>
        <v>11</v>
      </c>
      <c r="G214" s="50"/>
      <c r="H214" s="86" t="s">
        <v>192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 t="s">
        <v>15</v>
      </c>
      <c r="W214" s="51"/>
      <c r="X214" s="52"/>
      <c r="Y214" s="42" t="e">
        <f>A216</f>
        <v>#N/A</v>
      </c>
      <c r="Z214" s="47" t="str">
        <f>CONCATENATE("(",V216,":",V219,")")</f>
        <v>(:)</v>
      </c>
      <c r="AA214" s="44" t="str">
        <f>IF(N223=" ","",IF(N223=I216,B216,IF(N223=I219,B219," ")))</f>
        <v/>
      </c>
      <c r="AB214" s="44" t="str">
        <f>IF(V216&gt;V219,AV214,IF(V219&gt;V216,AV215,""))</f>
        <v/>
      </c>
      <c r="AC214" s="44" t="e">
        <f>CONCATENATE("Tbl.: ",F216,"   H: ",F219,"   D: ",F218)</f>
        <v>#N/A</v>
      </c>
      <c r="AD214" s="42" t="e">
        <f>IF(OR(I219="X",I216="X"),"",IF(N223=I216,B219,B216))</f>
        <v>#N/A</v>
      </c>
      <c r="AE214" s="42" t="s">
        <v>4</v>
      </c>
      <c r="AV214" s="45" t="str">
        <f>IF(OR(N216="w",N219="w"),"W.O.",CONCATENATE(V216,":",V219, " ( ",AN216,",",AO216,",",AP216,",",AQ216,",",AR216,",",AS216,",",AT216," ) "))</f>
        <v xml:space="preserve">: ( ,,,,,, ) </v>
      </c>
    </row>
    <row r="215" spans="1:53" ht="39.9" customHeight="1" x14ac:dyDescent="1.1000000000000001">
      <c r="C215" s="40"/>
      <c r="D215" s="40"/>
      <c r="E215" s="53"/>
      <c r="F215" s="54"/>
      <c r="G215" s="85" t="s">
        <v>191</v>
      </c>
      <c r="H215" s="87" t="s">
        <v>193</v>
      </c>
      <c r="I215" s="52"/>
      <c r="J215" s="52"/>
      <c r="K215" s="52"/>
      <c r="L215" s="52"/>
      <c r="M215" s="52"/>
      <c r="N215" s="55">
        <v>1</v>
      </c>
      <c r="O215" s="55">
        <v>2</v>
      </c>
      <c r="P215" s="55">
        <v>3</v>
      </c>
      <c r="Q215" s="55">
        <v>4</v>
      </c>
      <c r="R215" s="55">
        <v>5</v>
      </c>
      <c r="S215" s="55">
        <v>6</v>
      </c>
      <c r="T215" s="55">
        <v>7</v>
      </c>
      <c r="U215" s="52"/>
      <c r="V215" s="55" t="s">
        <v>16</v>
      </c>
      <c r="W215" s="56"/>
      <c r="X215" s="52"/>
      <c r="AE215" s="42" t="s">
        <v>38</v>
      </c>
      <c r="AV215" s="45" t="str">
        <f>IF(OR(N216="w",N219="w"),"W.O.",CONCATENATE(V219,":",V216, " ( ",AN217,",",AO217,",",AP217,",",AQ217,",",AR217,",",AS217,",",AT217," ) "))</f>
        <v xml:space="preserve">: ( ,,,,,, ) </v>
      </c>
    </row>
    <row r="216" spans="1:53" ht="39.9" customHeight="1" x14ac:dyDescent="1.1000000000000001">
      <c r="A216" s="41" t="e">
        <f>CONCATENATE(1,A214)</f>
        <v>#N/A</v>
      </c>
      <c r="B216" s="41" t="e">
        <f>VLOOKUP(A216,'KO KODY SPOLU'!$A$3:$B$478,2,0)</f>
        <v>#N/A</v>
      </c>
      <c r="C216" s="40"/>
      <c r="D216" s="40"/>
      <c r="E216" s="53" t="s">
        <v>14</v>
      </c>
      <c r="F216" s="54" t="e">
        <f>VLOOKUP(A214,'zoznam zapasov'!$A$6:$K$133,11,0)</f>
        <v>#N/A</v>
      </c>
      <c r="G216" s="298"/>
      <c r="H216" s="84"/>
      <c r="I216" s="296" t="str">
        <f>IF(ISERROR(VLOOKUP(B216,vylosovanie!$N$10:$Q$162,3,0))=TRUE," ",VLOOKUP(B216,vylosovanie!$N$10:$Q$162,3,0))</f>
        <v xml:space="preserve"> </v>
      </c>
      <c r="J216" s="297"/>
      <c r="K216" s="297"/>
      <c r="L216" s="297"/>
      <c r="M216" s="52"/>
      <c r="N216" s="300"/>
      <c r="O216" s="300"/>
      <c r="P216" s="300"/>
      <c r="Q216" s="300"/>
      <c r="R216" s="300"/>
      <c r="S216" s="300"/>
      <c r="T216" s="300"/>
      <c r="U216" s="52"/>
      <c r="V216" s="236" t="str">
        <f>IF(N216="w","W",IF(N216="o","O",IF(SUM(AF216:AL217)=0,"",SUM(AF216:AL216))))</f>
        <v/>
      </c>
      <c r="W216" s="56"/>
      <c r="X216" s="52"/>
      <c r="AE216" s="42">
        <f>VLOOKUP(I216,vylosovanie!$F$5:$L$41,7,0)</f>
        <v>51</v>
      </c>
      <c r="AF216" s="57">
        <f>IF(N216&gt;N219,1,0)</f>
        <v>0</v>
      </c>
      <c r="AG216" s="57">
        <f t="shared" ref="AG216" si="260">IF(O216&gt;O219,1,0)</f>
        <v>0</v>
      </c>
      <c r="AH216" s="57">
        <f t="shared" ref="AH216" si="261">IF(P216&gt;P219,1,0)</f>
        <v>0</v>
      </c>
      <c r="AI216" s="57">
        <f t="shared" ref="AI216" si="262">IF(Q216&gt;Q219,1,0)</f>
        <v>0</v>
      </c>
      <c r="AJ216" s="57">
        <f t="shared" ref="AJ216" si="263">IF(R216&gt;R219,1,0)</f>
        <v>0</v>
      </c>
      <c r="AK216" s="57">
        <f t="shared" ref="AK216" si="264">IF(S216&gt;S219,1,0)</f>
        <v>0</v>
      </c>
      <c r="AL216" s="57">
        <f t="shared" ref="AL216" si="265">IF(T216&gt;T219,1,0)</f>
        <v>0</v>
      </c>
      <c r="AN216" s="57" t="str">
        <f t="shared" ref="AN216" si="266">IF(ISBLANK(N216)=TRUE,"",IF(AF216=1,N219,-N216))</f>
        <v/>
      </c>
      <c r="AO216" s="57" t="str">
        <f t="shared" ref="AO216" si="267">IF(ISBLANK(O216)=TRUE,"",IF(AG216=1,O219,-O216))</f>
        <v/>
      </c>
      <c r="AP216" s="57" t="str">
        <f t="shared" ref="AP216" si="268">IF(ISBLANK(P216)=TRUE,"",IF(AH216=1,P219,-P216))</f>
        <v/>
      </c>
      <c r="AQ216" s="57" t="str">
        <f t="shared" ref="AQ216" si="269">IF(ISBLANK(Q216)=TRUE,"",IF(AI216=1,Q219,-Q216))</f>
        <v/>
      </c>
      <c r="AR216" s="57" t="str">
        <f t="shared" ref="AR216" si="270">IF(ISBLANK(R216)=TRUE,"",IF(AJ216=1,R219,-R216))</f>
        <v/>
      </c>
      <c r="AS216" s="57" t="str">
        <f t="shared" ref="AS216" si="271">IF(ISBLANK(S216)=TRUE,"",IF(AK216=1,S219,-S216))</f>
        <v/>
      </c>
      <c r="AT216" s="57" t="str">
        <f t="shared" ref="AT216" si="272">IF(ISBLANK(T216)=TRUE,"",IF(AL216=1,T219,-T216))</f>
        <v/>
      </c>
      <c r="AZ216" s="58" t="s">
        <v>5</v>
      </c>
      <c r="BA216" s="58">
        <v>1</v>
      </c>
    </row>
    <row r="217" spans="1:53" ht="39.9" customHeight="1" x14ac:dyDescent="1.1000000000000001">
      <c r="C217" s="40"/>
      <c r="D217" s="40"/>
      <c r="E217" s="53"/>
      <c r="F217" s="54"/>
      <c r="G217" s="299"/>
      <c r="H217" s="84"/>
      <c r="I217" s="296" t="str">
        <f>IF(ISERROR(VLOOKUP(B216,vylosovanie!$N$10:$Q$162,3,0))=TRUE," ",VLOOKUP(B216,vylosovanie!$N$10:$Q$162,4,0))</f>
        <v xml:space="preserve"> </v>
      </c>
      <c r="J217" s="297"/>
      <c r="K217" s="297"/>
      <c r="L217" s="297"/>
      <c r="M217" s="52"/>
      <c r="N217" s="301"/>
      <c r="O217" s="301"/>
      <c r="P217" s="301"/>
      <c r="Q217" s="301"/>
      <c r="R217" s="301"/>
      <c r="S217" s="301"/>
      <c r="T217" s="301"/>
      <c r="U217" s="52"/>
      <c r="V217" s="237"/>
      <c r="W217" s="56"/>
      <c r="X217" s="52"/>
      <c r="AE217" s="42">
        <f>VLOOKUP(I219,vylosovanie!$F$5:$L$41,7,0)</f>
        <v>51</v>
      </c>
      <c r="AF217" s="57">
        <f>IF(N219&gt;N216,1,0)</f>
        <v>0</v>
      </c>
      <c r="AG217" s="57">
        <f t="shared" ref="AG217" si="273">IF(O219&gt;O216,1,0)</f>
        <v>0</v>
      </c>
      <c r="AH217" s="57">
        <f t="shared" ref="AH217" si="274">IF(P219&gt;P216,1,0)</f>
        <v>0</v>
      </c>
      <c r="AI217" s="57">
        <f t="shared" ref="AI217" si="275">IF(Q219&gt;Q216,1,0)</f>
        <v>0</v>
      </c>
      <c r="AJ217" s="57">
        <f t="shared" ref="AJ217" si="276">IF(R219&gt;R216,1,0)</f>
        <v>0</v>
      </c>
      <c r="AK217" s="57">
        <f t="shared" ref="AK217" si="277">IF(S219&gt;S216,1,0)</f>
        <v>0</v>
      </c>
      <c r="AL217" s="57">
        <f t="shared" ref="AL217" si="278">IF(T219&gt;T216,1,0)</f>
        <v>0</v>
      </c>
      <c r="AN217" s="57" t="str">
        <f t="shared" ref="AN217" si="279">IF(ISBLANK(N219)=TRUE,"",IF(AF217=1,N216,-N219))</f>
        <v/>
      </c>
      <c r="AO217" s="57" t="str">
        <f t="shared" ref="AO217" si="280">IF(ISBLANK(O219)=TRUE,"",IF(AG217=1,O216,-O219))</f>
        <v/>
      </c>
      <c r="AP217" s="57" t="str">
        <f t="shared" ref="AP217" si="281">IF(ISBLANK(P219)=TRUE,"",IF(AH217=1,P216,-P219))</f>
        <v/>
      </c>
      <c r="AQ217" s="57" t="str">
        <f t="shared" ref="AQ217" si="282">IF(ISBLANK(Q219)=TRUE,"",IF(AI217=1,Q216,-Q219))</f>
        <v/>
      </c>
      <c r="AR217" s="57" t="str">
        <f t="shared" ref="AR217" si="283">IF(ISBLANK(R219)=TRUE,"",IF(AJ217=1,R216,-R219))</f>
        <v/>
      </c>
      <c r="AS217" s="57" t="str">
        <f t="shared" ref="AS217" si="284">IF(ISBLANK(S219)=TRUE,"",IF(AK217=1,S216,-S219))</f>
        <v/>
      </c>
      <c r="AT217" s="57" t="str">
        <f t="shared" ref="AT217" si="285">IF(ISBLANK(T219)=TRUE,"",IF(AL217=1,T216,-T219))</f>
        <v/>
      </c>
      <c r="AZ217" s="58" t="s">
        <v>10</v>
      </c>
      <c r="BA217" s="58">
        <v>2</v>
      </c>
    </row>
    <row r="218" spans="1:53" ht="39.9" customHeight="1" x14ac:dyDescent="1.1000000000000001">
      <c r="C218" s="40"/>
      <c r="D218" s="40"/>
      <c r="E218" s="53" t="s">
        <v>20</v>
      </c>
      <c r="F218" s="54" t="e">
        <f>VLOOKUP(A214,'zoznam zapasov'!$A$6:$K$133,9,0)</f>
        <v>#N/A</v>
      </c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6"/>
      <c r="X218" s="52"/>
      <c r="AZ218" s="58" t="s">
        <v>23</v>
      </c>
      <c r="BA218" s="58">
        <v>3</v>
      </c>
    </row>
    <row r="219" spans="1:53" ht="39.9" customHeight="1" x14ac:dyDescent="1.1000000000000001">
      <c r="A219" s="41" t="e">
        <f>CONCATENATE(2,A214)</f>
        <v>#N/A</v>
      </c>
      <c r="B219" s="41" t="e">
        <f>VLOOKUP(A219,'KO KODY SPOLU'!$A$3:$B$478,2,0)</f>
        <v>#N/A</v>
      </c>
      <c r="C219" s="40"/>
      <c r="D219" s="40"/>
      <c r="E219" s="53" t="s">
        <v>13</v>
      </c>
      <c r="F219" s="59" t="e">
        <f>VLOOKUP(A214,'zoznam zapasov'!$A$6:$K$133,10,0)</f>
        <v>#N/A</v>
      </c>
      <c r="G219" s="298"/>
      <c r="H219" s="84"/>
      <c r="I219" s="296" t="str">
        <f>IF(ISERROR(VLOOKUP(B219,vylosovanie!$N$10:$Q$162,3,0))=TRUE," ",VLOOKUP(B219,vylosovanie!$N$10:$Q$162,3,0))</f>
        <v xml:space="preserve"> </v>
      </c>
      <c r="J219" s="297"/>
      <c r="K219" s="297"/>
      <c r="L219" s="297"/>
      <c r="M219" s="52"/>
      <c r="N219" s="300"/>
      <c r="O219" s="300"/>
      <c r="P219" s="300"/>
      <c r="Q219" s="300"/>
      <c r="R219" s="300"/>
      <c r="S219" s="300"/>
      <c r="T219" s="300"/>
      <c r="U219" s="52"/>
      <c r="V219" s="236" t="str">
        <f>IF(N219="w","W",IF(N219="o","O",IF(SUM(AF216:AL217)=0,"",SUM(AF217:AL217))))</f>
        <v/>
      </c>
      <c r="W219" s="56"/>
      <c r="X219" s="52"/>
      <c r="AZ219" s="58" t="s">
        <v>24</v>
      </c>
      <c r="BA219" s="58">
        <v>4</v>
      </c>
    </row>
    <row r="220" spans="1:53" ht="39.9" customHeight="1" x14ac:dyDescent="1.1000000000000001">
      <c r="C220" s="40"/>
      <c r="D220" s="40"/>
      <c r="E220" s="60"/>
      <c r="F220" s="61"/>
      <c r="G220" s="299"/>
      <c r="H220" s="84"/>
      <c r="I220" s="296" t="str">
        <f>IF(ISERROR(VLOOKUP(B219,vylosovanie!$N$10:$Q$162,3,0))=TRUE," ",VLOOKUP(B219,vylosovanie!$N$10:$Q$162,4,0))</f>
        <v xml:space="preserve"> </v>
      </c>
      <c r="J220" s="297"/>
      <c r="K220" s="297"/>
      <c r="L220" s="297"/>
      <c r="M220" s="52"/>
      <c r="N220" s="301"/>
      <c r="O220" s="301"/>
      <c r="P220" s="301"/>
      <c r="Q220" s="301"/>
      <c r="R220" s="301"/>
      <c r="S220" s="301"/>
      <c r="T220" s="301"/>
      <c r="U220" s="52"/>
      <c r="V220" s="237"/>
      <c r="W220" s="56"/>
      <c r="X220" s="52"/>
      <c r="AZ220" s="58" t="s">
        <v>25</v>
      </c>
      <c r="BA220" s="58">
        <v>5</v>
      </c>
    </row>
    <row r="221" spans="1:53" ht="39.9" customHeight="1" x14ac:dyDescent="1.1000000000000001">
      <c r="C221" s="40"/>
      <c r="D221" s="40"/>
      <c r="E221" s="53" t="s">
        <v>36</v>
      </c>
      <c r="F221" s="54" t="s">
        <v>476</v>
      </c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6"/>
      <c r="X221" s="52"/>
      <c r="AZ221" s="58" t="s">
        <v>26</v>
      </c>
      <c r="BA221" s="58">
        <v>6</v>
      </c>
    </row>
    <row r="222" spans="1:53" ht="39.9" customHeight="1" x14ac:dyDescent="1.1000000000000001">
      <c r="C222" s="40"/>
      <c r="D222" s="40"/>
      <c r="E222" s="60"/>
      <c r="F222" s="61"/>
      <c r="G222" s="52"/>
      <c r="H222" s="52"/>
      <c r="I222" s="52" t="s">
        <v>17</v>
      </c>
      <c r="J222" s="52"/>
      <c r="K222" s="52"/>
      <c r="L222" s="52"/>
      <c r="M222" s="52"/>
      <c r="N222" s="62"/>
      <c r="O222" s="55"/>
      <c r="P222" s="55" t="s">
        <v>19</v>
      </c>
      <c r="Q222" s="55"/>
      <c r="R222" s="55"/>
      <c r="S222" s="55"/>
      <c r="T222" s="55"/>
      <c r="U222" s="52"/>
      <c r="V222" s="52"/>
      <c r="W222" s="56"/>
      <c r="X222" s="52"/>
      <c r="AZ222" s="58" t="s">
        <v>27</v>
      </c>
      <c r="BA222" s="58">
        <v>7</v>
      </c>
    </row>
    <row r="223" spans="1:53" ht="39.9" customHeight="1" x14ac:dyDescent="1.1000000000000001">
      <c r="E223" s="53" t="s">
        <v>11</v>
      </c>
      <c r="F223" s="54"/>
      <c r="G223" s="52"/>
      <c r="H223" s="52"/>
      <c r="I223" s="294"/>
      <c r="J223" s="294"/>
      <c r="K223" s="294"/>
      <c r="L223" s="294"/>
      <c r="M223" s="52"/>
      <c r="N223" s="291" t="str">
        <f>IF(I216="x",I219,IF(I219="x",I216,IF(V216="w",I216,IF(V219="w",I219,IF(V216&gt;V219,I216,IF(V219&gt;V216,I219," "))))))</f>
        <v xml:space="preserve"> </v>
      </c>
      <c r="O223" s="302"/>
      <c r="P223" s="302"/>
      <c r="Q223" s="302"/>
      <c r="R223" s="302"/>
      <c r="S223" s="303"/>
      <c r="T223" s="52"/>
      <c r="U223" s="52"/>
      <c r="V223" s="52"/>
      <c r="W223" s="56"/>
      <c r="X223" s="52"/>
      <c r="AZ223" s="58" t="s">
        <v>28</v>
      </c>
      <c r="BA223" s="58">
        <v>8</v>
      </c>
    </row>
    <row r="224" spans="1:53" ht="39.9" customHeight="1" x14ac:dyDescent="1.1000000000000001">
      <c r="E224" s="60"/>
      <c r="F224" s="61"/>
      <c r="G224" s="52"/>
      <c r="H224" s="52"/>
      <c r="I224" s="294"/>
      <c r="J224" s="294"/>
      <c r="K224" s="294"/>
      <c r="L224" s="294"/>
      <c r="M224" s="52"/>
      <c r="N224" s="291" t="str">
        <f>IF(I217="x",I220,IF(I220="x",I217,IF(V216="w",I217,IF(V219="w",I220,IF(V216&gt;V219,I217,IF(V219&gt;V216,I220," "))))))</f>
        <v xml:space="preserve"> </v>
      </c>
      <c r="O224" s="302"/>
      <c r="P224" s="302"/>
      <c r="Q224" s="302"/>
      <c r="R224" s="302"/>
      <c r="S224" s="303"/>
      <c r="T224" s="52"/>
      <c r="U224" s="52"/>
      <c r="V224" s="52"/>
      <c r="W224" s="56"/>
      <c r="X224" s="52"/>
    </row>
    <row r="225" spans="1:53" ht="39.9" customHeight="1" x14ac:dyDescent="1.1000000000000001">
      <c r="E225" s="53" t="s">
        <v>12</v>
      </c>
      <c r="F225" s="149" t="e">
        <f>IF($K$1=8,VLOOKUP('zapisy k stolom'!F214,PAVUK!$GR$2:$GS$8,2,0),IF($K$1=16,VLOOKUP('zapisy k stolom'!F214,PAVUK!$HF$2:$HG$16,2,0),IF($K$1=32,VLOOKUP('zapisy k stolom'!F214,PAVUK!$HB$2:$HC$32,2,0),IF('zapisy k stolom'!$K$1=64,VLOOKUP('zapisy k stolom'!F214,PAVUK!$GX$2:$GY$64,2,0),IF('zapisy k stolom'!$K$1=128,VLOOKUP('zapisy k stolom'!F214,PAVUK!$GT$2:$GU$128,2,0))))))</f>
        <v>#N/A</v>
      </c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6"/>
      <c r="X225" s="52"/>
    </row>
    <row r="226" spans="1:53" ht="39.9" customHeight="1" x14ac:dyDescent="1.1000000000000001">
      <c r="E226" s="60"/>
      <c r="F226" s="61"/>
      <c r="G226" s="52"/>
      <c r="H226" s="52" t="s">
        <v>18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6"/>
      <c r="X226" s="52"/>
    </row>
    <row r="227" spans="1:53" ht="39.9" customHeight="1" x14ac:dyDescent="1.1000000000000001">
      <c r="E227" s="60"/>
      <c r="F227" s="6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6"/>
      <c r="X227" s="52"/>
    </row>
    <row r="228" spans="1:53" ht="39.9" customHeight="1" x14ac:dyDescent="1.1000000000000001">
      <c r="E228" s="60"/>
      <c r="F228" s="61"/>
      <c r="G228" s="52"/>
      <c r="H228" s="52"/>
      <c r="I228" s="289" t="str">
        <f>I216</f>
        <v xml:space="preserve"> </v>
      </c>
      <c r="J228" s="289"/>
      <c r="K228" s="289"/>
      <c r="L228" s="289"/>
      <c r="M228" s="52"/>
      <c r="N228" s="52"/>
      <c r="P228" s="289" t="str">
        <f>I219</f>
        <v xml:space="preserve"> </v>
      </c>
      <c r="Q228" s="289"/>
      <c r="R228" s="289"/>
      <c r="S228" s="289"/>
      <c r="T228" s="290"/>
      <c r="U228" s="290"/>
      <c r="V228" s="52"/>
      <c r="W228" s="56"/>
      <c r="X228" s="52"/>
    </row>
    <row r="229" spans="1:53" ht="39.9" customHeight="1" x14ac:dyDescent="1.1000000000000001">
      <c r="E229" s="60"/>
      <c r="F229" s="61"/>
      <c r="G229" s="52"/>
      <c r="H229" s="52"/>
      <c r="I229" s="289" t="str">
        <f>I217</f>
        <v xml:space="preserve"> </v>
      </c>
      <c r="J229" s="289"/>
      <c r="K229" s="289"/>
      <c r="L229" s="289"/>
      <c r="M229" s="52"/>
      <c r="N229" s="52"/>
      <c r="O229" s="52"/>
      <c r="P229" s="289" t="str">
        <f>I220</f>
        <v xml:space="preserve"> </v>
      </c>
      <c r="Q229" s="289"/>
      <c r="R229" s="289"/>
      <c r="S229" s="289"/>
      <c r="T229" s="290"/>
      <c r="U229" s="290"/>
      <c r="V229" s="52"/>
      <c r="W229" s="56"/>
      <c r="X229" s="52"/>
    </row>
    <row r="230" spans="1:53" ht="69.900000000000006" customHeight="1" x14ac:dyDescent="1.1000000000000001">
      <c r="E230" s="53"/>
      <c r="F230" s="54"/>
      <c r="G230" s="52"/>
      <c r="H230" s="63" t="s">
        <v>21</v>
      </c>
      <c r="I230" s="291"/>
      <c r="J230" s="292"/>
      <c r="K230" s="292"/>
      <c r="L230" s="293"/>
      <c r="M230" s="52"/>
      <c r="N230" s="52"/>
      <c r="O230" s="63" t="s">
        <v>21</v>
      </c>
      <c r="P230" s="294"/>
      <c r="Q230" s="294"/>
      <c r="R230" s="294"/>
      <c r="S230" s="294"/>
      <c r="T230" s="294"/>
      <c r="U230" s="294"/>
      <c r="V230" s="52"/>
      <c r="W230" s="56"/>
      <c r="X230" s="52"/>
    </row>
    <row r="231" spans="1:53" ht="69.900000000000006" customHeight="1" x14ac:dyDescent="1.1000000000000001">
      <c r="E231" s="53"/>
      <c r="F231" s="54"/>
      <c r="G231" s="52"/>
      <c r="H231" s="63" t="s">
        <v>22</v>
      </c>
      <c r="I231" s="294"/>
      <c r="J231" s="294"/>
      <c r="K231" s="294"/>
      <c r="L231" s="294"/>
      <c r="M231" s="52"/>
      <c r="N231" s="52"/>
      <c r="O231" s="63" t="s">
        <v>22</v>
      </c>
      <c r="P231" s="294"/>
      <c r="Q231" s="294"/>
      <c r="R231" s="294"/>
      <c r="S231" s="294"/>
      <c r="T231" s="294"/>
      <c r="U231" s="294"/>
      <c r="V231" s="52"/>
      <c r="W231" s="56"/>
      <c r="X231" s="52"/>
    </row>
    <row r="232" spans="1:53" ht="69.900000000000006" customHeight="1" x14ac:dyDescent="1.1000000000000001">
      <c r="E232" s="53"/>
      <c r="F232" s="54"/>
      <c r="G232" s="52"/>
      <c r="H232" s="63" t="s">
        <v>22</v>
      </c>
      <c r="I232" s="294"/>
      <c r="J232" s="294"/>
      <c r="K232" s="294"/>
      <c r="L232" s="294"/>
      <c r="M232" s="52"/>
      <c r="N232" s="52"/>
      <c r="O232" s="63" t="s">
        <v>22</v>
      </c>
      <c r="P232" s="294"/>
      <c r="Q232" s="294"/>
      <c r="R232" s="294"/>
      <c r="S232" s="294"/>
      <c r="T232" s="294"/>
      <c r="U232" s="294"/>
      <c r="V232" s="52"/>
      <c r="W232" s="56"/>
      <c r="X232" s="52"/>
    </row>
    <row r="233" spans="1:53" ht="39.9" customHeight="1" thickBot="1" x14ac:dyDescent="1.1499999999999999">
      <c r="E233" s="64"/>
      <c r="F233" s="65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7"/>
      <c r="U233" s="67"/>
      <c r="V233" s="67"/>
      <c r="W233" s="68"/>
      <c r="X233" s="52"/>
    </row>
    <row r="234" spans="1:53" ht="61.8" thickBot="1" x14ac:dyDescent="1.1499999999999999"/>
    <row r="235" spans="1:53" ht="39.9" customHeight="1" x14ac:dyDescent="1.1000000000000001">
      <c r="A235" s="41" t="e">
        <f>F246</f>
        <v>#N/A</v>
      </c>
      <c r="C235" s="40"/>
      <c r="D235" s="40"/>
      <c r="E235" s="48" t="s">
        <v>39</v>
      </c>
      <c r="F235" s="49">
        <f>F214+1</f>
        <v>12</v>
      </c>
      <c r="G235" s="50"/>
      <c r="H235" s="86" t="s">
        <v>192</v>
      </c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 t="s">
        <v>15</v>
      </c>
      <c r="W235" s="51"/>
      <c r="X235" s="52"/>
      <c r="Y235" s="42" t="e">
        <f>A237</f>
        <v>#N/A</v>
      </c>
      <c r="Z235" s="47" t="str">
        <f>CONCATENATE("(",V237,":",V240,")")</f>
        <v>(:)</v>
      </c>
      <c r="AA235" s="44" t="str">
        <f>IF(N244=" ","",IF(N244=I237,B237,IF(N244=I240,B240," ")))</f>
        <v/>
      </c>
      <c r="AB235" s="44" t="str">
        <f>IF(V237&gt;V240,AV235,IF(V240&gt;V237,AV236,""))</f>
        <v/>
      </c>
      <c r="AC235" s="44" t="e">
        <f>CONCATENATE("Tbl.: ",F237,"   H: ",F240,"   D: ",F239)</f>
        <v>#N/A</v>
      </c>
      <c r="AD235" s="42" t="e">
        <f>IF(OR(I240="X",I237="X"),"",IF(N244=I237,B240,B237))</f>
        <v>#N/A</v>
      </c>
      <c r="AE235" s="42" t="s">
        <v>4</v>
      </c>
      <c r="AV235" s="45" t="str">
        <f>IF(OR(N237="w",N240="w"),"W.O.",CONCATENATE(V237,":",V240, " ( ",AN237,",",AO237,",",AP237,",",AQ237,",",AR237,",",AS237,",",AT237," ) "))</f>
        <v xml:space="preserve">: ( ,,,,,, ) </v>
      </c>
    </row>
    <row r="236" spans="1:53" ht="39.9" customHeight="1" x14ac:dyDescent="1.1000000000000001">
      <c r="C236" s="40"/>
      <c r="D236" s="40"/>
      <c r="E236" s="53"/>
      <c r="F236" s="54"/>
      <c r="G236" s="85" t="s">
        <v>191</v>
      </c>
      <c r="H236" s="87" t="s">
        <v>193</v>
      </c>
      <c r="I236" s="52"/>
      <c r="J236" s="52"/>
      <c r="K236" s="52"/>
      <c r="L236" s="52"/>
      <c r="M236" s="52"/>
      <c r="N236" s="55">
        <v>1</v>
      </c>
      <c r="O236" s="55">
        <v>2</v>
      </c>
      <c r="P236" s="55">
        <v>3</v>
      </c>
      <c r="Q236" s="55">
        <v>4</v>
      </c>
      <c r="R236" s="55">
        <v>5</v>
      </c>
      <c r="S236" s="55">
        <v>6</v>
      </c>
      <c r="T236" s="55">
        <v>7</v>
      </c>
      <c r="U236" s="52"/>
      <c r="V236" s="55" t="s">
        <v>16</v>
      </c>
      <c r="W236" s="56"/>
      <c r="X236" s="52"/>
      <c r="AE236" s="42" t="s">
        <v>38</v>
      </c>
      <c r="AV236" s="45" t="str">
        <f>IF(OR(N237="w",N240="w"),"W.O.",CONCATENATE(V240,":",V237, " ( ",AN238,",",AO238,",",AP238,",",AQ238,",",AR238,",",AS238,",",AT238," ) "))</f>
        <v xml:space="preserve">: ( ,,,,,, ) </v>
      </c>
    </row>
    <row r="237" spans="1:53" ht="39.9" customHeight="1" x14ac:dyDescent="1.1000000000000001">
      <c r="A237" s="41" t="e">
        <f>CONCATENATE(1,A235)</f>
        <v>#N/A</v>
      </c>
      <c r="B237" s="41" t="e">
        <f>VLOOKUP(A237,'KO KODY SPOLU'!$A$3:$B$478,2,0)</f>
        <v>#N/A</v>
      </c>
      <c r="C237" s="40"/>
      <c r="D237" s="40"/>
      <c r="E237" s="53" t="s">
        <v>14</v>
      </c>
      <c r="F237" s="54" t="e">
        <f>VLOOKUP(A235,'zoznam zapasov'!$A$6:$K$133,11,0)</f>
        <v>#N/A</v>
      </c>
      <c r="G237" s="298"/>
      <c r="H237" s="84"/>
      <c r="I237" s="296" t="str">
        <f>IF(ISERROR(VLOOKUP(B237,vylosovanie!$N$10:$Q$162,3,0))=TRUE," ",VLOOKUP(B237,vylosovanie!$N$10:$Q$162,3,0))</f>
        <v xml:space="preserve"> </v>
      </c>
      <c r="J237" s="297"/>
      <c r="K237" s="297"/>
      <c r="L237" s="297"/>
      <c r="M237" s="52"/>
      <c r="N237" s="300"/>
      <c r="O237" s="300"/>
      <c r="P237" s="300"/>
      <c r="Q237" s="300"/>
      <c r="R237" s="300"/>
      <c r="S237" s="300"/>
      <c r="T237" s="300"/>
      <c r="U237" s="52"/>
      <c r="V237" s="236" t="str">
        <f>IF(N237="w","W",IF(N237="o","O",IF(SUM(AF237:AL238)=0,"",SUM(AF237:AL237))))</f>
        <v/>
      </c>
      <c r="W237" s="56"/>
      <c r="X237" s="52"/>
      <c r="AE237" s="42">
        <f>VLOOKUP(I237,vylosovanie!$F$5:$L$41,7,0)</f>
        <v>51</v>
      </c>
      <c r="AF237" s="57">
        <f>IF(N237&gt;N240,1,0)</f>
        <v>0</v>
      </c>
      <c r="AG237" s="57">
        <f t="shared" ref="AG237" si="286">IF(O237&gt;O240,1,0)</f>
        <v>0</v>
      </c>
      <c r="AH237" s="57">
        <f t="shared" ref="AH237" si="287">IF(P237&gt;P240,1,0)</f>
        <v>0</v>
      </c>
      <c r="AI237" s="57">
        <f t="shared" ref="AI237" si="288">IF(Q237&gt;Q240,1,0)</f>
        <v>0</v>
      </c>
      <c r="AJ237" s="57">
        <f t="shared" ref="AJ237" si="289">IF(R237&gt;R240,1,0)</f>
        <v>0</v>
      </c>
      <c r="AK237" s="57">
        <f t="shared" ref="AK237" si="290">IF(S237&gt;S240,1,0)</f>
        <v>0</v>
      </c>
      <c r="AL237" s="57">
        <f t="shared" ref="AL237" si="291">IF(T237&gt;T240,1,0)</f>
        <v>0</v>
      </c>
      <c r="AN237" s="57" t="str">
        <f t="shared" ref="AN237" si="292">IF(ISBLANK(N237)=TRUE,"",IF(AF237=1,N240,-N237))</f>
        <v/>
      </c>
      <c r="AO237" s="57" t="str">
        <f t="shared" ref="AO237" si="293">IF(ISBLANK(O237)=TRUE,"",IF(AG237=1,O240,-O237))</f>
        <v/>
      </c>
      <c r="AP237" s="57" t="str">
        <f t="shared" ref="AP237" si="294">IF(ISBLANK(P237)=TRUE,"",IF(AH237=1,P240,-P237))</f>
        <v/>
      </c>
      <c r="AQ237" s="57" t="str">
        <f t="shared" ref="AQ237" si="295">IF(ISBLANK(Q237)=TRUE,"",IF(AI237=1,Q240,-Q237))</f>
        <v/>
      </c>
      <c r="AR237" s="57" t="str">
        <f t="shared" ref="AR237" si="296">IF(ISBLANK(R237)=TRUE,"",IF(AJ237=1,R240,-R237))</f>
        <v/>
      </c>
      <c r="AS237" s="57" t="str">
        <f t="shared" ref="AS237" si="297">IF(ISBLANK(S237)=TRUE,"",IF(AK237=1,S240,-S237))</f>
        <v/>
      </c>
      <c r="AT237" s="57" t="str">
        <f t="shared" ref="AT237" si="298">IF(ISBLANK(T237)=TRUE,"",IF(AL237=1,T240,-T237))</f>
        <v/>
      </c>
      <c r="AZ237" s="58" t="s">
        <v>5</v>
      </c>
      <c r="BA237" s="58">
        <v>1</v>
      </c>
    </row>
    <row r="238" spans="1:53" ht="39.9" customHeight="1" x14ac:dyDescent="1.1000000000000001">
      <c r="C238" s="40"/>
      <c r="D238" s="40"/>
      <c r="E238" s="53"/>
      <c r="F238" s="54"/>
      <c r="G238" s="299"/>
      <c r="H238" s="84"/>
      <c r="I238" s="296" t="str">
        <f>IF(ISERROR(VLOOKUP(B237,vylosovanie!$N$10:$Q$162,3,0))=TRUE," ",VLOOKUP(B237,vylosovanie!$N$10:$Q$162,4,0))</f>
        <v xml:space="preserve"> </v>
      </c>
      <c r="J238" s="297"/>
      <c r="K238" s="297"/>
      <c r="L238" s="297"/>
      <c r="M238" s="52"/>
      <c r="N238" s="301"/>
      <c r="O238" s="301"/>
      <c r="P238" s="301"/>
      <c r="Q238" s="301"/>
      <c r="R238" s="301"/>
      <c r="S238" s="301"/>
      <c r="T238" s="301"/>
      <c r="U238" s="52"/>
      <c r="V238" s="237"/>
      <c r="W238" s="56"/>
      <c r="X238" s="52"/>
      <c r="AE238" s="42">
        <f>VLOOKUP(I240,vylosovanie!$F$5:$L$41,7,0)</f>
        <v>51</v>
      </c>
      <c r="AF238" s="57">
        <f>IF(N240&gt;N237,1,0)</f>
        <v>0</v>
      </c>
      <c r="AG238" s="57">
        <f t="shared" ref="AG238" si="299">IF(O240&gt;O237,1,0)</f>
        <v>0</v>
      </c>
      <c r="AH238" s="57">
        <f t="shared" ref="AH238" si="300">IF(P240&gt;P237,1,0)</f>
        <v>0</v>
      </c>
      <c r="AI238" s="57">
        <f t="shared" ref="AI238" si="301">IF(Q240&gt;Q237,1,0)</f>
        <v>0</v>
      </c>
      <c r="AJ238" s="57">
        <f t="shared" ref="AJ238" si="302">IF(R240&gt;R237,1,0)</f>
        <v>0</v>
      </c>
      <c r="AK238" s="57">
        <f t="shared" ref="AK238" si="303">IF(S240&gt;S237,1,0)</f>
        <v>0</v>
      </c>
      <c r="AL238" s="57">
        <f t="shared" ref="AL238" si="304">IF(T240&gt;T237,1,0)</f>
        <v>0</v>
      </c>
      <c r="AN238" s="57" t="str">
        <f t="shared" ref="AN238" si="305">IF(ISBLANK(N240)=TRUE,"",IF(AF238=1,N237,-N240))</f>
        <v/>
      </c>
      <c r="AO238" s="57" t="str">
        <f t="shared" ref="AO238" si="306">IF(ISBLANK(O240)=TRUE,"",IF(AG238=1,O237,-O240))</f>
        <v/>
      </c>
      <c r="AP238" s="57" t="str">
        <f t="shared" ref="AP238" si="307">IF(ISBLANK(P240)=TRUE,"",IF(AH238=1,P237,-P240))</f>
        <v/>
      </c>
      <c r="AQ238" s="57" t="str">
        <f t="shared" ref="AQ238" si="308">IF(ISBLANK(Q240)=TRUE,"",IF(AI238=1,Q237,-Q240))</f>
        <v/>
      </c>
      <c r="AR238" s="57" t="str">
        <f t="shared" ref="AR238" si="309">IF(ISBLANK(R240)=TRUE,"",IF(AJ238=1,R237,-R240))</f>
        <v/>
      </c>
      <c r="AS238" s="57" t="str">
        <f t="shared" ref="AS238" si="310">IF(ISBLANK(S240)=TRUE,"",IF(AK238=1,S237,-S240))</f>
        <v/>
      </c>
      <c r="AT238" s="57" t="str">
        <f t="shared" ref="AT238" si="311">IF(ISBLANK(T240)=TRUE,"",IF(AL238=1,T237,-T240))</f>
        <v/>
      </c>
      <c r="AZ238" s="58" t="s">
        <v>10</v>
      </c>
      <c r="BA238" s="58">
        <v>2</v>
      </c>
    </row>
    <row r="239" spans="1:53" ht="39.9" customHeight="1" x14ac:dyDescent="1.1000000000000001">
      <c r="C239" s="40"/>
      <c r="D239" s="40"/>
      <c r="E239" s="53" t="s">
        <v>20</v>
      </c>
      <c r="F239" s="54" t="e">
        <f>VLOOKUP(A235,'zoznam zapasov'!$A$6:$K$133,9,0)</f>
        <v>#N/A</v>
      </c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6"/>
      <c r="X239" s="52"/>
      <c r="AZ239" s="58" t="s">
        <v>23</v>
      </c>
      <c r="BA239" s="58">
        <v>3</v>
      </c>
    </row>
    <row r="240" spans="1:53" ht="39.9" customHeight="1" x14ac:dyDescent="1.1000000000000001">
      <c r="A240" s="41" t="e">
        <f>CONCATENATE(2,A235)</f>
        <v>#N/A</v>
      </c>
      <c r="B240" s="41" t="e">
        <f>VLOOKUP(A240,'KO KODY SPOLU'!$A$3:$B$478,2,0)</f>
        <v>#N/A</v>
      </c>
      <c r="C240" s="40"/>
      <c r="D240" s="40"/>
      <c r="E240" s="53" t="s">
        <v>13</v>
      </c>
      <c r="F240" s="59" t="e">
        <f>VLOOKUP(A235,'zoznam zapasov'!$A$6:$K$133,10,0)</f>
        <v>#N/A</v>
      </c>
      <c r="G240" s="298"/>
      <c r="H240" s="84"/>
      <c r="I240" s="296" t="str">
        <f>IF(ISERROR(VLOOKUP(B240,vylosovanie!$N$10:$Q$162,3,0))=TRUE," ",VLOOKUP(B240,vylosovanie!$N$10:$Q$162,3,0))</f>
        <v xml:space="preserve"> </v>
      </c>
      <c r="J240" s="297"/>
      <c r="K240" s="297"/>
      <c r="L240" s="297"/>
      <c r="M240" s="52"/>
      <c r="N240" s="300"/>
      <c r="O240" s="300"/>
      <c r="P240" s="300"/>
      <c r="Q240" s="300"/>
      <c r="R240" s="300"/>
      <c r="S240" s="300"/>
      <c r="T240" s="300"/>
      <c r="U240" s="52"/>
      <c r="V240" s="236" t="str">
        <f>IF(N240="w","W",IF(N240="o","O",IF(SUM(AF237:AL238)=0,"",SUM(AF238:AL238))))</f>
        <v/>
      </c>
      <c r="W240" s="56"/>
      <c r="X240" s="52"/>
      <c r="AZ240" s="58" t="s">
        <v>24</v>
      </c>
      <c r="BA240" s="58">
        <v>4</v>
      </c>
    </row>
    <row r="241" spans="1:53" ht="39.9" customHeight="1" x14ac:dyDescent="1.1000000000000001">
      <c r="C241" s="40"/>
      <c r="D241" s="40"/>
      <c r="E241" s="60"/>
      <c r="F241" s="61"/>
      <c r="G241" s="299"/>
      <c r="H241" s="84"/>
      <c r="I241" s="296" t="str">
        <f>IF(ISERROR(VLOOKUP(B240,vylosovanie!$N$10:$Q$162,3,0))=TRUE," ",VLOOKUP(B240,vylosovanie!$N$10:$Q$162,4,0))</f>
        <v xml:space="preserve"> </v>
      </c>
      <c r="J241" s="297"/>
      <c r="K241" s="297"/>
      <c r="L241" s="297"/>
      <c r="M241" s="52"/>
      <c r="N241" s="301"/>
      <c r="O241" s="301"/>
      <c r="P241" s="301"/>
      <c r="Q241" s="301"/>
      <c r="R241" s="301"/>
      <c r="S241" s="301"/>
      <c r="T241" s="301"/>
      <c r="U241" s="52"/>
      <c r="V241" s="237"/>
      <c r="W241" s="56"/>
      <c r="X241" s="52"/>
      <c r="AZ241" s="58" t="s">
        <v>25</v>
      </c>
      <c r="BA241" s="58">
        <v>5</v>
      </c>
    </row>
    <row r="242" spans="1:53" ht="39.9" customHeight="1" x14ac:dyDescent="1.1000000000000001">
      <c r="C242" s="40"/>
      <c r="D242" s="40"/>
      <c r="E242" s="53" t="s">
        <v>36</v>
      </c>
      <c r="F242" s="54" t="s">
        <v>476</v>
      </c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6"/>
      <c r="X242" s="52"/>
      <c r="AZ242" s="58" t="s">
        <v>26</v>
      </c>
      <c r="BA242" s="58">
        <v>6</v>
      </c>
    </row>
    <row r="243" spans="1:53" ht="39.9" customHeight="1" x14ac:dyDescent="1.1000000000000001">
      <c r="C243" s="40"/>
      <c r="D243" s="40"/>
      <c r="E243" s="60"/>
      <c r="F243" s="61"/>
      <c r="G243" s="52"/>
      <c r="H243" s="52"/>
      <c r="I243" s="52" t="s">
        <v>17</v>
      </c>
      <c r="J243" s="52"/>
      <c r="K243" s="52"/>
      <c r="L243" s="52"/>
      <c r="M243" s="52"/>
      <c r="N243" s="62"/>
      <c r="O243" s="55"/>
      <c r="P243" s="55" t="s">
        <v>19</v>
      </c>
      <c r="Q243" s="55"/>
      <c r="R243" s="55"/>
      <c r="S243" s="55"/>
      <c r="T243" s="55"/>
      <c r="U243" s="52"/>
      <c r="V243" s="52"/>
      <c r="W243" s="56"/>
      <c r="X243" s="52"/>
      <c r="AZ243" s="58" t="s">
        <v>27</v>
      </c>
      <c r="BA243" s="58">
        <v>7</v>
      </c>
    </row>
    <row r="244" spans="1:53" ht="39.9" customHeight="1" x14ac:dyDescent="1.1000000000000001">
      <c r="E244" s="53" t="s">
        <v>11</v>
      </c>
      <c r="F244" s="54"/>
      <c r="G244" s="52"/>
      <c r="H244" s="52"/>
      <c r="I244" s="294"/>
      <c r="J244" s="294"/>
      <c r="K244" s="294"/>
      <c r="L244" s="294"/>
      <c r="M244" s="52"/>
      <c r="N244" s="291" t="str">
        <f>IF(I237="x",I240,IF(I240="x",I237,IF(V237="w",I237,IF(V240="w",I240,IF(V237&gt;V240,I237,IF(V240&gt;V237,I240," "))))))</f>
        <v xml:space="preserve"> </v>
      </c>
      <c r="O244" s="302"/>
      <c r="P244" s="302"/>
      <c r="Q244" s="302"/>
      <c r="R244" s="302"/>
      <c r="S244" s="303"/>
      <c r="T244" s="52"/>
      <c r="U244" s="52"/>
      <c r="V244" s="52"/>
      <c r="W244" s="56"/>
      <c r="X244" s="52"/>
      <c r="AZ244" s="58" t="s">
        <v>28</v>
      </c>
      <c r="BA244" s="58">
        <v>8</v>
      </c>
    </row>
    <row r="245" spans="1:53" ht="39.9" customHeight="1" x14ac:dyDescent="1.1000000000000001">
      <c r="E245" s="60"/>
      <c r="F245" s="61"/>
      <c r="G245" s="52"/>
      <c r="H245" s="52"/>
      <c r="I245" s="294"/>
      <c r="J245" s="294"/>
      <c r="K245" s="294"/>
      <c r="L245" s="294"/>
      <c r="M245" s="52"/>
      <c r="N245" s="291" t="str">
        <f>IF(I238="x",I241,IF(I241="x",I238,IF(V237="w",I238,IF(V240="w",I241,IF(V237&gt;V240,I238,IF(V240&gt;V237,I241," "))))))</f>
        <v xml:space="preserve"> </v>
      </c>
      <c r="O245" s="302"/>
      <c r="P245" s="302"/>
      <c r="Q245" s="302"/>
      <c r="R245" s="302"/>
      <c r="S245" s="303"/>
      <c r="T245" s="52"/>
      <c r="U245" s="52"/>
      <c r="V245" s="52"/>
      <c r="W245" s="56"/>
      <c r="X245" s="52"/>
    </row>
    <row r="246" spans="1:53" ht="39.9" customHeight="1" x14ac:dyDescent="1.1000000000000001">
      <c r="E246" s="53" t="s">
        <v>12</v>
      </c>
      <c r="F246" s="149" t="e">
        <f>IF($K$1=8,VLOOKUP('zapisy k stolom'!F235,PAVUK!$GR$2:$GS$8,2,0),IF($K$1=16,VLOOKUP('zapisy k stolom'!F235,PAVUK!$HF$2:$HG$16,2,0),IF($K$1=32,VLOOKUP('zapisy k stolom'!F235,PAVUK!$HB$2:$HC$32,2,0),IF('zapisy k stolom'!$K$1=64,VLOOKUP('zapisy k stolom'!F235,PAVUK!$GX$2:$GY$64,2,0),IF('zapisy k stolom'!$K$1=128,VLOOKUP('zapisy k stolom'!F235,PAVUK!$GT$2:$GU$128,2,0))))))</f>
        <v>#N/A</v>
      </c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6"/>
      <c r="X246" s="52"/>
    </row>
    <row r="247" spans="1:53" ht="39.9" customHeight="1" x14ac:dyDescent="1.1000000000000001">
      <c r="E247" s="60"/>
      <c r="F247" s="61"/>
      <c r="G247" s="52"/>
      <c r="H247" s="52" t="s">
        <v>18</v>
      </c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6"/>
      <c r="X247" s="52"/>
    </row>
    <row r="248" spans="1:53" ht="39.9" customHeight="1" x14ac:dyDescent="1.1000000000000001">
      <c r="E248" s="60"/>
      <c r="F248" s="61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6"/>
      <c r="X248" s="52"/>
    </row>
    <row r="249" spans="1:53" ht="39.9" customHeight="1" x14ac:dyDescent="1.1000000000000001">
      <c r="E249" s="60"/>
      <c r="F249" s="61"/>
      <c r="G249" s="52"/>
      <c r="H249" s="52"/>
      <c r="I249" s="289" t="str">
        <f>I237</f>
        <v xml:space="preserve"> </v>
      </c>
      <c r="J249" s="289"/>
      <c r="K249" s="289"/>
      <c r="L249" s="289"/>
      <c r="M249" s="52"/>
      <c r="N249" s="52"/>
      <c r="P249" s="289" t="str">
        <f>I240</f>
        <v xml:space="preserve"> </v>
      </c>
      <c r="Q249" s="289"/>
      <c r="R249" s="289"/>
      <c r="S249" s="289"/>
      <c r="T249" s="290"/>
      <c r="U249" s="290"/>
      <c r="V249" s="52"/>
      <c r="W249" s="56"/>
      <c r="X249" s="52"/>
    </row>
    <row r="250" spans="1:53" ht="39.9" customHeight="1" x14ac:dyDescent="1.1000000000000001">
      <c r="E250" s="60"/>
      <c r="F250" s="61"/>
      <c r="G250" s="52"/>
      <c r="H250" s="52"/>
      <c r="I250" s="289" t="str">
        <f>I238</f>
        <v xml:space="preserve"> </v>
      </c>
      <c r="J250" s="289"/>
      <c r="K250" s="289"/>
      <c r="L250" s="289"/>
      <c r="M250" s="52"/>
      <c r="N250" s="52"/>
      <c r="O250" s="52"/>
      <c r="P250" s="289" t="str">
        <f>I241</f>
        <v xml:space="preserve"> </v>
      </c>
      <c r="Q250" s="289"/>
      <c r="R250" s="289"/>
      <c r="S250" s="289"/>
      <c r="T250" s="290"/>
      <c r="U250" s="290"/>
      <c r="V250" s="52"/>
      <c r="W250" s="56"/>
      <c r="X250" s="52"/>
    </row>
    <row r="251" spans="1:53" ht="69.900000000000006" customHeight="1" x14ac:dyDescent="1.1000000000000001">
      <c r="E251" s="53"/>
      <c r="F251" s="54"/>
      <c r="G251" s="52"/>
      <c r="H251" s="63" t="s">
        <v>21</v>
      </c>
      <c r="I251" s="291"/>
      <c r="J251" s="292"/>
      <c r="K251" s="292"/>
      <c r="L251" s="293"/>
      <c r="M251" s="52"/>
      <c r="N251" s="52"/>
      <c r="O251" s="63" t="s">
        <v>21</v>
      </c>
      <c r="P251" s="294"/>
      <c r="Q251" s="294"/>
      <c r="R251" s="294"/>
      <c r="S251" s="294"/>
      <c r="T251" s="294"/>
      <c r="U251" s="294"/>
      <c r="V251" s="52"/>
      <c r="W251" s="56"/>
      <c r="X251" s="52"/>
    </row>
    <row r="252" spans="1:53" ht="69.900000000000006" customHeight="1" x14ac:dyDescent="1.1000000000000001">
      <c r="E252" s="53"/>
      <c r="F252" s="54"/>
      <c r="G252" s="52"/>
      <c r="H252" s="63" t="s">
        <v>22</v>
      </c>
      <c r="I252" s="294"/>
      <c r="J252" s="294"/>
      <c r="K252" s="294"/>
      <c r="L252" s="294"/>
      <c r="M252" s="52"/>
      <c r="N252" s="52"/>
      <c r="O252" s="63" t="s">
        <v>22</v>
      </c>
      <c r="P252" s="294"/>
      <c r="Q252" s="294"/>
      <c r="R252" s="294"/>
      <c r="S252" s="294"/>
      <c r="T252" s="294"/>
      <c r="U252" s="294"/>
      <c r="V252" s="52"/>
      <c r="W252" s="56"/>
      <c r="X252" s="52"/>
    </row>
    <row r="253" spans="1:53" ht="69.900000000000006" customHeight="1" x14ac:dyDescent="1.1000000000000001">
      <c r="E253" s="53"/>
      <c r="F253" s="54"/>
      <c r="G253" s="52"/>
      <c r="H253" s="63" t="s">
        <v>22</v>
      </c>
      <c r="I253" s="294"/>
      <c r="J253" s="294"/>
      <c r="K253" s="294"/>
      <c r="L253" s="294"/>
      <c r="M253" s="52"/>
      <c r="N253" s="52"/>
      <c r="O253" s="63" t="s">
        <v>22</v>
      </c>
      <c r="P253" s="294"/>
      <c r="Q253" s="294"/>
      <c r="R253" s="294"/>
      <c r="S253" s="294"/>
      <c r="T253" s="294"/>
      <c r="U253" s="294"/>
      <c r="V253" s="52"/>
      <c r="W253" s="56"/>
      <c r="X253" s="52"/>
    </row>
    <row r="254" spans="1:53" ht="39.9" customHeight="1" thickBot="1" x14ac:dyDescent="1.1499999999999999">
      <c r="E254" s="64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7"/>
      <c r="U254" s="67"/>
      <c r="V254" s="67"/>
      <c r="W254" s="68"/>
      <c r="X254" s="52"/>
    </row>
    <row r="255" spans="1:53" ht="61.8" thickBot="1" x14ac:dyDescent="1.1499999999999999"/>
    <row r="256" spans="1:53" ht="39.9" customHeight="1" x14ac:dyDescent="1.1000000000000001">
      <c r="A256" s="41" t="e">
        <f>F267</f>
        <v>#N/A</v>
      </c>
      <c r="C256" s="40"/>
      <c r="D256" s="40"/>
      <c r="E256" s="48" t="s">
        <v>39</v>
      </c>
      <c r="F256" s="49">
        <f>F235+1</f>
        <v>13</v>
      </c>
      <c r="G256" s="50"/>
      <c r="H256" s="86" t="s">
        <v>192</v>
      </c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 t="s">
        <v>15</v>
      </c>
      <c r="W256" s="51"/>
      <c r="X256" s="52"/>
      <c r="Y256" s="42" t="e">
        <f>A258</f>
        <v>#N/A</v>
      </c>
      <c r="Z256" s="47" t="str">
        <f>CONCATENATE("(",V258,":",V261,")")</f>
        <v>(:)</v>
      </c>
      <c r="AA256" s="44" t="str">
        <f>IF(N265=" ","",IF(N265=I258,B258,IF(N265=I261,B261," ")))</f>
        <v/>
      </c>
      <c r="AB256" s="44" t="str">
        <f>IF(V258&gt;V261,AV256,IF(V261&gt;V258,AV257,""))</f>
        <v/>
      </c>
      <c r="AC256" s="44" t="e">
        <f>CONCATENATE("Tbl.: ",F258,"   H: ",F261,"   D: ",F260)</f>
        <v>#N/A</v>
      </c>
      <c r="AD256" s="42" t="e">
        <f>IF(OR(I261="X",I258="X"),"",IF(N265=I258,B261,B258))</f>
        <v>#N/A</v>
      </c>
      <c r="AE256" s="42" t="s">
        <v>4</v>
      </c>
      <c r="AV256" s="45" t="str">
        <f>IF(OR(N258="w",N261="w"),"W.O.",CONCATENATE(V258,":",V261, " ( ",AN258,",",AO258,",",AP258,",",AQ258,",",AR258,",",AS258,",",AT258," ) "))</f>
        <v xml:space="preserve">: ( ,,,,,, ) </v>
      </c>
    </row>
    <row r="257" spans="1:53" ht="39.9" customHeight="1" x14ac:dyDescent="1.1000000000000001">
      <c r="C257" s="40"/>
      <c r="D257" s="40"/>
      <c r="E257" s="53"/>
      <c r="F257" s="54"/>
      <c r="G257" s="85" t="s">
        <v>191</v>
      </c>
      <c r="H257" s="87" t="s">
        <v>193</v>
      </c>
      <c r="I257" s="52"/>
      <c r="J257" s="52"/>
      <c r="K257" s="52"/>
      <c r="L257" s="52"/>
      <c r="M257" s="52"/>
      <c r="N257" s="55">
        <v>1</v>
      </c>
      <c r="O257" s="55">
        <v>2</v>
      </c>
      <c r="P257" s="55">
        <v>3</v>
      </c>
      <c r="Q257" s="55">
        <v>4</v>
      </c>
      <c r="R257" s="55">
        <v>5</v>
      </c>
      <c r="S257" s="55">
        <v>6</v>
      </c>
      <c r="T257" s="55">
        <v>7</v>
      </c>
      <c r="U257" s="52"/>
      <c r="V257" s="55" t="s">
        <v>16</v>
      </c>
      <c r="W257" s="56"/>
      <c r="X257" s="52"/>
      <c r="AE257" s="42" t="s">
        <v>38</v>
      </c>
      <c r="AV257" s="45" t="str">
        <f>IF(OR(N258="w",N261="w"),"W.O.",CONCATENATE(V261,":",V258, " ( ",AN259,",",AO259,",",AP259,",",AQ259,",",AR259,",",AS259,",",AT259," ) "))</f>
        <v xml:space="preserve">: ( ,,,,,, ) </v>
      </c>
    </row>
    <row r="258" spans="1:53" ht="39.9" customHeight="1" x14ac:dyDescent="1.1000000000000001">
      <c r="A258" s="41" t="e">
        <f>CONCATENATE(1,A256)</f>
        <v>#N/A</v>
      </c>
      <c r="B258" s="41" t="e">
        <f>VLOOKUP(A258,'KO KODY SPOLU'!$A$3:$B$478,2,0)</f>
        <v>#N/A</v>
      </c>
      <c r="C258" s="40"/>
      <c r="D258" s="40"/>
      <c r="E258" s="53" t="s">
        <v>14</v>
      </c>
      <c r="F258" s="54" t="e">
        <f>VLOOKUP(A256,'zoznam zapasov'!$A$6:$K$133,11,0)</f>
        <v>#N/A</v>
      </c>
      <c r="G258" s="298"/>
      <c r="H258" s="84"/>
      <c r="I258" s="296" t="str">
        <f>IF(ISERROR(VLOOKUP(B258,vylosovanie!$N$10:$Q$162,3,0))=TRUE," ",VLOOKUP(B258,vylosovanie!$N$10:$Q$162,3,0))</f>
        <v xml:space="preserve"> </v>
      </c>
      <c r="J258" s="297"/>
      <c r="K258" s="297"/>
      <c r="L258" s="297"/>
      <c r="M258" s="52"/>
      <c r="N258" s="300"/>
      <c r="O258" s="300"/>
      <c r="P258" s="300"/>
      <c r="Q258" s="300"/>
      <c r="R258" s="300"/>
      <c r="S258" s="300"/>
      <c r="T258" s="300"/>
      <c r="U258" s="52"/>
      <c r="V258" s="236" t="str">
        <f>IF(N258="w","W",IF(N258="o","O",IF(SUM(AF258:AL259)=0,"",SUM(AF258:AL258))))</f>
        <v/>
      </c>
      <c r="W258" s="56"/>
      <c r="X258" s="52"/>
      <c r="AE258" s="42">
        <f>VLOOKUP(I258,vylosovanie!$F$5:$L$41,7,0)</f>
        <v>51</v>
      </c>
      <c r="AF258" s="57">
        <f>IF(N258&gt;N261,1,0)</f>
        <v>0</v>
      </c>
      <c r="AG258" s="57">
        <f t="shared" ref="AG258" si="312">IF(O258&gt;O261,1,0)</f>
        <v>0</v>
      </c>
      <c r="AH258" s="57">
        <f t="shared" ref="AH258" si="313">IF(P258&gt;P261,1,0)</f>
        <v>0</v>
      </c>
      <c r="AI258" s="57">
        <f t="shared" ref="AI258" si="314">IF(Q258&gt;Q261,1,0)</f>
        <v>0</v>
      </c>
      <c r="AJ258" s="57">
        <f t="shared" ref="AJ258" si="315">IF(R258&gt;R261,1,0)</f>
        <v>0</v>
      </c>
      <c r="AK258" s="57">
        <f t="shared" ref="AK258" si="316">IF(S258&gt;S261,1,0)</f>
        <v>0</v>
      </c>
      <c r="AL258" s="57">
        <f t="shared" ref="AL258" si="317">IF(T258&gt;T261,1,0)</f>
        <v>0</v>
      </c>
      <c r="AN258" s="57" t="str">
        <f t="shared" ref="AN258" si="318">IF(ISBLANK(N258)=TRUE,"",IF(AF258=1,N261,-N258))</f>
        <v/>
      </c>
      <c r="AO258" s="57" t="str">
        <f t="shared" ref="AO258" si="319">IF(ISBLANK(O258)=TRUE,"",IF(AG258=1,O261,-O258))</f>
        <v/>
      </c>
      <c r="AP258" s="57" t="str">
        <f t="shared" ref="AP258" si="320">IF(ISBLANK(P258)=TRUE,"",IF(AH258=1,P261,-P258))</f>
        <v/>
      </c>
      <c r="AQ258" s="57" t="str">
        <f t="shared" ref="AQ258" si="321">IF(ISBLANK(Q258)=TRUE,"",IF(AI258=1,Q261,-Q258))</f>
        <v/>
      </c>
      <c r="AR258" s="57" t="str">
        <f t="shared" ref="AR258" si="322">IF(ISBLANK(R258)=TRUE,"",IF(AJ258=1,R261,-R258))</f>
        <v/>
      </c>
      <c r="AS258" s="57" t="str">
        <f t="shared" ref="AS258" si="323">IF(ISBLANK(S258)=TRUE,"",IF(AK258=1,S261,-S258))</f>
        <v/>
      </c>
      <c r="AT258" s="57" t="str">
        <f t="shared" ref="AT258" si="324">IF(ISBLANK(T258)=TRUE,"",IF(AL258=1,T261,-T258))</f>
        <v/>
      </c>
      <c r="AZ258" s="58" t="s">
        <v>5</v>
      </c>
      <c r="BA258" s="58">
        <v>1</v>
      </c>
    </row>
    <row r="259" spans="1:53" ht="39.9" customHeight="1" x14ac:dyDescent="1.1000000000000001">
      <c r="C259" s="40"/>
      <c r="D259" s="40"/>
      <c r="E259" s="53"/>
      <c r="F259" s="54"/>
      <c r="G259" s="299"/>
      <c r="H259" s="84"/>
      <c r="I259" s="296" t="str">
        <f>IF(ISERROR(VLOOKUP(B258,vylosovanie!$N$10:$Q$162,3,0))=TRUE," ",VLOOKUP(B258,vylosovanie!$N$10:$Q$162,4,0))</f>
        <v xml:space="preserve"> </v>
      </c>
      <c r="J259" s="297"/>
      <c r="K259" s="297"/>
      <c r="L259" s="297"/>
      <c r="M259" s="52"/>
      <c r="N259" s="301"/>
      <c r="O259" s="301"/>
      <c r="P259" s="301"/>
      <c r="Q259" s="301"/>
      <c r="R259" s="301"/>
      <c r="S259" s="301"/>
      <c r="T259" s="301"/>
      <c r="U259" s="52"/>
      <c r="V259" s="237"/>
      <c r="W259" s="56"/>
      <c r="X259" s="52"/>
      <c r="AE259" s="42">
        <f>VLOOKUP(I261,vylosovanie!$F$5:$L$41,7,0)</f>
        <v>51</v>
      </c>
      <c r="AF259" s="57">
        <f>IF(N261&gt;N258,1,0)</f>
        <v>0</v>
      </c>
      <c r="AG259" s="57">
        <f t="shared" ref="AG259" si="325">IF(O261&gt;O258,1,0)</f>
        <v>0</v>
      </c>
      <c r="AH259" s="57">
        <f t="shared" ref="AH259" si="326">IF(P261&gt;P258,1,0)</f>
        <v>0</v>
      </c>
      <c r="AI259" s="57">
        <f t="shared" ref="AI259" si="327">IF(Q261&gt;Q258,1,0)</f>
        <v>0</v>
      </c>
      <c r="AJ259" s="57">
        <f t="shared" ref="AJ259" si="328">IF(R261&gt;R258,1,0)</f>
        <v>0</v>
      </c>
      <c r="AK259" s="57">
        <f t="shared" ref="AK259" si="329">IF(S261&gt;S258,1,0)</f>
        <v>0</v>
      </c>
      <c r="AL259" s="57">
        <f t="shared" ref="AL259" si="330">IF(T261&gt;T258,1,0)</f>
        <v>0</v>
      </c>
      <c r="AN259" s="57" t="str">
        <f t="shared" ref="AN259" si="331">IF(ISBLANK(N261)=TRUE,"",IF(AF259=1,N258,-N261))</f>
        <v/>
      </c>
      <c r="AO259" s="57" t="str">
        <f t="shared" ref="AO259" si="332">IF(ISBLANK(O261)=TRUE,"",IF(AG259=1,O258,-O261))</f>
        <v/>
      </c>
      <c r="AP259" s="57" t="str">
        <f t="shared" ref="AP259" si="333">IF(ISBLANK(P261)=TRUE,"",IF(AH259=1,P258,-P261))</f>
        <v/>
      </c>
      <c r="AQ259" s="57" t="str">
        <f t="shared" ref="AQ259" si="334">IF(ISBLANK(Q261)=TRUE,"",IF(AI259=1,Q258,-Q261))</f>
        <v/>
      </c>
      <c r="AR259" s="57" t="str">
        <f t="shared" ref="AR259" si="335">IF(ISBLANK(R261)=TRUE,"",IF(AJ259=1,R258,-R261))</f>
        <v/>
      </c>
      <c r="AS259" s="57" t="str">
        <f t="shared" ref="AS259" si="336">IF(ISBLANK(S261)=TRUE,"",IF(AK259=1,S258,-S261))</f>
        <v/>
      </c>
      <c r="AT259" s="57" t="str">
        <f t="shared" ref="AT259" si="337">IF(ISBLANK(T261)=TRUE,"",IF(AL259=1,T258,-T261))</f>
        <v/>
      </c>
      <c r="AZ259" s="58" t="s">
        <v>10</v>
      </c>
      <c r="BA259" s="58">
        <v>2</v>
      </c>
    </row>
    <row r="260" spans="1:53" ht="39.9" customHeight="1" x14ac:dyDescent="1.1000000000000001">
      <c r="C260" s="40"/>
      <c r="D260" s="40"/>
      <c r="E260" s="53" t="s">
        <v>20</v>
      </c>
      <c r="F260" s="54" t="e">
        <f>VLOOKUP(A256,'zoznam zapasov'!$A$6:$K$133,9,0)</f>
        <v>#N/A</v>
      </c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6"/>
      <c r="X260" s="52"/>
      <c r="AZ260" s="58" t="s">
        <v>23</v>
      </c>
      <c r="BA260" s="58">
        <v>3</v>
      </c>
    </row>
    <row r="261" spans="1:53" ht="39.9" customHeight="1" x14ac:dyDescent="1.1000000000000001">
      <c r="A261" s="41" t="e">
        <f>CONCATENATE(2,A256)</f>
        <v>#N/A</v>
      </c>
      <c r="B261" s="41" t="e">
        <f>VLOOKUP(A261,'KO KODY SPOLU'!$A$3:$B$478,2,0)</f>
        <v>#N/A</v>
      </c>
      <c r="C261" s="40"/>
      <c r="D261" s="40"/>
      <c r="E261" s="53" t="s">
        <v>13</v>
      </c>
      <c r="F261" s="59" t="e">
        <f>VLOOKUP(A256,'zoznam zapasov'!$A$6:$K$133,10,0)</f>
        <v>#N/A</v>
      </c>
      <c r="G261" s="298"/>
      <c r="H261" s="84"/>
      <c r="I261" s="296" t="str">
        <f>IF(ISERROR(VLOOKUP(B261,vylosovanie!$N$10:$Q$162,3,0))=TRUE," ",VLOOKUP(B261,vylosovanie!$N$10:$Q$162,3,0))</f>
        <v xml:space="preserve"> </v>
      </c>
      <c r="J261" s="297"/>
      <c r="K261" s="297"/>
      <c r="L261" s="297"/>
      <c r="M261" s="52"/>
      <c r="N261" s="300"/>
      <c r="O261" s="300"/>
      <c r="P261" s="300"/>
      <c r="Q261" s="300"/>
      <c r="R261" s="300"/>
      <c r="S261" s="300"/>
      <c r="T261" s="300"/>
      <c r="U261" s="52"/>
      <c r="V261" s="236" t="str">
        <f>IF(N261="w","W",IF(N261="o","O",IF(SUM(AF258:AL259)=0,"",SUM(AF259:AL259))))</f>
        <v/>
      </c>
      <c r="W261" s="56"/>
      <c r="X261" s="52"/>
      <c r="AZ261" s="58" t="s">
        <v>24</v>
      </c>
      <c r="BA261" s="58">
        <v>4</v>
      </c>
    </row>
    <row r="262" spans="1:53" ht="39.9" customHeight="1" x14ac:dyDescent="1.1000000000000001">
      <c r="C262" s="40"/>
      <c r="D262" s="40"/>
      <c r="E262" s="60"/>
      <c r="F262" s="61"/>
      <c r="G262" s="299"/>
      <c r="H262" s="84"/>
      <c r="I262" s="296" t="str">
        <f>IF(ISERROR(VLOOKUP(B261,vylosovanie!$N$10:$Q$162,3,0))=TRUE," ",VLOOKUP(B261,vylosovanie!$N$10:$Q$162,4,0))</f>
        <v xml:space="preserve"> </v>
      </c>
      <c r="J262" s="297"/>
      <c r="K262" s="297"/>
      <c r="L262" s="297"/>
      <c r="M262" s="52"/>
      <c r="N262" s="301"/>
      <c r="O262" s="301"/>
      <c r="P262" s="301"/>
      <c r="Q262" s="301"/>
      <c r="R262" s="301"/>
      <c r="S262" s="301"/>
      <c r="T262" s="301"/>
      <c r="U262" s="52"/>
      <c r="V262" s="237"/>
      <c r="W262" s="56"/>
      <c r="X262" s="52"/>
      <c r="AZ262" s="58" t="s">
        <v>25</v>
      </c>
      <c r="BA262" s="58">
        <v>5</v>
      </c>
    </row>
    <row r="263" spans="1:53" ht="39.9" customHeight="1" x14ac:dyDescent="1.1000000000000001">
      <c r="C263" s="40"/>
      <c r="D263" s="40"/>
      <c r="E263" s="53" t="s">
        <v>36</v>
      </c>
      <c r="F263" s="54" t="s">
        <v>476</v>
      </c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6"/>
      <c r="X263" s="52"/>
      <c r="AZ263" s="58" t="s">
        <v>26</v>
      </c>
      <c r="BA263" s="58">
        <v>6</v>
      </c>
    </row>
    <row r="264" spans="1:53" ht="39.9" customHeight="1" x14ac:dyDescent="1.1000000000000001">
      <c r="C264" s="40"/>
      <c r="D264" s="40"/>
      <c r="E264" s="60"/>
      <c r="F264" s="61"/>
      <c r="G264" s="52"/>
      <c r="H264" s="52"/>
      <c r="I264" s="52" t="s">
        <v>17</v>
      </c>
      <c r="J264" s="52"/>
      <c r="K264" s="52"/>
      <c r="L264" s="52"/>
      <c r="M264" s="52"/>
      <c r="N264" s="62"/>
      <c r="O264" s="55"/>
      <c r="P264" s="55" t="s">
        <v>19</v>
      </c>
      <c r="Q264" s="55"/>
      <c r="R264" s="55"/>
      <c r="S264" s="55"/>
      <c r="T264" s="55"/>
      <c r="U264" s="52"/>
      <c r="V264" s="52"/>
      <c r="W264" s="56"/>
      <c r="X264" s="52"/>
      <c r="AZ264" s="58" t="s">
        <v>27</v>
      </c>
      <c r="BA264" s="58">
        <v>7</v>
      </c>
    </row>
    <row r="265" spans="1:53" ht="39.9" customHeight="1" x14ac:dyDescent="1.1000000000000001">
      <c r="E265" s="53" t="s">
        <v>11</v>
      </c>
      <c r="F265" s="54"/>
      <c r="G265" s="52"/>
      <c r="H265" s="52"/>
      <c r="I265" s="294"/>
      <c r="J265" s="294"/>
      <c r="K265" s="294"/>
      <c r="L265" s="294"/>
      <c r="M265" s="52"/>
      <c r="N265" s="291" t="str">
        <f>IF(I258="x",I261,IF(I261="x",I258,IF(V258="w",I258,IF(V261="w",I261,IF(V258&gt;V261,I258,IF(V261&gt;V258,I261," "))))))</f>
        <v xml:space="preserve"> </v>
      </c>
      <c r="O265" s="302"/>
      <c r="P265" s="302"/>
      <c r="Q265" s="302"/>
      <c r="R265" s="302"/>
      <c r="S265" s="303"/>
      <c r="T265" s="52"/>
      <c r="U265" s="52"/>
      <c r="V265" s="52"/>
      <c r="W265" s="56"/>
      <c r="X265" s="52"/>
      <c r="AZ265" s="58" t="s">
        <v>28</v>
      </c>
      <c r="BA265" s="58">
        <v>8</v>
      </c>
    </row>
    <row r="266" spans="1:53" ht="39.9" customHeight="1" x14ac:dyDescent="1.1000000000000001">
      <c r="E266" s="60"/>
      <c r="F266" s="61"/>
      <c r="G266" s="52"/>
      <c r="H266" s="52"/>
      <c r="I266" s="294"/>
      <c r="J266" s="294"/>
      <c r="K266" s="294"/>
      <c r="L266" s="294"/>
      <c r="M266" s="52"/>
      <c r="N266" s="291" t="str">
        <f>IF(I259="x",I262,IF(I262="x",I259,IF(V258="w",I259,IF(V261="w",I262,IF(V258&gt;V261,I259,IF(V261&gt;V258,I262," "))))))</f>
        <v xml:space="preserve"> </v>
      </c>
      <c r="O266" s="302"/>
      <c r="P266" s="302"/>
      <c r="Q266" s="302"/>
      <c r="R266" s="302"/>
      <c r="S266" s="303"/>
      <c r="T266" s="52"/>
      <c r="U266" s="52"/>
      <c r="V266" s="52"/>
      <c r="W266" s="56"/>
      <c r="X266" s="52"/>
    </row>
    <row r="267" spans="1:53" ht="39.9" customHeight="1" x14ac:dyDescent="1.1000000000000001">
      <c r="E267" s="53" t="s">
        <v>12</v>
      </c>
      <c r="F267" s="149" t="e">
        <f>IF($K$1=8,VLOOKUP('zapisy k stolom'!F256,PAVUK!$GR$2:$GS$8,2,0),IF($K$1=16,VLOOKUP('zapisy k stolom'!F256,PAVUK!$HF$2:$HG$16,2,0),IF($K$1=32,VLOOKUP('zapisy k stolom'!F256,PAVUK!$HB$2:$HC$32,2,0),IF('zapisy k stolom'!$K$1=64,VLOOKUP('zapisy k stolom'!F256,PAVUK!$GX$2:$GY$64,2,0),IF('zapisy k stolom'!$K$1=128,VLOOKUP('zapisy k stolom'!F256,PAVUK!$GT$2:$GU$128,2,0))))))</f>
        <v>#N/A</v>
      </c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6"/>
      <c r="X267" s="52"/>
    </row>
    <row r="268" spans="1:53" ht="39.9" customHeight="1" x14ac:dyDescent="1.1000000000000001">
      <c r="E268" s="60"/>
      <c r="F268" s="61"/>
      <c r="G268" s="52"/>
      <c r="H268" s="52" t="s">
        <v>18</v>
      </c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6"/>
      <c r="X268" s="52"/>
    </row>
    <row r="269" spans="1:53" ht="39.9" customHeight="1" x14ac:dyDescent="1.1000000000000001">
      <c r="E269" s="60"/>
      <c r="F269" s="61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6"/>
      <c r="X269" s="52"/>
    </row>
    <row r="270" spans="1:53" ht="39.9" customHeight="1" x14ac:dyDescent="1.1000000000000001">
      <c r="E270" s="60"/>
      <c r="F270" s="61"/>
      <c r="G270" s="52"/>
      <c r="H270" s="52"/>
      <c r="I270" s="289" t="str">
        <f>I258</f>
        <v xml:space="preserve"> </v>
      </c>
      <c r="J270" s="289"/>
      <c r="K270" s="289"/>
      <c r="L270" s="289"/>
      <c r="M270" s="52"/>
      <c r="N270" s="52"/>
      <c r="P270" s="289" t="str">
        <f>I261</f>
        <v xml:space="preserve"> </v>
      </c>
      <c r="Q270" s="289"/>
      <c r="R270" s="289"/>
      <c r="S270" s="289"/>
      <c r="T270" s="290"/>
      <c r="U270" s="290"/>
      <c r="V270" s="52"/>
      <c r="W270" s="56"/>
      <c r="X270" s="52"/>
    </row>
    <row r="271" spans="1:53" ht="39.9" customHeight="1" x14ac:dyDescent="1.1000000000000001">
      <c r="E271" s="60"/>
      <c r="F271" s="61"/>
      <c r="G271" s="52"/>
      <c r="H271" s="52"/>
      <c r="I271" s="289" t="str">
        <f>I259</f>
        <v xml:space="preserve"> </v>
      </c>
      <c r="J271" s="289"/>
      <c r="K271" s="289"/>
      <c r="L271" s="289"/>
      <c r="M271" s="52"/>
      <c r="N271" s="52"/>
      <c r="O271" s="52"/>
      <c r="P271" s="289" t="str">
        <f>I262</f>
        <v xml:space="preserve"> </v>
      </c>
      <c r="Q271" s="289"/>
      <c r="R271" s="289"/>
      <c r="S271" s="289"/>
      <c r="T271" s="290"/>
      <c r="U271" s="290"/>
      <c r="V271" s="52"/>
      <c r="W271" s="56"/>
      <c r="X271" s="52"/>
    </row>
    <row r="272" spans="1:53" ht="69.900000000000006" customHeight="1" x14ac:dyDescent="1.1000000000000001">
      <c r="E272" s="53"/>
      <c r="F272" s="54"/>
      <c r="G272" s="52"/>
      <c r="H272" s="63" t="s">
        <v>21</v>
      </c>
      <c r="I272" s="291"/>
      <c r="J272" s="292"/>
      <c r="K272" s="292"/>
      <c r="L272" s="293"/>
      <c r="M272" s="52"/>
      <c r="N272" s="52"/>
      <c r="O272" s="63" t="s">
        <v>21</v>
      </c>
      <c r="P272" s="294"/>
      <c r="Q272" s="294"/>
      <c r="R272" s="294"/>
      <c r="S272" s="294"/>
      <c r="T272" s="294"/>
      <c r="U272" s="294"/>
      <c r="V272" s="52"/>
      <c r="W272" s="56"/>
      <c r="X272" s="52"/>
    </row>
    <row r="273" spans="1:53" ht="69.900000000000006" customHeight="1" x14ac:dyDescent="1.1000000000000001">
      <c r="E273" s="53"/>
      <c r="F273" s="54"/>
      <c r="G273" s="52"/>
      <c r="H273" s="63" t="s">
        <v>22</v>
      </c>
      <c r="I273" s="294"/>
      <c r="J273" s="294"/>
      <c r="K273" s="294"/>
      <c r="L273" s="294"/>
      <c r="M273" s="52"/>
      <c r="N273" s="52"/>
      <c r="O273" s="63" t="s">
        <v>22</v>
      </c>
      <c r="P273" s="294"/>
      <c r="Q273" s="294"/>
      <c r="R273" s="294"/>
      <c r="S273" s="294"/>
      <c r="T273" s="294"/>
      <c r="U273" s="294"/>
      <c r="V273" s="52"/>
      <c r="W273" s="56"/>
      <c r="X273" s="52"/>
    </row>
    <row r="274" spans="1:53" ht="69.900000000000006" customHeight="1" x14ac:dyDescent="1.1000000000000001">
      <c r="E274" s="53"/>
      <c r="F274" s="54"/>
      <c r="G274" s="52"/>
      <c r="H274" s="63" t="s">
        <v>22</v>
      </c>
      <c r="I274" s="294"/>
      <c r="J274" s="294"/>
      <c r="K274" s="294"/>
      <c r="L274" s="294"/>
      <c r="M274" s="52"/>
      <c r="N274" s="52"/>
      <c r="O274" s="63" t="s">
        <v>22</v>
      </c>
      <c r="P274" s="294"/>
      <c r="Q274" s="294"/>
      <c r="R274" s="294"/>
      <c r="S274" s="294"/>
      <c r="T274" s="294"/>
      <c r="U274" s="294"/>
      <c r="V274" s="52"/>
      <c r="W274" s="56"/>
      <c r="X274" s="52"/>
    </row>
    <row r="275" spans="1:53" ht="39.9" customHeight="1" thickBot="1" x14ac:dyDescent="1.1499999999999999">
      <c r="E275" s="64"/>
      <c r="F275" s="65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7"/>
      <c r="U275" s="67"/>
      <c r="V275" s="67"/>
      <c r="W275" s="68"/>
      <c r="X275" s="52"/>
    </row>
    <row r="276" spans="1:53" ht="61.8" thickBot="1" x14ac:dyDescent="1.1499999999999999"/>
    <row r="277" spans="1:53" ht="39.9" customHeight="1" x14ac:dyDescent="1.1000000000000001">
      <c r="A277" s="41" t="e">
        <f>F288</f>
        <v>#N/A</v>
      </c>
      <c r="C277" s="40"/>
      <c r="D277" s="40"/>
      <c r="E277" s="48" t="s">
        <v>39</v>
      </c>
      <c r="F277" s="49">
        <f>F256+1</f>
        <v>14</v>
      </c>
      <c r="G277" s="50"/>
      <c r="H277" s="86" t="s">
        <v>192</v>
      </c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 t="s">
        <v>15</v>
      </c>
      <c r="W277" s="51"/>
      <c r="X277" s="52"/>
      <c r="Y277" s="42" t="e">
        <f>A279</f>
        <v>#N/A</v>
      </c>
      <c r="Z277" s="47" t="str">
        <f>CONCATENATE("(",V279,":",V282,")")</f>
        <v>(:)</v>
      </c>
      <c r="AA277" s="44" t="str">
        <f>IF(N286=" ","",IF(N286=I279,B279,IF(N286=I282,B282," ")))</f>
        <v/>
      </c>
      <c r="AB277" s="44" t="str">
        <f>IF(V279&gt;V282,AV277,IF(V282&gt;V279,AV278,""))</f>
        <v/>
      </c>
      <c r="AC277" s="44" t="e">
        <f>CONCATENATE("Tbl.: ",F279,"   H: ",F282,"   D: ",F281)</f>
        <v>#N/A</v>
      </c>
      <c r="AD277" s="42" t="e">
        <f>IF(OR(I282="X",I279="X"),"",IF(N286=I279,B282,B279))</f>
        <v>#N/A</v>
      </c>
      <c r="AE277" s="42" t="s">
        <v>4</v>
      </c>
      <c r="AV277" s="45" t="str">
        <f>IF(OR(N279="w",N282="w"),"W.O.",CONCATENATE(V279,":",V282, " ( ",AN279,",",AO279,",",AP279,",",AQ279,",",AR279,",",AS279,",",AT279," ) "))</f>
        <v xml:space="preserve">: ( ,,,,,, ) </v>
      </c>
    </row>
    <row r="278" spans="1:53" ht="39.9" customHeight="1" x14ac:dyDescent="1.1000000000000001">
      <c r="C278" s="40"/>
      <c r="D278" s="40"/>
      <c r="E278" s="53"/>
      <c r="F278" s="54"/>
      <c r="G278" s="85" t="s">
        <v>191</v>
      </c>
      <c r="H278" s="87" t="s">
        <v>193</v>
      </c>
      <c r="I278" s="52"/>
      <c r="J278" s="52"/>
      <c r="K278" s="52"/>
      <c r="L278" s="52"/>
      <c r="M278" s="52"/>
      <c r="N278" s="55">
        <v>1</v>
      </c>
      <c r="O278" s="55">
        <v>2</v>
      </c>
      <c r="P278" s="55">
        <v>3</v>
      </c>
      <c r="Q278" s="55">
        <v>4</v>
      </c>
      <c r="R278" s="55">
        <v>5</v>
      </c>
      <c r="S278" s="55">
        <v>6</v>
      </c>
      <c r="T278" s="55">
        <v>7</v>
      </c>
      <c r="U278" s="52"/>
      <c r="V278" s="55" t="s">
        <v>16</v>
      </c>
      <c r="W278" s="56"/>
      <c r="X278" s="52"/>
      <c r="AE278" s="42" t="s">
        <v>38</v>
      </c>
      <c r="AV278" s="45" t="str">
        <f>IF(OR(N279="w",N282="w"),"W.O.",CONCATENATE(V282,":",V279, " ( ",AN280,",",AO280,",",AP280,",",AQ280,",",AR280,",",AS280,",",AT280," ) "))</f>
        <v xml:space="preserve">: ( ,,,,,, ) </v>
      </c>
    </row>
    <row r="279" spans="1:53" ht="39.9" customHeight="1" x14ac:dyDescent="1.1000000000000001">
      <c r="A279" s="41" t="e">
        <f>CONCATENATE(1,A277)</f>
        <v>#N/A</v>
      </c>
      <c r="B279" s="41" t="e">
        <f>VLOOKUP(A279,'KO KODY SPOLU'!$A$3:$B$478,2,0)</f>
        <v>#N/A</v>
      </c>
      <c r="C279" s="40"/>
      <c r="D279" s="40"/>
      <c r="E279" s="53" t="s">
        <v>14</v>
      </c>
      <c r="F279" s="54" t="e">
        <f>VLOOKUP(A277,'zoznam zapasov'!$A$6:$K$133,11,0)</f>
        <v>#N/A</v>
      </c>
      <c r="G279" s="298"/>
      <c r="H279" s="84"/>
      <c r="I279" s="296" t="str">
        <f>IF(ISERROR(VLOOKUP(B279,vylosovanie!$N$10:$Q$162,3,0))=TRUE," ",VLOOKUP(B279,vylosovanie!$N$10:$Q$162,3,0))</f>
        <v xml:space="preserve"> </v>
      </c>
      <c r="J279" s="297"/>
      <c r="K279" s="297"/>
      <c r="L279" s="297"/>
      <c r="M279" s="52"/>
      <c r="N279" s="300"/>
      <c r="O279" s="300"/>
      <c r="P279" s="300"/>
      <c r="Q279" s="300"/>
      <c r="R279" s="300"/>
      <c r="S279" s="300"/>
      <c r="T279" s="300"/>
      <c r="U279" s="52"/>
      <c r="V279" s="236" t="str">
        <f>IF(N279="w","W",IF(N279="o","O",IF(SUM(AF279:AL280)=0,"",SUM(AF279:AL279))))</f>
        <v/>
      </c>
      <c r="W279" s="56"/>
      <c r="X279" s="52"/>
      <c r="AE279" s="42">
        <f>VLOOKUP(I279,vylosovanie!$F$5:$L$41,7,0)</f>
        <v>51</v>
      </c>
      <c r="AF279" s="57">
        <f>IF(N279&gt;N282,1,0)</f>
        <v>0</v>
      </c>
      <c r="AG279" s="57">
        <f t="shared" ref="AG279" si="338">IF(O279&gt;O282,1,0)</f>
        <v>0</v>
      </c>
      <c r="AH279" s="57">
        <f t="shared" ref="AH279" si="339">IF(P279&gt;P282,1,0)</f>
        <v>0</v>
      </c>
      <c r="AI279" s="57">
        <f t="shared" ref="AI279" si="340">IF(Q279&gt;Q282,1,0)</f>
        <v>0</v>
      </c>
      <c r="AJ279" s="57">
        <f t="shared" ref="AJ279" si="341">IF(R279&gt;R282,1,0)</f>
        <v>0</v>
      </c>
      <c r="AK279" s="57">
        <f t="shared" ref="AK279" si="342">IF(S279&gt;S282,1,0)</f>
        <v>0</v>
      </c>
      <c r="AL279" s="57">
        <f t="shared" ref="AL279" si="343">IF(T279&gt;T282,1,0)</f>
        <v>0</v>
      </c>
      <c r="AN279" s="57" t="str">
        <f t="shared" ref="AN279" si="344">IF(ISBLANK(N279)=TRUE,"",IF(AF279=1,N282,-N279))</f>
        <v/>
      </c>
      <c r="AO279" s="57" t="str">
        <f t="shared" ref="AO279" si="345">IF(ISBLANK(O279)=TRUE,"",IF(AG279=1,O282,-O279))</f>
        <v/>
      </c>
      <c r="AP279" s="57" t="str">
        <f t="shared" ref="AP279" si="346">IF(ISBLANK(P279)=TRUE,"",IF(AH279=1,P282,-P279))</f>
        <v/>
      </c>
      <c r="AQ279" s="57" t="str">
        <f t="shared" ref="AQ279" si="347">IF(ISBLANK(Q279)=TRUE,"",IF(AI279=1,Q282,-Q279))</f>
        <v/>
      </c>
      <c r="AR279" s="57" t="str">
        <f t="shared" ref="AR279" si="348">IF(ISBLANK(R279)=TRUE,"",IF(AJ279=1,R282,-R279))</f>
        <v/>
      </c>
      <c r="AS279" s="57" t="str">
        <f t="shared" ref="AS279" si="349">IF(ISBLANK(S279)=TRUE,"",IF(AK279=1,S282,-S279))</f>
        <v/>
      </c>
      <c r="AT279" s="57" t="str">
        <f t="shared" ref="AT279" si="350">IF(ISBLANK(T279)=TRUE,"",IF(AL279=1,T282,-T279))</f>
        <v/>
      </c>
      <c r="AZ279" s="58" t="s">
        <v>5</v>
      </c>
      <c r="BA279" s="58">
        <v>1</v>
      </c>
    </row>
    <row r="280" spans="1:53" ht="39.9" customHeight="1" x14ac:dyDescent="1.1000000000000001">
      <c r="C280" s="40"/>
      <c r="D280" s="40"/>
      <c r="E280" s="53"/>
      <c r="F280" s="54"/>
      <c r="G280" s="299"/>
      <c r="H280" s="84"/>
      <c r="I280" s="296" t="str">
        <f>IF(ISERROR(VLOOKUP(B279,vylosovanie!$N$10:$Q$162,3,0))=TRUE," ",VLOOKUP(B279,vylosovanie!$N$10:$Q$162,4,0))</f>
        <v xml:space="preserve"> </v>
      </c>
      <c r="J280" s="297"/>
      <c r="K280" s="297"/>
      <c r="L280" s="297"/>
      <c r="M280" s="52"/>
      <c r="N280" s="301"/>
      <c r="O280" s="301"/>
      <c r="P280" s="301"/>
      <c r="Q280" s="301"/>
      <c r="R280" s="301"/>
      <c r="S280" s="301"/>
      <c r="T280" s="301"/>
      <c r="U280" s="52"/>
      <c r="V280" s="237"/>
      <c r="W280" s="56"/>
      <c r="X280" s="52"/>
      <c r="AE280" s="42">
        <f>VLOOKUP(I282,vylosovanie!$F$5:$L$41,7,0)</f>
        <v>51</v>
      </c>
      <c r="AF280" s="57">
        <f>IF(N282&gt;N279,1,0)</f>
        <v>0</v>
      </c>
      <c r="AG280" s="57">
        <f t="shared" ref="AG280" si="351">IF(O282&gt;O279,1,0)</f>
        <v>0</v>
      </c>
      <c r="AH280" s="57">
        <f t="shared" ref="AH280" si="352">IF(P282&gt;P279,1,0)</f>
        <v>0</v>
      </c>
      <c r="AI280" s="57">
        <f t="shared" ref="AI280" si="353">IF(Q282&gt;Q279,1,0)</f>
        <v>0</v>
      </c>
      <c r="AJ280" s="57">
        <f t="shared" ref="AJ280" si="354">IF(R282&gt;R279,1,0)</f>
        <v>0</v>
      </c>
      <c r="AK280" s="57">
        <f t="shared" ref="AK280" si="355">IF(S282&gt;S279,1,0)</f>
        <v>0</v>
      </c>
      <c r="AL280" s="57">
        <f t="shared" ref="AL280" si="356">IF(T282&gt;T279,1,0)</f>
        <v>0</v>
      </c>
      <c r="AN280" s="57" t="str">
        <f t="shared" ref="AN280" si="357">IF(ISBLANK(N282)=TRUE,"",IF(AF280=1,N279,-N282))</f>
        <v/>
      </c>
      <c r="AO280" s="57" t="str">
        <f t="shared" ref="AO280" si="358">IF(ISBLANK(O282)=TRUE,"",IF(AG280=1,O279,-O282))</f>
        <v/>
      </c>
      <c r="AP280" s="57" t="str">
        <f t="shared" ref="AP280" si="359">IF(ISBLANK(P282)=TRUE,"",IF(AH280=1,P279,-P282))</f>
        <v/>
      </c>
      <c r="AQ280" s="57" t="str">
        <f t="shared" ref="AQ280" si="360">IF(ISBLANK(Q282)=TRUE,"",IF(AI280=1,Q279,-Q282))</f>
        <v/>
      </c>
      <c r="AR280" s="57" t="str">
        <f t="shared" ref="AR280" si="361">IF(ISBLANK(R282)=TRUE,"",IF(AJ280=1,R279,-R282))</f>
        <v/>
      </c>
      <c r="AS280" s="57" t="str">
        <f t="shared" ref="AS280" si="362">IF(ISBLANK(S282)=TRUE,"",IF(AK280=1,S279,-S282))</f>
        <v/>
      </c>
      <c r="AT280" s="57" t="str">
        <f t="shared" ref="AT280" si="363">IF(ISBLANK(T282)=TRUE,"",IF(AL280=1,T279,-T282))</f>
        <v/>
      </c>
      <c r="AZ280" s="58" t="s">
        <v>10</v>
      </c>
      <c r="BA280" s="58">
        <v>2</v>
      </c>
    </row>
    <row r="281" spans="1:53" ht="39.9" customHeight="1" x14ac:dyDescent="1.1000000000000001">
      <c r="C281" s="40"/>
      <c r="D281" s="40"/>
      <c r="E281" s="53" t="s">
        <v>20</v>
      </c>
      <c r="F281" s="54" t="e">
        <f>VLOOKUP(A277,'zoznam zapasov'!$A$6:$K$133,9,0)</f>
        <v>#N/A</v>
      </c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6"/>
      <c r="X281" s="52"/>
      <c r="AZ281" s="58" t="s">
        <v>23</v>
      </c>
      <c r="BA281" s="58">
        <v>3</v>
      </c>
    </row>
    <row r="282" spans="1:53" ht="39.9" customHeight="1" x14ac:dyDescent="1.1000000000000001">
      <c r="A282" s="41" t="e">
        <f>CONCATENATE(2,A277)</f>
        <v>#N/A</v>
      </c>
      <c r="B282" s="41" t="e">
        <f>VLOOKUP(A282,'KO KODY SPOLU'!$A$3:$B$478,2,0)</f>
        <v>#N/A</v>
      </c>
      <c r="C282" s="40"/>
      <c r="D282" s="40"/>
      <c r="E282" s="53" t="s">
        <v>13</v>
      </c>
      <c r="F282" s="59" t="e">
        <f>VLOOKUP(A277,'zoznam zapasov'!$A$6:$K$133,10,0)</f>
        <v>#N/A</v>
      </c>
      <c r="G282" s="298"/>
      <c r="H282" s="84"/>
      <c r="I282" s="296" t="str">
        <f>IF(ISERROR(VLOOKUP(B282,vylosovanie!$N$10:$Q$162,3,0))=TRUE," ",VLOOKUP(B282,vylosovanie!$N$10:$Q$162,3,0))</f>
        <v xml:space="preserve"> </v>
      </c>
      <c r="J282" s="297"/>
      <c r="K282" s="297"/>
      <c r="L282" s="297"/>
      <c r="M282" s="52"/>
      <c r="N282" s="300"/>
      <c r="O282" s="300"/>
      <c r="P282" s="300"/>
      <c r="Q282" s="300"/>
      <c r="R282" s="300"/>
      <c r="S282" s="300"/>
      <c r="T282" s="300"/>
      <c r="U282" s="52"/>
      <c r="V282" s="236" t="str">
        <f>IF(N282="w","W",IF(N282="o","O",IF(SUM(AF279:AL280)=0,"",SUM(AF280:AL280))))</f>
        <v/>
      </c>
      <c r="W282" s="56"/>
      <c r="X282" s="52"/>
      <c r="AZ282" s="58" t="s">
        <v>24</v>
      </c>
      <c r="BA282" s="58">
        <v>4</v>
      </c>
    </row>
    <row r="283" spans="1:53" ht="39.9" customHeight="1" x14ac:dyDescent="1.1000000000000001">
      <c r="C283" s="40"/>
      <c r="D283" s="40"/>
      <c r="E283" s="60"/>
      <c r="F283" s="61"/>
      <c r="G283" s="299"/>
      <c r="H283" s="84"/>
      <c r="I283" s="296" t="str">
        <f>IF(ISERROR(VLOOKUP(B282,vylosovanie!$N$10:$Q$162,3,0))=TRUE," ",VLOOKUP(B282,vylosovanie!$N$10:$Q$162,4,0))</f>
        <v xml:space="preserve"> </v>
      </c>
      <c r="J283" s="297"/>
      <c r="K283" s="297"/>
      <c r="L283" s="297"/>
      <c r="M283" s="52"/>
      <c r="N283" s="301"/>
      <c r="O283" s="301"/>
      <c r="P283" s="301"/>
      <c r="Q283" s="301"/>
      <c r="R283" s="301"/>
      <c r="S283" s="301"/>
      <c r="T283" s="301"/>
      <c r="U283" s="52"/>
      <c r="V283" s="237"/>
      <c r="W283" s="56"/>
      <c r="X283" s="52"/>
      <c r="AZ283" s="58" t="s">
        <v>25</v>
      </c>
      <c r="BA283" s="58">
        <v>5</v>
      </c>
    </row>
    <row r="284" spans="1:53" ht="39.9" customHeight="1" x14ac:dyDescent="1.1000000000000001">
      <c r="C284" s="40"/>
      <c r="D284" s="40"/>
      <c r="E284" s="53" t="s">
        <v>36</v>
      </c>
      <c r="F284" s="54" t="s">
        <v>476</v>
      </c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6"/>
      <c r="X284" s="52"/>
      <c r="AZ284" s="58" t="s">
        <v>26</v>
      </c>
      <c r="BA284" s="58">
        <v>6</v>
      </c>
    </row>
    <row r="285" spans="1:53" ht="39.9" customHeight="1" x14ac:dyDescent="1.1000000000000001">
      <c r="C285" s="40"/>
      <c r="D285" s="40"/>
      <c r="E285" s="60"/>
      <c r="F285" s="61"/>
      <c r="G285" s="52"/>
      <c r="H285" s="52"/>
      <c r="I285" s="52" t="s">
        <v>17</v>
      </c>
      <c r="J285" s="52"/>
      <c r="K285" s="52"/>
      <c r="L285" s="52"/>
      <c r="M285" s="52"/>
      <c r="N285" s="62"/>
      <c r="O285" s="55"/>
      <c r="P285" s="55" t="s">
        <v>19</v>
      </c>
      <c r="Q285" s="55"/>
      <c r="R285" s="55"/>
      <c r="S285" s="55"/>
      <c r="T285" s="55"/>
      <c r="U285" s="52"/>
      <c r="V285" s="52"/>
      <c r="W285" s="56"/>
      <c r="X285" s="52"/>
      <c r="AZ285" s="58" t="s">
        <v>27</v>
      </c>
      <c r="BA285" s="58">
        <v>7</v>
      </c>
    </row>
    <row r="286" spans="1:53" ht="39.9" customHeight="1" x14ac:dyDescent="1.1000000000000001">
      <c r="E286" s="53" t="s">
        <v>11</v>
      </c>
      <c r="F286" s="54"/>
      <c r="G286" s="52"/>
      <c r="H286" s="52"/>
      <c r="I286" s="294"/>
      <c r="J286" s="294"/>
      <c r="K286" s="294"/>
      <c r="L286" s="294"/>
      <c r="M286" s="52"/>
      <c r="N286" s="291" t="str">
        <f>IF(I279="x",I282,IF(I282="x",I279,IF(V279="w",I279,IF(V282="w",I282,IF(V279&gt;V282,I279,IF(V282&gt;V279,I282," "))))))</f>
        <v xml:space="preserve"> </v>
      </c>
      <c r="O286" s="302"/>
      <c r="P286" s="302"/>
      <c r="Q286" s="302"/>
      <c r="R286" s="302"/>
      <c r="S286" s="303"/>
      <c r="T286" s="52"/>
      <c r="U286" s="52"/>
      <c r="V286" s="52"/>
      <c r="W286" s="56"/>
      <c r="X286" s="52"/>
      <c r="AZ286" s="58" t="s">
        <v>28</v>
      </c>
      <c r="BA286" s="58">
        <v>8</v>
      </c>
    </row>
    <row r="287" spans="1:53" ht="39.9" customHeight="1" x14ac:dyDescent="1.1000000000000001">
      <c r="E287" s="60"/>
      <c r="F287" s="61"/>
      <c r="G287" s="52"/>
      <c r="H287" s="52"/>
      <c r="I287" s="294"/>
      <c r="J287" s="294"/>
      <c r="K287" s="294"/>
      <c r="L287" s="294"/>
      <c r="M287" s="52"/>
      <c r="N287" s="291" t="str">
        <f>IF(I280="x",I283,IF(I283="x",I280,IF(V279="w",I280,IF(V282="w",I283,IF(V279&gt;V282,I280,IF(V282&gt;V279,I283," "))))))</f>
        <v xml:space="preserve"> </v>
      </c>
      <c r="O287" s="302"/>
      <c r="P287" s="302"/>
      <c r="Q287" s="302"/>
      <c r="R287" s="302"/>
      <c r="S287" s="303"/>
      <c r="T287" s="52"/>
      <c r="U287" s="52"/>
      <c r="V287" s="52"/>
      <c r="W287" s="56"/>
      <c r="X287" s="52"/>
    </row>
    <row r="288" spans="1:53" ht="39.9" customHeight="1" x14ac:dyDescent="1.1000000000000001">
      <c r="E288" s="53" t="s">
        <v>12</v>
      </c>
      <c r="F288" s="149" t="e">
        <f>IF($K$1=8,VLOOKUP('zapisy k stolom'!F277,PAVUK!$GR$2:$GS$8,2,0),IF($K$1=16,VLOOKUP('zapisy k stolom'!F277,PAVUK!$HF$2:$HG$16,2,0),IF($K$1=32,VLOOKUP('zapisy k stolom'!F277,PAVUK!$HB$2:$HC$32,2,0),IF('zapisy k stolom'!$K$1=64,VLOOKUP('zapisy k stolom'!F277,PAVUK!$GX$2:$GY$64,2,0),IF('zapisy k stolom'!$K$1=128,VLOOKUP('zapisy k stolom'!F277,PAVUK!$GT$2:$GU$128,2,0))))))</f>
        <v>#N/A</v>
      </c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6"/>
      <c r="X288" s="52"/>
    </row>
    <row r="289" spans="1:53" ht="39.9" customHeight="1" x14ac:dyDescent="1.1000000000000001">
      <c r="E289" s="60"/>
      <c r="F289" s="61"/>
      <c r="G289" s="52"/>
      <c r="H289" s="52" t="s">
        <v>18</v>
      </c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6"/>
      <c r="X289" s="52"/>
    </row>
    <row r="290" spans="1:53" ht="39.9" customHeight="1" x14ac:dyDescent="1.1000000000000001">
      <c r="E290" s="60"/>
      <c r="F290" s="61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6"/>
      <c r="X290" s="52"/>
    </row>
    <row r="291" spans="1:53" ht="39.9" customHeight="1" x14ac:dyDescent="1.1000000000000001">
      <c r="E291" s="60"/>
      <c r="F291" s="61"/>
      <c r="G291" s="52"/>
      <c r="H291" s="52"/>
      <c r="I291" s="289" t="str">
        <f>I279</f>
        <v xml:space="preserve"> </v>
      </c>
      <c r="J291" s="289"/>
      <c r="K291" s="289"/>
      <c r="L291" s="289"/>
      <c r="M291" s="52"/>
      <c r="N291" s="52"/>
      <c r="P291" s="289" t="str">
        <f>I282</f>
        <v xml:space="preserve"> </v>
      </c>
      <c r="Q291" s="289"/>
      <c r="R291" s="289"/>
      <c r="S291" s="289"/>
      <c r="T291" s="290"/>
      <c r="U291" s="290"/>
      <c r="V291" s="52"/>
      <c r="W291" s="56"/>
      <c r="X291" s="52"/>
    </row>
    <row r="292" spans="1:53" ht="39.9" customHeight="1" x14ac:dyDescent="1.1000000000000001">
      <c r="E292" s="60"/>
      <c r="F292" s="61"/>
      <c r="G292" s="52"/>
      <c r="H292" s="52"/>
      <c r="I292" s="289" t="str">
        <f>I280</f>
        <v xml:space="preserve"> </v>
      </c>
      <c r="J292" s="289"/>
      <c r="K292" s="289"/>
      <c r="L292" s="289"/>
      <c r="M292" s="52"/>
      <c r="N292" s="52"/>
      <c r="O292" s="52"/>
      <c r="P292" s="289" t="str">
        <f>I283</f>
        <v xml:space="preserve"> </v>
      </c>
      <c r="Q292" s="289"/>
      <c r="R292" s="289"/>
      <c r="S292" s="289"/>
      <c r="T292" s="290"/>
      <c r="U292" s="290"/>
      <c r="V292" s="52"/>
      <c r="W292" s="56"/>
      <c r="X292" s="52"/>
    </row>
    <row r="293" spans="1:53" ht="69.900000000000006" customHeight="1" x14ac:dyDescent="1.1000000000000001">
      <c r="E293" s="53"/>
      <c r="F293" s="54"/>
      <c r="G293" s="52"/>
      <c r="H293" s="63" t="s">
        <v>21</v>
      </c>
      <c r="I293" s="291"/>
      <c r="J293" s="292"/>
      <c r="K293" s="292"/>
      <c r="L293" s="293"/>
      <c r="M293" s="52"/>
      <c r="N293" s="52"/>
      <c r="O293" s="63" t="s">
        <v>21</v>
      </c>
      <c r="P293" s="294"/>
      <c r="Q293" s="294"/>
      <c r="R293" s="294"/>
      <c r="S293" s="294"/>
      <c r="T293" s="294"/>
      <c r="U293" s="294"/>
      <c r="V293" s="52"/>
      <c r="W293" s="56"/>
      <c r="X293" s="52"/>
    </row>
    <row r="294" spans="1:53" ht="69.900000000000006" customHeight="1" x14ac:dyDescent="1.1000000000000001">
      <c r="E294" s="53"/>
      <c r="F294" s="54"/>
      <c r="G294" s="52"/>
      <c r="H294" s="63" t="s">
        <v>22</v>
      </c>
      <c r="I294" s="294"/>
      <c r="J294" s="294"/>
      <c r="K294" s="294"/>
      <c r="L294" s="294"/>
      <c r="M294" s="52"/>
      <c r="N294" s="52"/>
      <c r="O294" s="63" t="s">
        <v>22</v>
      </c>
      <c r="P294" s="294"/>
      <c r="Q294" s="294"/>
      <c r="R294" s="294"/>
      <c r="S294" s="294"/>
      <c r="T294" s="294"/>
      <c r="U294" s="294"/>
      <c r="V294" s="52"/>
      <c r="W294" s="56"/>
      <c r="X294" s="52"/>
    </row>
    <row r="295" spans="1:53" ht="69.900000000000006" customHeight="1" x14ac:dyDescent="1.1000000000000001">
      <c r="E295" s="53"/>
      <c r="F295" s="54"/>
      <c r="G295" s="52"/>
      <c r="H295" s="63" t="s">
        <v>22</v>
      </c>
      <c r="I295" s="294"/>
      <c r="J295" s="294"/>
      <c r="K295" s="294"/>
      <c r="L295" s="294"/>
      <c r="M295" s="52"/>
      <c r="N295" s="52"/>
      <c r="O295" s="63" t="s">
        <v>22</v>
      </c>
      <c r="P295" s="294"/>
      <c r="Q295" s="294"/>
      <c r="R295" s="294"/>
      <c r="S295" s="294"/>
      <c r="T295" s="294"/>
      <c r="U295" s="294"/>
      <c r="V295" s="52"/>
      <c r="W295" s="56"/>
      <c r="X295" s="52"/>
    </row>
    <row r="296" spans="1:53" ht="39.9" customHeight="1" thickBot="1" x14ac:dyDescent="1.1499999999999999">
      <c r="E296" s="64"/>
      <c r="F296" s="65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7"/>
      <c r="U296" s="67"/>
      <c r="V296" s="67"/>
      <c r="W296" s="68"/>
      <c r="X296" s="52"/>
    </row>
    <row r="297" spans="1:53" ht="61.8" thickBot="1" x14ac:dyDescent="1.1499999999999999"/>
    <row r="298" spans="1:53" ht="39.9" customHeight="1" x14ac:dyDescent="1.1000000000000001">
      <c r="A298" s="41" t="e">
        <f>F309</f>
        <v>#N/A</v>
      </c>
      <c r="C298" s="40"/>
      <c r="D298" s="40"/>
      <c r="E298" s="48" t="s">
        <v>39</v>
      </c>
      <c r="F298" s="49">
        <f>F277+1</f>
        <v>15</v>
      </c>
      <c r="G298" s="50"/>
      <c r="H298" s="86" t="s">
        <v>192</v>
      </c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 t="s">
        <v>15</v>
      </c>
      <c r="W298" s="51"/>
      <c r="X298" s="52"/>
      <c r="Y298" s="42" t="e">
        <f>A300</f>
        <v>#N/A</v>
      </c>
      <c r="Z298" s="47" t="str">
        <f>CONCATENATE("(",V300,":",V303,")")</f>
        <v>(:)</v>
      </c>
      <c r="AA298" s="44" t="str">
        <f>IF(N307=" ","",IF(N307=I300,B300,IF(N307=I303,B303," ")))</f>
        <v/>
      </c>
      <c r="AB298" s="44" t="str">
        <f>IF(V300&gt;V303,AV298,IF(V303&gt;V300,AV299,""))</f>
        <v/>
      </c>
      <c r="AC298" s="44" t="e">
        <f>CONCATENATE("Tbl.: ",F300,"   H: ",F303,"   D: ",F302)</f>
        <v>#N/A</v>
      </c>
      <c r="AD298" s="42" t="e">
        <f>IF(OR(I303="X",I300="X"),"",IF(N307=I300,B303,B300))</f>
        <v>#N/A</v>
      </c>
      <c r="AE298" s="42" t="s">
        <v>4</v>
      </c>
      <c r="AV298" s="45" t="str">
        <f>IF(OR(N300="w",N303="w"),"W.O.",CONCATENATE(V300,":",V303, " ( ",AN300,",",AO300,",",AP300,",",AQ300,",",AR300,",",AS300,",",AT300," ) "))</f>
        <v xml:space="preserve">: ( ,,,,,, ) </v>
      </c>
    </row>
    <row r="299" spans="1:53" ht="39.9" customHeight="1" x14ac:dyDescent="1.1000000000000001">
      <c r="C299" s="40"/>
      <c r="D299" s="40"/>
      <c r="E299" s="53"/>
      <c r="F299" s="54"/>
      <c r="G299" s="85" t="s">
        <v>191</v>
      </c>
      <c r="H299" s="87" t="s">
        <v>193</v>
      </c>
      <c r="I299" s="52"/>
      <c r="J299" s="52"/>
      <c r="K299" s="52"/>
      <c r="L299" s="52"/>
      <c r="M299" s="52"/>
      <c r="N299" s="55">
        <v>1</v>
      </c>
      <c r="O299" s="55">
        <v>2</v>
      </c>
      <c r="P299" s="55">
        <v>3</v>
      </c>
      <c r="Q299" s="55">
        <v>4</v>
      </c>
      <c r="R299" s="55">
        <v>5</v>
      </c>
      <c r="S299" s="55">
        <v>6</v>
      </c>
      <c r="T299" s="55">
        <v>7</v>
      </c>
      <c r="U299" s="52"/>
      <c r="V299" s="55" t="s">
        <v>16</v>
      </c>
      <c r="W299" s="56"/>
      <c r="X299" s="52"/>
      <c r="AE299" s="42" t="s">
        <v>38</v>
      </c>
      <c r="AV299" s="45" t="str">
        <f>IF(OR(N300="w",N303="w"),"W.O.",CONCATENATE(V303,":",V300, " ( ",AN301,",",AO301,",",AP301,",",AQ301,",",AR301,",",AS301,",",AT301," ) "))</f>
        <v xml:space="preserve">: ( ,,,,,, ) </v>
      </c>
    </row>
    <row r="300" spans="1:53" ht="39.9" customHeight="1" x14ac:dyDescent="1.1000000000000001">
      <c r="A300" s="41" t="e">
        <f>CONCATENATE(1,A298)</f>
        <v>#N/A</v>
      </c>
      <c r="B300" s="41" t="e">
        <f>VLOOKUP(A300,'KO KODY SPOLU'!$A$3:$B$478,2,0)</f>
        <v>#N/A</v>
      </c>
      <c r="C300" s="40"/>
      <c r="D300" s="40"/>
      <c r="E300" s="53" t="s">
        <v>14</v>
      </c>
      <c r="F300" s="54" t="e">
        <f>VLOOKUP(A298,'zoznam zapasov'!$A$6:$K$133,11,0)</f>
        <v>#N/A</v>
      </c>
      <c r="G300" s="298"/>
      <c r="H300" s="84"/>
      <c r="I300" s="296" t="str">
        <f>IF(ISERROR(VLOOKUP(B300,vylosovanie!$N$10:$Q$162,3,0))=TRUE," ",VLOOKUP(B300,vylosovanie!$N$10:$Q$162,3,0))</f>
        <v xml:space="preserve"> </v>
      </c>
      <c r="J300" s="297"/>
      <c r="K300" s="297"/>
      <c r="L300" s="297"/>
      <c r="M300" s="52"/>
      <c r="N300" s="300"/>
      <c r="O300" s="300"/>
      <c r="P300" s="300"/>
      <c r="Q300" s="300"/>
      <c r="R300" s="300"/>
      <c r="S300" s="300"/>
      <c r="T300" s="300"/>
      <c r="U300" s="52"/>
      <c r="V300" s="236" t="str">
        <f>IF(N300="w","W",IF(N300="o","O",IF(SUM(AF300:AL301)=0,"",SUM(AF300:AL300))))</f>
        <v/>
      </c>
      <c r="W300" s="56"/>
      <c r="X300" s="52"/>
      <c r="AE300" s="42">
        <f>VLOOKUP(I300,vylosovanie!$F$5:$L$41,7,0)</f>
        <v>51</v>
      </c>
      <c r="AF300" s="57">
        <f>IF(N300&gt;N303,1,0)</f>
        <v>0</v>
      </c>
      <c r="AG300" s="57">
        <f t="shared" ref="AG300" si="364">IF(O300&gt;O303,1,0)</f>
        <v>0</v>
      </c>
      <c r="AH300" s="57">
        <f t="shared" ref="AH300" si="365">IF(P300&gt;P303,1,0)</f>
        <v>0</v>
      </c>
      <c r="AI300" s="57">
        <f t="shared" ref="AI300" si="366">IF(Q300&gt;Q303,1,0)</f>
        <v>0</v>
      </c>
      <c r="AJ300" s="57">
        <f t="shared" ref="AJ300" si="367">IF(R300&gt;R303,1,0)</f>
        <v>0</v>
      </c>
      <c r="AK300" s="57">
        <f t="shared" ref="AK300" si="368">IF(S300&gt;S303,1,0)</f>
        <v>0</v>
      </c>
      <c r="AL300" s="57">
        <f t="shared" ref="AL300" si="369">IF(T300&gt;T303,1,0)</f>
        <v>0</v>
      </c>
      <c r="AN300" s="57" t="str">
        <f t="shared" ref="AN300" si="370">IF(ISBLANK(N300)=TRUE,"",IF(AF300=1,N303,-N300))</f>
        <v/>
      </c>
      <c r="AO300" s="57" t="str">
        <f t="shared" ref="AO300" si="371">IF(ISBLANK(O300)=TRUE,"",IF(AG300=1,O303,-O300))</f>
        <v/>
      </c>
      <c r="AP300" s="57" t="str">
        <f t="shared" ref="AP300" si="372">IF(ISBLANK(P300)=TRUE,"",IF(AH300=1,P303,-P300))</f>
        <v/>
      </c>
      <c r="AQ300" s="57" t="str">
        <f t="shared" ref="AQ300" si="373">IF(ISBLANK(Q300)=TRUE,"",IF(AI300=1,Q303,-Q300))</f>
        <v/>
      </c>
      <c r="AR300" s="57" t="str">
        <f t="shared" ref="AR300" si="374">IF(ISBLANK(R300)=TRUE,"",IF(AJ300=1,R303,-R300))</f>
        <v/>
      </c>
      <c r="AS300" s="57" t="str">
        <f t="shared" ref="AS300" si="375">IF(ISBLANK(S300)=TRUE,"",IF(AK300=1,S303,-S300))</f>
        <v/>
      </c>
      <c r="AT300" s="57" t="str">
        <f t="shared" ref="AT300" si="376">IF(ISBLANK(T300)=TRUE,"",IF(AL300=1,T303,-T300))</f>
        <v/>
      </c>
      <c r="AZ300" s="58" t="s">
        <v>5</v>
      </c>
      <c r="BA300" s="58">
        <v>1</v>
      </c>
    </row>
    <row r="301" spans="1:53" ht="39.9" customHeight="1" x14ac:dyDescent="1.1000000000000001">
      <c r="C301" s="40"/>
      <c r="D301" s="40"/>
      <c r="E301" s="53"/>
      <c r="F301" s="54"/>
      <c r="G301" s="299"/>
      <c r="H301" s="84"/>
      <c r="I301" s="296" t="str">
        <f>IF(ISERROR(VLOOKUP(B300,vylosovanie!$N$10:$Q$162,3,0))=TRUE," ",VLOOKUP(B300,vylosovanie!$N$10:$Q$162,4,0))</f>
        <v xml:space="preserve"> </v>
      </c>
      <c r="J301" s="297"/>
      <c r="K301" s="297"/>
      <c r="L301" s="297"/>
      <c r="M301" s="52"/>
      <c r="N301" s="301"/>
      <c r="O301" s="301"/>
      <c r="P301" s="301"/>
      <c r="Q301" s="301"/>
      <c r="R301" s="301"/>
      <c r="S301" s="301"/>
      <c r="T301" s="301"/>
      <c r="U301" s="52"/>
      <c r="V301" s="237"/>
      <c r="W301" s="56"/>
      <c r="X301" s="52"/>
      <c r="AE301" s="42">
        <f>VLOOKUP(I303,vylosovanie!$F$5:$L$41,7,0)</f>
        <v>51</v>
      </c>
      <c r="AF301" s="57">
        <f>IF(N303&gt;N300,1,0)</f>
        <v>0</v>
      </c>
      <c r="AG301" s="57">
        <f t="shared" ref="AG301" si="377">IF(O303&gt;O300,1,0)</f>
        <v>0</v>
      </c>
      <c r="AH301" s="57">
        <f t="shared" ref="AH301" si="378">IF(P303&gt;P300,1,0)</f>
        <v>0</v>
      </c>
      <c r="AI301" s="57">
        <f t="shared" ref="AI301" si="379">IF(Q303&gt;Q300,1,0)</f>
        <v>0</v>
      </c>
      <c r="AJ301" s="57">
        <f t="shared" ref="AJ301" si="380">IF(R303&gt;R300,1,0)</f>
        <v>0</v>
      </c>
      <c r="AK301" s="57">
        <f t="shared" ref="AK301" si="381">IF(S303&gt;S300,1,0)</f>
        <v>0</v>
      </c>
      <c r="AL301" s="57">
        <f t="shared" ref="AL301" si="382">IF(T303&gt;T300,1,0)</f>
        <v>0</v>
      </c>
      <c r="AN301" s="57" t="str">
        <f t="shared" ref="AN301" si="383">IF(ISBLANK(N303)=TRUE,"",IF(AF301=1,N300,-N303))</f>
        <v/>
      </c>
      <c r="AO301" s="57" t="str">
        <f t="shared" ref="AO301" si="384">IF(ISBLANK(O303)=TRUE,"",IF(AG301=1,O300,-O303))</f>
        <v/>
      </c>
      <c r="AP301" s="57" t="str">
        <f t="shared" ref="AP301" si="385">IF(ISBLANK(P303)=TRUE,"",IF(AH301=1,P300,-P303))</f>
        <v/>
      </c>
      <c r="AQ301" s="57" t="str">
        <f t="shared" ref="AQ301" si="386">IF(ISBLANK(Q303)=TRUE,"",IF(AI301=1,Q300,-Q303))</f>
        <v/>
      </c>
      <c r="AR301" s="57" t="str">
        <f t="shared" ref="AR301" si="387">IF(ISBLANK(R303)=TRUE,"",IF(AJ301=1,R300,-R303))</f>
        <v/>
      </c>
      <c r="AS301" s="57" t="str">
        <f t="shared" ref="AS301" si="388">IF(ISBLANK(S303)=TRUE,"",IF(AK301=1,S300,-S303))</f>
        <v/>
      </c>
      <c r="AT301" s="57" t="str">
        <f t="shared" ref="AT301" si="389">IF(ISBLANK(T303)=TRUE,"",IF(AL301=1,T300,-T303))</f>
        <v/>
      </c>
      <c r="AZ301" s="58" t="s">
        <v>10</v>
      </c>
      <c r="BA301" s="58">
        <v>2</v>
      </c>
    </row>
    <row r="302" spans="1:53" ht="39.9" customHeight="1" x14ac:dyDescent="1.1000000000000001">
      <c r="C302" s="40"/>
      <c r="D302" s="40"/>
      <c r="E302" s="53" t="s">
        <v>20</v>
      </c>
      <c r="F302" s="54" t="e">
        <f>VLOOKUP(A298,'zoznam zapasov'!$A$6:$K$133,9,0)</f>
        <v>#N/A</v>
      </c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6"/>
      <c r="X302" s="52"/>
      <c r="AZ302" s="58" t="s">
        <v>23</v>
      </c>
      <c r="BA302" s="58">
        <v>3</v>
      </c>
    </row>
    <row r="303" spans="1:53" ht="39.9" customHeight="1" x14ac:dyDescent="1.1000000000000001">
      <c r="A303" s="41" t="e">
        <f>CONCATENATE(2,A298)</f>
        <v>#N/A</v>
      </c>
      <c r="B303" s="41" t="e">
        <f>VLOOKUP(A303,'KO KODY SPOLU'!$A$3:$B$478,2,0)</f>
        <v>#N/A</v>
      </c>
      <c r="C303" s="40"/>
      <c r="D303" s="40"/>
      <c r="E303" s="53" t="s">
        <v>13</v>
      </c>
      <c r="F303" s="59" t="e">
        <f>VLOOKUP(A298,'zoznam zapasov'!$A$6:$K$133,10,0)</f>
        <v>#N/A</v>
      </c>
      <c r="G303" s="298"/>
      <c r="H303" s="84"/>
      <c r="I303" s="296" t="str">
        <f>IF(ISERROR(VLOOKUP(B303,vylosovanie!$N$10:$Q$162,3,0))=TRUE," ",VLOOKUP(B303,vylosovanie!$N$10:$Q$162,3,0))</f>
        <v xml:space="preserve"> </v>
      </c>
      <c r="J303" s="297"/>
      <c r="K303" s="297"/>
      <c r="L303" s="297"/>
      <c r="M303" s="52"/>
      <c r="N303" s="300"/>
      <c r="O303" s="300"/>
      <c r="P303" s="300"/>
      <c r="Q303" s="300"/>
      <c r="R303" s="300"/>
      <c r="S303" s="300"/>
      <c r="T303" s="300"/>
      <c r="U303" s="52"/>
      <c r="V303" s="236" t="str">
        <f>IF(N303="w","W",IF(N303="o","O",IF(SUM(AF300:AL301)=0,"",SUM(AF301:AL301))))</f>
        <v/>
      </c>
      <c r="W303" s="56"/>
      <c r="X303" s="52"/>
      <c r="AZ303" s="58" t="s">
        <v>24</v>
      </c>
      <c r="BA303" s="58">
        <v>4</v>
      </c>
    </row>
    <row r="304" spans="1:53" ht="39.9" customHeight="1" x14ac:dyDescent="1.1000000000000001">
      <c r="C304" s="40"/>
      <c r="D304" s="40"/>
      <c r="E304" s="60"/>
      <c r="F304" s="61"/>
      <c r="G304" s="299"/>
      <c r="H304" s="84"/>
      <c r="I304" s="296" t="str">
        <f>IF(ISERROR(VLOOKUP(B303,vylosovanie!$N$10:$Q$162,3,0))=TRUE," ",VLOOKUP(B303,vylosovanie!$N$10:$Q$162,4,0))</f>
        <v xml:space="preserve"> </v>
      </c>
      <c r="J304" s="297"/>
      <c r="K304" s="297"/>
      <c r="L304" s="297"/>
      <c r="M304" s="52"/>
      <c r="N304" s="301"/>
      <c r="O304" s="301"/>
      <c r="P304" s="301"/>
      <c r="Q304" s="301"/>
      <c r="R304" s="301"/>
      <c r="S304" s="301"/>
      <c r="T304" s="301"/>
      <c r="U304" s="52"/>
      <c r="V304" s="237"/>
      <c r="W304" s="56"/>
      <c r="X304" s="52"/>
      <c r="AZ304" s="58" t="s">
        <v>25</v>
      </c>
      <c r="BA304" s="58">
        <v>5</v>
      </c>
    </row>
    <row r="305" spans="1:53" ht="39.9" customHeight="1" x14ac:dyDescent="1.1000000000000001">
      <c r="C305" s="40"/>
      <c r="D305" s="40"/>
      <c r="E305" s="53" t="s">
        <v>36</v>
      </c>
      <c r="F305" s="54" t="s">
        <v>476</v>
      </c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6"/>
      <c r="X305" s="52"/>
      <c r="AZ305" s="58" t="s">
        <v>26</v>
      </c>
      <c r="BA305" s="58">
        <v>6</v>
      </c>
    </row>
    <row r="306" spans="1:53" ht="39.9" customHeight="1" x14ac:dyDescent="1.1000000000000001">
      <c r="C306" s="40"/>
      <c r="D306" s="40"/>
      <c r="E306" s="60"/>
      <c r="F306" s="61"/>
      <c r="G306" s="52"/>
      <c r="H306" s="52"/>
      <c r="I306" s="52" t="s">
        <v>17</v>
      </c>
      <c r="J306" s="52"/>
      <c r="K306" s="52"/>
      <c r="L306" s="52"/>
      <c r="M306" s="52"/>
      <c r="N306" s="62"/>
      <c r="O306" s="55"/>
      <c r="P306" s="55" t="s">
        <v>19</v>
      </c>
      <c r="Q306" s="55"/>
      <c r="R306" s="55"/>
      <c r="S306" s="55"/>
      <c r="T306" s="55"/>
      <c r="U306" s="52"/>
      <c r="V306" s="52"/>
      <c r="W306" s="56"/>
      <c r="X306" s="52"/>
      <c r="AZ306" s="58" t="s">
        <v>27</v>
      </c>
      <c r="BA306" s="58">
        <v>7</v>
      </c>
    </row>
    <row r="307" spans="1:53" ht="39.9" customHeight="1" x14ac:dyDescent="1.1000000000000001">
      <c r="E307" s="53" t="s">
        <v>11</v>
      </c>
      <c r="F307" s="54"/>
      <c r="G307" s="52"/>
      <c r="H307" s="52"/>
      <c r="I307" s="294"/>
      <c r="J307" s="294"/>
      <c r="K307" s="294"/>
      <c r="L307" s="294"/>
      <c r="M307" s="52"/>
      <c r="N307" s="291" t="str">
        <f>IF(I300="x",I303,IF(I303="x",I300,IF(V300="w",I300,IF(V303="w",I303,IF(V300&gt;V303,I300,IF(V303&gt;V300,I303," "))))))</f>
        <v xml:space="preserve"> </v>
      </c>
      <c r="O307" s="302"/>
      <c r="P307" s="302"/>
      <c r="Q307" s="302"/>
      <c r="R307" s="302"/>
      <c r="S307" s="303"/>
      <c r="T307" s="52"/>
      <c r="U307" s="52"/>
      <c r="V307" s="52"/>
      <c r="W307" s="56"/>
      <c r="X307" s="52"/>
      <c r="AZ307" s="58" t="s">
        <v>28</v>
      </c>
      <c r="BA307" s="58">
        <v>8</v>
      </c>
    </row>
    <row r="308" spans="1:53" ht="39.9" customHeight="1" x14ac:dyDescent="1.1000000000000001">
      <c r="E308" s="60"/>
      <c r="F308" s="61"/>
      <c r="G308" s="52"/>
      <c r="H308" s="52"/>
      <c r="I308" s="294"/>
      <c r="J308" s="294"/>
      <c r="K308" s="294"/>
      <c r="L308" s="294"/>
      <c r="M308" s="52"/>
      <c r="N308" s="291" t="str">
        <f>IF(I301="x",I304,IF(I304="x",I301,IF(V300="w",I301,IF(V303="w",I304,IF(V300&gt;V303,I301,IF(V303&gt;V300,I304," "))))))</f>
        <v xml:space="preserve"> </v>
      </c>
      <c r="O308" s="302"/>
      <c r="P308" s="302"/>
      <c r="Q308" s="302"/>
      <c r="R308" s="302"/>
      <c r="S308" s="303"/>
      <c r="T308" s="52"/>
      <c r="U308" s="52"/>
      <c r="V308" s="52"/>
      <c r="W308" s="56"/>
      <c r="X308" s="52"/>
    </row>
    <row r="309" spans="1:53" ht="39.9" customHeight="1" x14ac:dyDescent="1.1000000000000001">
      <c r="E309" s="53" t="s">
        <v>12</v>
      </c>
      <c r="F309" s="149" t="e">
        <f>IF($K$1=8,VLOOKUP('zapisy k stolom'!F298,PAVUK!$GR$2:$GS$8,2,0),IF($K$1=16,VLOOKUP('zapisy k stolom'!F298,PAVUK!$HF$2:$HG$16,2,0),IF($K$1=32,VLOOKUP('zapisy k stolom'!F298,PAVUK!$HB$2:$HC$32,2,0),IF('zapisy k stolom'!$K$1=64,VLOOKUP('zapisy k stolom'!F298,PAVUK!$GX$2:$GY$64,2,0),IF('zapisy k stolom'!$K$1=128,VLOOKUP('zapisy k stolom'!F298,PAVUK!$GT$2:$GU$128,2,0))))))</f>
        <v>#N/A</v>
      </c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6"/>
      <c r="X309" s="52"/>
    </row>
    <row r="310" spans="1:53" ht="39.9" customHeight="1" x14ac:dyDescent="1.1000000000000001">
      <c r="E310" s="60"/>
      <c r="F310" s="61"/>
      <c r="G310" s="52"/>
      <c r="H310" s="52" t="s">
        <v>18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6"/>
      <c r="X310" s="52"/>
    </row>
    <row r="311" spans="1:53" ht="39.9" customHeight="1" x14ac:dyDescent="1.1000000000000001">
      <c r="E311" s="60"/>
      <c r="F311" s="6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6"/>
      <c r="X311" s="52"/>
    </row>
    <row r="312" spans="1:53" ht="39.9" customHeight="1" x14ac:dyDescent="1.1000000000000001">
      <c r="E312" s="60"/>
      <c r="F312" s="61"/>
      <c r="G312" s="52"/>
      <c r="H312" s="52"/>
      <c r="I312" s="289" t="str">
        <f>I300</f>
        <v xml:space="preserve"> </v>
      </c>
      <c r="J312" s="289"/>
      <c r="K312" s="289"/>
      <c r="L312" s="289"/>
      <c r="M312" s="52"/>
      <c r="N312" s="52"/>
      <c r="P312" s="289" t="str">
        <f>I303</f>
        <v xml:space="preserve"> </v>
      </c>
      <c r="Q312" s="289"/>
      <c r="R312" s="289"/>
      <c r="S312" s="289"/>
      <c r="T312" s="290"/>
      <c r="U312" s="290"/>
      <c r="V312" s="52"/>
      <c r="W312" s="56"/>
      <c r="X312" s="52"/>
    </row>
    <row r="313" spans="1:53" ht="39.9" customHeight="1" x14ac:dyDescent="1.1000000000000001">
      <c r="E313" s="60"/>
      <c r="F313" s="61"/>
      <c r="G313" s="52"/>
      <c r="H313" s="52"/>
      <c r="I313" s="289" t="str">
        <f>I301</f>
        <v xml:space="preserve"> </v>
      </c>
      <c r="J313" s="289"/>
      <c r="K313" s="289"/>
      <c r="L313" s="289"/>
      <c r="M313" s="52"/>
      <c r="N313" s="52"/>
      <c r="O313" s="52"/>
      <c r="P313" s="289" t="str">
        <f>I304</f>
        <v xml:space="preserve"> </v>
      </c>
      <c r="Q313" s="289"/>
      <c r="R313" s="289"/>
      <c r="S313" s="289"/>
      <c r="T313" s="290"/>
      <c r="U313" s="290"/>
      <c r="V313" s="52"/>
      <c r="W313" s="56"/>
      <c r="X313" s="52"/>
    </row>
    <row r="314" spans="1:53" ht="69.900000000000006" customHeight="1" x14ac:dyDescent="1.1000000000000001">
      <c r="E314" s="53"/>
      <c r="F314" s="54"/>
      <c r="G314" s="52"/>
      <c r="H314" s="63" t="s">
        <v>21</v>
      </c>
      <c r="I314" s="291"/>
      <c r="J314" s="292"/>
      <c r="K314" s="292"/>
      <c r="L314" s="293"/>
      <c r="M314" s="52"/>
      <c r="N314" s="52"/>
      <c r="O314" s="63" t="s">
        <v>21</v>
      </c>
      <c r="P314" s="294"/>
      <c r="Q314" s="294"/>
      <c r="R314" s="294"/>
      <c r="S314" s="294"/>
      <c r="T314" s="294"/>
      <c r="U314" s="294"/>
      <c r="V314" s="52"/>
      <c r="W314" s="56"/>
      <c r="X314" s="52"/>
    </row>
    <row r="315" spans="1:53" ht="69.900000000000006" customHeight="1" x14ac:dyDescent="1.1000000000000001">
      <c r="E315" s="53"/>
      <c r="F315" s="54"/>
      <c r="G315" s="52"/>
      <c r="H315" s="63" t="s">
        <v>22</v>
      </c>
      <c r="I315" s="294"/>
      <c r="J315" s="294"/>
      <c r="K315" s="294"/>
      <c r="L315" s="294"/>
      <c r="M315" s="52"/>
      <c r="N315" s="52"/>
      <c r="O315" s="63" t="s">
        <v>22</v>
      </c>
      <c r="P315" s="294"/>
      <c r="Q315" s="294"/>
      <c r="R315" s="294"/>
      <c r="S315" s="294"/>
      <c r="T315" s="294"/>
      <c r="U315" s="294"/>
      <c r="V315" s="52"/>
      <c r="W315" s="56"/>
      <c r="X315" s="52"/>
    </row>
    <row r="316" spans="1:53" ht="69.900000000000006" customHeight="1" x14ac:dyDescent="1.1000000000000001">
      <c r="E316" s="53"/>
      <c r="F316" s="54"/>
      <c r="G316" s="52"/>
      <c r="H316" s="63" t="s">
        <v>22</v>
      </c>
      <c r="I316" s="294"/>
      <c r="J316" s="294"/>
      <c r="K316" s="294"/>
      <c r="L316" s="294"/>
      <c r="M316" s="52"/>
      <c r="N316" s="52"/>
      <c r="O316" s="63" t="s">
        <v>22</v>
      </c>
      <c r="P316" s="294"/>
      <c r="Q316" s="294"/>
      <c r="R316" s="294"/>
      <c r="S316" s="294"/>
      <c r="T316" s="294"/>
      <c r="U316" s="294"/>
      <c r="V316" s="52"/>
      <c r="W316" s="56"/>
      <c r="X316" s="52"/>
    </row>
    <row r="317" spans="1:53" ht="39.9" customHeight="1" thickBot="1" x14ac:dyDescent="1.1499999999999999">
      <c r="E317" s="64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7"/>
      <c r="U317" s="67"/>
      <c r="V317" s="67"/>
      <c r="W317" s="68"/>
      <c r="X317" s="52"/>
    </row>
    <row r="318" spans="1:53" ht="61.8" thickBot="1" x14ac:dyDescent="1.1499999999999999"/>
    <row r="319" spans="1:53" ht="39.9" customHeight="1" x14ac:dyDescent="1.1000000000000001">
      <c r="A319" s="41" t="e">
        <f>F330</f>
        <v>#N/A</v>
      </c>
      <c r="C319" s="40"/>
      <c r="D319" s="40"/>
      <c r="E319" s="48" t="s">
        <v>39</v>
      </c>
      <c r="F319" s="49">
        <f>F298+1</f>
        <v>16</v>
      </c>
      <c r="G319" s="50"/>
      <c r="H319" s="86" t="s">
        <v>192</v>
      </c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 t="s">
        <v>15</v>
      </c>
      <c r="W319" s="51"/>
      <c r="X319" s="52"/>
      <c r="Y319" s="42" t="e">
        <f>A321</f>
        <v>#N/A</v>
      </c>
      <c r="Z319" s="47" t="str">
        <f>CONCATENATE("(",V321,":",V324,")")</f>
        <v>(:)</v>
      </c>
      <c r="AA319" s="44" t="str">
        <f>IF(N328=" ","",IF(N328=I321,B321,IF(N328=I324,B324," ")))</f>
        <v/>
      </c>
      <c r="AB319" s="44" t="str">
        <f>IF(V321&gt;V324,AV319,IF(V324&gt;V321,AV320,""))</f>
        <v/>
      </c>
      <c r="AC319" s="44" t="e">
        <f>CONCATENATE("Tbl.: ",F321,"   H: ",F324,"   D: ",F323)</f>
        <v>#N/A</v>
      </c>
      <c r="AD319" s="42" t="e">
        <f>IF(OR(I324="X",I321="X"),"",IF(N328=I321,B324,B321))</f>
        <v>#N/A</v>
      </c>
      <c r="AE319" s="42" t="s">
        <v>4</v>
      </c>
      <c r="AV319" s="45" t="str">
        <f>IF(OR(N321="w",N324="w"),"W.O.",CONCATENATE(V321,":",V324, " ( ",AN321,",",AO321,",",AP321,",",AQ321,",",AR321,",",AS321,",",AT321," ) "))</f>
        <v xml:space="preserve">: ( ,,,,,, ) </v>
      </c>
    </row>
    <row r="320" spans="1:53" ht="39.9" customHeight="1" x14ac:dyDescent="1.1000000000000001">
      <c r="C320" s="40"/>
      <c r="D320" s="40"/>
      <c r="E320" s="53"/>
      <c r="F320" s="54"/>
      <c r="G320" s="85" t="s">
        <v>191</v>
      </c>
      <c r="H320" s="87" t="s">
        <v>193</v>
      </c>
      <c r="I320" s="52"/>
      <c r="J320" s="52"/>
      <c r="K320" s="52"/>
      <c r="L320" s="52"/>
      <c r="M320" s="52"/>
      <c r="N320" s="55">
        <v>1</v>
      </c>
      <c r="O320" s="55">
        <v>2</v>
      </c>
      <c r="P320" s="55">
        <v>3</v>
      </c>
      <c r="Q320" s="55">
        <v>4</v>
      </c>
      <c r="R320" s="55">
        <v>5</v>
      </c>
      <c r="S320" s="55">
        <v>6</v>
      </c>
      <c r="T320" s="55">
        <v>7</v>
      </c>
      <c r="U320" s="52"/>
      <c r="V320" s="55" t="s">
        <v>16</v>
      </c>
      <c r="W320" s="56"/>
      <c r="X320" s="52"/>
      <c r="AE320" s="42" t="s">
        <v>38</v>
      </c>
      <c r="AV320" s="45" t="str">
        <f>IF(OR(N321="w",N324="w"),"W.O.",CONCATENATE(V324,":",V321, " ( ",AN322,",",AO322,",",AP322,",",AQ322,",",AR322,",",AS322,",",AT322," ) "))</f>
        <v xml:space="preserve">: ( ,,,,,, ) </v>
      </c>
    </row>
    <row r="321" spans="1:53" ht="39.9" customHeight="1" x14ac:dyDescent="1.1000000000000001">
      <c r="A321" s="41" t="e">
        <f>CONCATENATE(1,A319)</f>
        <v>#N/A</v>
      </c>
      <c r="B321" s="41" t="e">
        <f>VLOOKUP(A321,'KO KODY SPOLU'!$A$3:$B$478,2,0)</f>
        <v>#N/A</v>
      </c>
      <c r="C321" s="40"/>
      <c r="D321" s="40"/>
      <c r="E321" s="53" t="s">
        <v>14</v>
      </c>
      <c r="F321" s="54" t="e">
        <f>VLOOKUP(A319,'zoznam zapasov'!$A$6:$K$133,11,0)</f>
        <v>#N/A</v>
      </c>
      <c r="G321" s="298"/>
      <c r="H321" s="84"/>
      <c r="I321" s="296" t="str">
        <f>IF(ISERROR(VLOOKUP(B321,vylosovanie!$N$10:$Q$162,3,0))=TRUE," ",VLOOKUP(B321,vylosovanie!$N$10:$Q$162,3,0))</f>
        <v xml:space="preserve"> </v>
      </c>
      <c r="J321" s="297"/>
      <c r="K321" s="297"/>
      <c r="L321" s="297"/>
      <c r="M321" s="52"/>
      <c r="N321" s="300"/>
      <c r="O321" s="300"/>
      <c r="P321" s="300"/>
      <c r="Q321" s="300"/>
      <c r="R321" s="300"/>
      <c r="S321" s="300"/>
      <c r="T321" s="300"/>
      <c r="U321" s="52"/>
      <c r="V321" s="236" t="str">
        <f>IF(N321="w","W",IF(N321="o","O",IF(SUM(AF321:AL322)=0,"",SUM(AF321:AL321))))</f>
        <v/>
      </c>
      <c r="W321" s="56"/>
      <c r="X321" s="52"/>
      <c r="AE321" s="42">
        <f>VLOOKUP(I321,vylosovanie!$F$5:$L$41,7,0)</f>
        <v>51</v>
      </c>
      <c r="AF321" s="57">
        <f>IF(N321&gt;N324,1,0)</f>
        <v>0</v>
      </c>
      <c r="AG321" s="57">
        <f t="shared" ref="AG321" si="390">IF(O321&gt;O324,1,0)</f>
        <v>0</v>
      </c>
      <c r="AH321" s="57">
        <f t="shared" ref="AH321" si="391">IF(P321&gt;P324,1,0)</f>
        <v>0</v>
      </c>
      <c r="AI321" s="57">
        <f t="shared" ref="AI321" si="392">IF(Q321&gt;Q324,1,0)</f>
        <v>0</v>
      </c>
      <c r="AJ321" s="57">
        <f t="shared" ref="AJ321" si="393">IF(R321&gt;R324,1,0)</f>
        <v>0</v>
      </c>
      <c r="AK321" s="57">
        <f t="shared" ref="AK321" si="394">IF(S321&gt;S324,1,0)</f>
        <v>0</v>
      </c>
      <c r="AL321" s="57">
        <f t="shared" ref="AL321" si="395">IF(T321&gt;T324,1,0)</f>
        <v>0</v>
      </c>
      <c r="AN321" s="57" t="str">
        <f t="shared" ref="AN321" si="396">IF(ISBLANK(N321)=TRUE,"",IF(AF321=1,N324,-N321))</f>
        <v/>
      </c>
      <c r="AO321" s="57" t="str">
        <f t="shared" ref="AO321" si="397">IF(ISBLANK(O321)=TRUE,"",IF(AG321=1,O324,-O321))</f>
        <v/>
      </c>
      <c r="AP321" s="57" t="str">
        <f t="shared" ref="AP321" si="398">IF(ISBLANK(P321)=TRUE,"",IF(AH321=1,P324,-P321))</f>
        <v/>
      </c>
      <c r="AQ321" s="57" t="str">
        <f t="shared" ref="AQ321" si="399">IF(ISBLANK(Q321)=TRUE,"",IF(AI321=1,Q324,-Q321))</f>
        <v/>
      </c>
      <c r="AR321" s="57" t="str">
        <f t="shared" ref="AR321" si="400">IF(ISBLANK(R321)=TRUE,"",IF(AJ321=1,R324,-R321))</f>
        <v/>
      </c>
      <c r="AS321" s="57" t="str">
        <f t="shared" ref="AS321" si="401">IF(ISBLANK(S321)=TRUE,"",IF(AK321=1,S324,-S321))</f>
        <v/>
      </c>
      <c r="AT321" s="57" t="str">
        <f t="shared" ref="AT321" si="402">IF(ISBLANK(T321)=TRUE,"",IF(AL321=1,T324,-T321))</f>
        <v/>
      </c>
      <c r="AZ321" s="58" t="s">
        <v>5</v>
      </c>
      <c r="BA321" s="58">
        <v>1</v>
      </c>
    </row>
    <row r="322" spans="1:53" ht="39.9" customHeight="1" x14ac:dyDescent="1.1000000000000001">
      <c r="C322" s="40"/>
      <c r="D322" s="40"/>
      <c r="E322" s="53"/>
      <c r="F322" s="54"/>
      <c r="G322" s="299"/>
      <c r="H322" s="84"/>
      <c r="I322" s="296" t="str">
        <f>IF(ISERROR(VLOOKUP(B321,vylosovanie!$N$10:$Q$162,3,0))=TRUE," ",VLOOKUP(B321,vylosovanie!$N$10:$Q$162,4,0))</f>
        <v xml:space="preserve"> </v>
      </c>
      <c r="J322" s="297"/>
      <c r="K322" s="297"/>
      <c r="L322" s="297"/>
      <c r="M322" s="52"/>
      <c r="N322" s="301"/>
      <c r="O322" s="301"/>
      <c r="P322" s="301"/>
      <c r="Q322" s="301"/>
      <c r="R322" s="301"/>
      <c r="S322" s="301"/>
      <c r="T322" s="301"/>
      <c r="U322" s="52"/>
      <c r="V322" s="237"/>
      <c r="W322" s="56"/>
      <c r="X322" s="52"/>
      <c r="AE322" s="42">
        <f>VLOOKUP(I324,vylosovanie!$F$5:$L$41,7,0)</f>
        <v>51</v>
      </c>
      <c r="AF322" s="57">
        <f>IF(N324&gt;N321,1,0)</f>
        <v>0</v>
      </c>
      <c r="AG322" s="57">
        <f t="shared" ref="AG322" si="403">IF(O324&gt;O321,1,0)</f>
        <v>0</v>
      </c>
      <c r="AH322" s="57">
        <f t="shared" ref="AH322" si="404">IF(P324&gt;P321,1,0)</f>
        <v>0</v>
      </c>
      <c r="AI322" s="57">
        <f t="shared" ref="AI322" si="405">IF(Q324&gt;Q321,1,0)</f>
        <v>0</v>
      </c>
      <c r="AJ322" s="57">
        <f t="shared" ref="AJ322" si="406">IF(R324&gt;R321,1,0)</f>
        <v>0</v>
      </c>
      <c r="AK322" s="57">
        <f t="shared" ref="AK322" si="407">IF(S324&gt;S321,1,0)</f>
        <v>0</v>
      </c>
      <c r="AL322" s="57">
        <f t="shared" ref="AL322" si="408">IF(T324&gt;T321,1,0)</f>
        <v>0</v>
      </c>
      <c r="AN322" s="57" t="str">
        <f t="shared" ref="AN322" si="409">IF(ISBLANK(N324)=TRUE,"",IF(AF322=1,N321,-N324))</f>
        <v/>
      </c>
      <c r="AO322" s="57" t="str">
        <f t="shared" ref="AO322" si="410">IF(ISBLANK(O324)=TRUE,"",IF(AG322=1,O321,-O324))</f>
        <v/>
      </c>
      <c r="AP322" s="57" t="str">
        <f t="shared" ref="AP322" si="411">IF(ISBLANK(P324)=TRUE,"",IF(AH322=1,P321,-P324))</f>
        <v/>
      </c>
      <c r="AQ322" s="57" t="str">
        <f t="shared" ref="AQ322" si="412">IF(ISBLANK(Q324)=TRUE,"",IF(AI322=1,Q321,-Q324))</f>
        <v/>
      </c>
      <c r="AR322" s="57" t="str">
        <f t="shared" ref="AR322" si="413">IF(ISBLANK(R324)=TRUE,"",IF(AJ322=1,R321,-R324))</f>
        <v/>
      </c>
      <c r="AS322" s="57" t="str">
        <f t="shared" ref="AS322" si="414">IF(ISBLANK(S324)=TRUE,"",IF(AK322=1,S321,-S324))</f>
        <v/>
      </c>
      <c r="AT322" s="57" t="str">
        <f t="shared" ref="AT322" si="415">IF(ISBLANK(T324)=TRUE,"",IF(AL322=1,T321,-T324))</f>
        <v/>
      </c>
      <c r="AZ322" s="58" t="s">
        <v>10</v>
      </c>
      <c r="BA322" s="58">
        <v>2</v>
      </c>
    </row>
    <row r="323" spans="1:53" ht="39.9" customHeight="1" x14ac:dyDescent="1.1000000000000001">
      <c r="C323" s="40"/>
      <c r="D323" s="40"/>
      <c r="E323" s="53" t="s">
        <v>20</v>
      </c>
      <c r="F323" s="54" t="e">
        <f>VLOOKUP(A319,'zoznam zapasov'!$A$6:$K$133,9,0)</f>
        <v>#N/A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6"/>
      <c r="X323" s="52"/>
      <c r="AZ323" s="58" t="s">
        <v>23</v>
      </c>
      <c r="BA323" s="58">
        <v>3</v>
      </c>
    </row>
    <row r="324" spans="1:53" ht="39.9" customHeight="1" x14ac:dyDescent="1.1000000000000001">
      <c r="A324" s="41" t="e">
        <f>CONCATENATE(2,A319)</f>
        <v>#N/A</v>
      </c>
      <c r="B324" s="41" t="e">
        <f>VLOOKUP(A324,'KO KODY SPOLU'!$A$3:$B$478,2,0)</f>
        <v>#N/A</v>
      </c>
      <c r="C324" s="40"/>
      <c r="D324" s="40"/>
      <c r="E324" s="53" t="s">
        <v>13</v>
      </c>
      <c r="F324" s="59" t="e">
        <f>VLOOKUP(A319,'zoznam zapasov'!$A$6:$K$133,10,0)</f>
        <v>#N/A</v>
      </c>
      <c r="G324" s="298"/>
      <c r="H324" s="84"/>
      <c r="I324" s="296" t="str">
        <f>IF(ISERROR(VLOOKUP(B324,vylosovanie!$N$10:$Q$162,3,0))=TRUE," ",VLOOKUP(B324,vylosovanie!$N$10:$Q$162,3,0))</f>
        <v xml:space="preserve"> </v>
      </c>
      <c r="J324" s="297"/>
      <c r="K324" s="297"/>
      <c r="L324" s="297"/>
      <c r="M324" s="52"/>
      <c r="N324" s="300"/>
      <c r="O324" s="300"/>
      <c r="P324" s="300"/>
      <c r="Q324" s="300"/>
      <c r="R324" s="300"/>
      <c r="S324" s="300"/>
      <c r="T324" s="300"/>
      <c r="U324" s="52"/>
      <c r="V324" s="236" t="str">
        <f>IF(N324="w","W",IF(N324="o","O",IF(SUM(AF321:AL322)=0,"",SUM(AF322:AL322))))</f>
        <v/>
      </c>
      <c r="W324" s="56"/>
      <c r="X324" s="52"/>
      <c r="AZ324" s="58" t="s">
        <v>24</v>
      </c>
      <c r="BA324" s="58">
        <v>4</v>
      </c>
    </row>
    <row r="325" spans="1:53" ht="39.9" customHeight="1" x14ac:dyDescent="1.1000000000000001">
      <c r="C325" s="40"/>
      <c r="D325" s="40"/>
      <c r="E325" s="60"/>
      <c r="F325" s="61"/>
      <c r="G325" s="299"/>
      <c r="H325" s="84"/>
      <c r="I325" s="296" t="str">
        <f>IF(ISERROR(VLOOKUP(B324,vylosovanie!$N$10:$Q$162,3,0))=TRUE," ",VLOOKUP(B324,vylosovanie!$N$10:$Q$162,4,0))</f>
        <v xml:space="preserve"> </v>
      </c>
      <c r="J325" s="297"/>
      <c r="K325" s="297"/>
      <c r="L325" s="297"/>
      <c r="M325" s="52"/>
      <c r="N325" s="301"/>
      <c r="O325" s="301"/>
      <c r="P325" s="301"/>
      <c r="Q325" s="301"/>
      <c r="R325" s="301"/>
      <c r="S325" s="301"/>
      <c r="T325" s="301"/>
      <c r="U325" s="52"/>
      <c r="V325" s="237"/>
      <c r="W325" s="56"/>
      <c r="X325" s="52"/>
      <c r="AZ325" s="58" t="s">
        <v>25</v>
      </c>
      <c r="BA325" s="58">
        <v>5</v>
      </c>
    </row>
    <row r="326" spans="1:53" ht="39.9" customHeight="1" x14ac:dyDescent="1.1000000000000001">
      <c r="C326" s="40"/>
      <c r="D326" s="40"/>
      <c r="E326" s="53" t="s">
        <v>36</v>
      </c>
      <c r="F326" s="54" t="s">
        <v>476</v>
      </c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6"/>
      <c r="X326" s="52"/>
      <c r="AZ326" s="58" t="s">
        <v>26</v>
      </c>
      <c r="BA326" s="58">
        <v>6</v>
      </c>
    </row>
    <row r="327" spans="1:53" ht="39.9" customHeight="1" x14ac:dyDescent="1.1000000000000001">
      <c r="C327" s="40"/>
      <c r="D327" s="40"/>
      <c r="E327" s="60"/>
      <c r="F327" s="61"/>
      <c r="G327" s="52"/>
      <c r="H327" s="52"/>
      <c r="I327" s="52" t="s">
        <v>17</v>
      </c>
      <c r="J327" s="52"/>
      <c r="K327" s="52"/>
      <c r="L327" s="52"/>
      <c r="M327" s="52"/>
      <c r="N327" s="62"/>
      <c r="O327" s="55"/>
      <c r="P327" s="55" t="s">
        <v>19</v>
      </c>
      <c r="Q327" s="55"/>
      <c r="R327" s="55"/>
      <c r="S327" s="55"/>
      <c r="T327" s="55"/>
      <c r="U327" s="52"/>
      <c r="V327" s="52"/>
      <c r="W327" s="56"/>
      <c r="X327" s="52"/>
      <c r="AZ327" s="58" t="s">
        <v>27</v>
      </c>
      <c r="BA327" s="58">
        <v>7</v>
      </c>
    </row>
    <row r="328" spans="1:53" ht="39.9" customHeight="1" x14ac:dyDescent="1.1000000000000001">
      <c r="E328" s="53" t="s">
        <v>11</v>
      </c>
      <c r="F328" s="54"/>
      <c r="G328" s="52"/>
      <c r="H328" s="52"/>
      <c r="I328" s="294"/>
      <c r="J328" s="294"/>
      <c r="K328" s="294"/>
      <c r="L328" s="294"/>
      <c r="M328" s="52"/>
      <c r="N328" s="291" t="str">
        <f>IF(I321="x",I324,IF(I324="x",I321,IF(V321="w",I321,IF(V324="w",I324,IF(V321&gt;V324,I321,IF(V324&gt;V321,I324," "))))))</f>
        <v xml:space="preserve"> </v>
      </c>
      <c r="O328" s="302"/>
      <c r="P328" s="302"/>
      <c r="Q328" s="302"/>
      <c r="R328" s="302"/>
      <c r="S328" s="303"/>
      <c r="T328" s="52"/>
      <c r="U328" s="52"/>
      <c r="V328" s="52"/>
      <c r="W328" s="56"/>
      <c r="X328" s="52"/>
      <c r="AZ328" s="58" t="s">
        <v>28</v>
      </c>
      <c r="BA328" s="58">
        <v>8</v>
      </c>
    </row>
    <row r="329" spans="1:53" ht="39.9" customHeight="1" x14ac:dyDescent="1.1000000000000001">
      <c r="E329" s="60"/>
      <c r="F329" s="61"/>
      <c r="G329" s="52"/>
      <c r="H329" s="52"/>
      <c r="I329" s="294"/>
      <c r="J329" s="294"/>
      <c r="K329" s="294"/>
      <c r="L329" s="294"/>
      <c r="M329" s="52"/>
      <c r="N329" s="291" t="str">
        <f>IF(I322="x",I325,IF(I325="x",I322,IF(V321="w",I322,IF(V324="w",I325,IF(V321&gt;V324,I322,IF(V324&gt;V321,I325," "))))))</f>
        <v xml:space="preserve"> </v>
      </c>
      <c r="O329" s="302"/>
      <c r="P329" s="302"/>
      <c r="Q329" s="302"/>
      <c r="R329" s="302"/>
      <c r="S329" s="303"/>
      <c r="T329" s="52"/>
      <c r="U329" s="52"/>
      <c r="V329" s="52"/>
      <c r="W329" s="56"/>
      <c r="X329" s="52"/>
    </row>
    <row r="330" spans="1:53" ht="39.9" customHeight="1" x14ac:dyDescent="1.1000000000000001">
      <c r="E330" s="53" t="s">
        <v>12</v>
      </c>
      <c r="F330" s="149" t="e">
        <f>IF($K$1=8,VLOOKUP('zapisy k stolom'!F319,PAVUK!$GR$2:$GS$8,2,0),IF($K$1=16,VLOOKUP('zapisy k stolom'!F319,PAVUK!$HF$2:$HG$16,2,0),IF($K$1=32,VLOOKUP('zapisy k stolom'!F319,PAVUK!$HB$2:$HC$32,2,0),IF('zapisy k stolom'!$K$1=64,VLOOKUP('zapisy k stolom'!F319,PAVUK!$GX$2:$GY$64,2,0),IF('zapisy k stolom'!$K$1=128,VLOOKUP('zapisy k stolom'!F319,PAVUK!$GT$2:$GU$128,2,0))))))</f>
        <v>#N/A</v>
      </c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6"/>
      <c r="X330" s="52"/>
    </row>
    <row r="331" spans="1:53" ht="39.9" customHeight="1" x14ac:dyDescent="1.1000000000000001">
      <c r="E331" s="60"/>
      <c r="F331" s="61"/>
      <c r="G331" s="52"/>
      <c r="H331" s="52" t="s">
        <v>18</v>
      </c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6"/>
      <c r="X331" s="52"/>
    </row>
    <row r="332" spans="1:53" ht="39.9" customHeight="1" x14ac:dyDescent="1.1000000000000001">
      <c r="E332" s="60"/>
      <c r="F332" s="61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6"/>
      <c r="X332" s="52"/>
    </row>
    <row r="333" spans="1:53" ht="39.9" customHeight="1" x14ac:dyDescent="1.1000000000000001">
      <c r="E333" s="60"/>
      <c r="F333" s="61"/>
      <c r="G333" s="52"/>
      <c r="H333" s="52"/>
      <c r="I333" s="289" t="str">
        <f>I321</f>
        <v xml:space="preserve"> </v>
      </c>
      <c r="J333" s="289"/>
      <c r="K333" s="289"/>
      <c r="L333" s="289"/>
      <c r="M333" s="52"/>
      <c r="N333" s="52"/>
      <c r="P333" s="289" t="str">
        <f>I324</f>
        <v xml:space="preserve"> </v>
      </c>
      <c r="Q333" s="289"/>
      <c r="R333" s="289"/>
      <c r="S333" s="289"/>
      <c r="T333" s="290"/>
      <c r="U333" s="290"/>
      <c r="V333" s="52"/>
      <c r="W333" s="56"/>
      <c r="X333" s="52"/>
    </row>
    <row r="334" spans="1:53" ht="39.9" customHeight="1" x14ac:dyDescent="1.1000000000000001">
      <c r="E334" s="60"/>
      <c r="F334" s="61"/>
      <c r="G334" s="52"/>
      <c r="H334" s="52"/>
      <c r="I334" s="289" t="str">
        <f>I322</f>
        <v xml:space="preserve"> </v>
      </c>
      <c r="J334" s="289"/>
      <c r="K334" s="289"/>
      <c r="L334" s="289"/>
      <c r="M334" s="52"/>
      <c r="N334" s="52"/>
      <c r="O334" s="52"/>
      <c r="P334" s="289" t="str">
        <f>I325</f>
        <v xml:space="preserve"> </v>
      </c>
      <c r="Q334" s="289"/>
      <c r="R334" s="289"/>
      <c r="S334" s="289"/>
      <c r="T334" s="290"/>
      <c r="U334" s="290"/>
      <c r="V334" s="52"/>
      <c r="W334" s="56"/>
      <c r="X334" s="52"/>
    </row>
    <row r="335" spans="1:53" ht="69.900000000000006" customHeight="1" x14ac:dyDescent="1.1000000000000001">
      <c r="E335" s="53"/>
      <c r="F335" s="54"/>
      <c r="G335" s="52"/>
      <c r="H335" s="63" t="s">
        <v>21</v>
      </c>
      <c r="I335" s="291"/>
      <c r="J335" s="292"/>
      <c r="K335" s="292"/>
      <c r="L335" s="293"/>
      <c r="M335" s="52"/>
      <c r="N335" s="52"/>
      <c r="O335" s="63" t="s">
        <v>21</v>
      </c>
      <c r="P335" s="294"/>
      <c r="Q335" s="294"/>
      <c r="R335" s="294"/>
      <c r="S335" s="294"/>
      <c r="T335" s="294"/>
      <c r="U335" s="294"/>
      <c r="V335" s="52"/>
      <c r="W335" s="56"/>
      <c r="X335" s="52"/>
    </row>
    <row r="336" spans="1:53" ht="69.900000000000006" customHeight="1" x14ac:dyDescent="1.1000000000000001">
      <c r="E336" s="53"/>
      <c r="F336" s="54"/>
      <c r="G336" s="52"/>
      <c r="H336" s="63" t="s">
        <v>22</v>
      </c>
      <c r="I336" s="294"/>
      <c r="J336" s="294"/>
      <c r="K336" s="294"/>
      <c r="L336" s="294"/>
      <c r="M336" s="52"/>
      <c r="N336" s="52"/>
      <c r="O336" s="63" t="s">
        <v>22</v>
      </c>
      <c r="P336" s="294"/>
      <c r="Q336" s="294"/>
      <c r="R336" s="294"/>
      <c r="S336" s="294"/>
      <c r="T336" s="294"/>
      <c r="U336" s="294"/>
      <c r="V336" s="52"/>
      <c r="W336" s="56"/>
      <c r="X336" s="52"/>
    </row>
    <row r="337" spans="1:53" ht="69.900000000000006" customHeight="1" x14ac:dyDescent="1.1000000000000001">
      <c r="E337" s="53"/>
      <c r="F337" s="54"/>
      <c r="G337" s="52"/>
      <c r="H337" s="63" t="s">
        <v>22</v>
      </c>
      <c r="I337" s="294"/>
      <c r="J337" s="294"/>
      <c r="K337" s="294"/>
      <c r="L337" s="294"/>
      <c r="M337" s="52"/>
      <c r="N337" s="52"/>
      <c r="O337" s="63" t="s">
        <v>22</v>
      </c>
      <c r="P337" s="294"/>
      <c r="Q337" s="294"/>
      <c r="R337" s="294"/>
      <c r="S337" s="294"/>
      <c r="T337" s="294"/>
      <c r="U337" s="294"/>
      <c r="V337" s="52"/>
      <c r="W337" s="56"/>
      <c r="X337" s="52"/>
    </row>
    <row r="338" spans="1:53" ht="39.9" customHeight="1" thickBot="1" x14ac:dyDescent="1.1499999999999999">
      <c r="E338" s="64"/>
      <c r="F338" s="65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7"/>
      <c r="U338" s="67"/>
      <c r="V338" s="67"/>
      <c r="W338" s="68"/>
      <c r="X338" s="52"/>
    </row>
    <row r="339" spans="1:53" ht="61.8" thickBot="1" x14ac:dyDescent="1.1499999999999999"/>
    <row r="340" spans="1:53" ht="39.9" customHeight="1" x14ac:dyDescent="1.1000000000000001">
      <c r="A340" s="41" t="e">
        <f>F351</f>
        <v>#N/A</v>
      </c>
      <c r="C340" s="40"/>
      <c r="D340" s="40"/>
      <c r="E340" s="48" t="s">
        <v>39</v>
      </c>
      <c r="F340" s="49">
        <f>F319+1</f>
        <v>17</v>
      </c>
      <c r="G340" s="50"/>
      <c r="H340" s="86" t="s">
        <v>192</v>
      </c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 t="s">
        <v>15</v>
      </c>
      <c r="W340" s="51"/>
      <c r="X340" s="52"/>
      <c r="Y340" s="42" t="e">
        <f>A342</f>
        <v>#N/A</v>
      </c>
      <c r="Z340" s="47" t="str">
        <f>CONCATENATE("(",V342,":",V345,")")</f>
        <v>(:)</v>
      </c>
      <c r="AA340" s="44" t="str">
        <f>IF(N349=" ","",IF(N349=I342,B342,IF(N349=I345,B345," ")))</f>
        <v/>
      </c>
      <c r="AB340" s="44" t="str">
        <f>IF(V342&gt;V345,AV340,IF(V345&gt;V342,AV341,""))</f>
        <v/>
      </c>
      <c r="AC340" s="44" t="e">
        <f>CONCATENATE("Tbl.: ",F342,"   H: ",F345,"   D: ",F344)</f>
        <v>#N/A</v>
      </c>
      <c r="AD340" s="42" t="e">
        <f>IF(OR(I345="X",I342="X"),"",IF(N349=I342,B345,B342))</f>
        <v>#N/A</v>
      </c>
      <c r="AE340" s="42" t="s">
        <v>4</v>
      </c>
      <c r="AV340" s="45" t="str">
        <f>IF(OR(N342="w",N345="w"),"W.O.",CONCATENATE(V342,":",V345, " ( ",AN342,",",AO342,",",AP342,",",AQ342,",",AR342,",",AS342,",",AT342," ) "))</f>
        <v xml:space="preserve">: ( ,,,,,, ) </v>
      </c>
    </row>
    <row r="341" spans="1:53" ht="39.9" customHeight="1" x14ac:dyDescent="1.1000000000000001">
      <c r="C341" s="40"/>
      <c r="D341" s="40"/>
      <c r="E341" s="53"/>
      <c r="F341" s="54"/>
      <c r="G341" s="85" t="s">
        <v>191</v>
      </c>
      <c r="H341" s="87" t="s">
        <v>193</v>
      </c>
      <c r="I341" s="52"/>
      <c r="J341" s="52"/>
      <c r="K341" s="52"/>
      <c r="L341" s="52"/>
      <c r="M341" s="52"/>
      <c r="N341" s="55">
        <v>1</v>
      </c>
      <c r="O341" s="55">
        <v>2</v>
      </c>
      <c r="P341" s="55">
        <v>3</v>
      </c>
      <c r="Q341" s="55">
        <v>4</v>
      </c>
      <c r="R341" s="55">
        <v>5</v>
      </c>
      <c r="S341" s="55">
        <v>6</v>
      </c>
      <c r="T341" s="55">
        <v>7</v>
      </c>
      <c r="U341" s="52"/>
      <c r="V341" s="55" t="s">
        <v>16</v>
      </c>
      <c r="W341" s="56"/>
      <c r="X341" s="52"/>
      <c r="AE341" s="42" t="s">
        <v>38</v>
      </c>
      <c r="AV341" s="45" t="str">
        <f>IF(OR(N342="w",N345="w"),"W.O.",CONCATENATE(V345,":",V342, " ( ",AN343,",",AO343,",",AP343,",",AQ343,",",AR343,",",AS343,",",AT343," ) "))</f>
        <v xml:space="preserve">: ( ,,,,,, ) </v>
      </c>
    </row>
    <row r="342" spans="1:53" ht="39.9" customHeight="1" x14ac:dyDescent="1.1000000000000001">
      <c r="A342" s="41" t="e">
        <f>CONCATENATE(1,A340)</f>
        <v>#N/A</v>
      </c>
      <c r="B342" s="41" t="e">
        <f>VLOOKUP(A342,'KO KODY SPOLU'!$A$3:$B$478,2,0)</f>
        <v>#N/A</v>
      </c>
      <c r="C342" s="40"/>
      <c r="D342" s="40"/>
      <c r="E342" s="53" t="s">
        <v>14</v>
      </c>
      <c r="F342" s="54" t="e">
        <f>VLOOKUP(A340,'zoznam zapasov pomoc'!$A$6:$K$133,11,0)</f>
        <v>#N/A</v>
      </c>
      <c r="G342" s="298"/>
      <c r="H342" s="84"/>
      <c r="I342" s="296" t="str">
        <f>IF(ISERROR(VLOOKUP(B342,vylosovanie!$N$10:$Q$162,3,0))=TRUE," ",VLOOKUP(B342,vylosovanie!$N$10:$Q$162,3,0))</f>
        <v xml:space="preserve"> </v>
      </c>
      <c r="J342" s="297"/>
      <c r="K342" s="297"/>
      <c r="L342" s="297"/>
      <c r="M342" s="52"/>
      <c r="N342" s="300"/>
      <c r="O342" s="300"/>
      <c r="P342" s="300"/>
      <c r="Q342" s="300"/>
      <c r="R342" s="300"/>
      <c r="S342" s="300"/>
      <c r="T342" s="300"/>
      <c r="U342" s="52"/>
      <c r="V342" s="236" t="str">
        <f>IF(N342="w","W",IF(N342="o","O",IF(SUM(AF342:AL343)=0,"",SUM(AF342:AL342))))</f>
        <v/>
      </c>
      <c r="W342" s="56"/>
      <c r="X342" s="52"/>
      <c r="AE342" s="42">
        <f>VLOOKUP(I342,vylosovanie!$F$5:$L$41,7,0)</f>
        <v>51</v>
      </c>
      <c r="AF342" s="57">
        <f>IF(N342&gt;N345,1,0)</f>
        <v>0</v>
      </c>
      <c r="AG342" s="57">
        <f t="shared" ref="AG342" si="416">IF(O342&gt;O345,1,0)</f>
        <v>0</v>
      </c>
      <c r="AH342" s="57">
        <f t="shared" ref="AH342" si="417">IF(P342&gt;P345,1,0)</f>
        <v>0</v>
      </c>
      <c r="AI342" s="57">
        <f t="shared" ref="AI342" si="418">IF(Q342&gt;Q345,1,0)</f>
        <v>0</v>
      </c>
      <c r="AJ342" s="57">
        <f t="shared" ref="AJ342" si="419">IF(R342&gt;R345,1,0)</f>
        <v>0</v>
      </c>
      <c r="AK342" s="57">
        <f t="shared" ref="AK342" si="420">IF(S342&gt;S345,1,0)</f>
        <v>0</v>
      </c>
      <c r="AL342" s="57">
        <f t="shared" ref="AL342" si="421">IF(T342&gt;T345,1,0)</f>
        <v>0</v>
      </c>
      <c r="AN342" s="57" t="str">
        <f t="shared" ref="AN342" si="422">IF(ISBLANK(N342)=TRUE,"",IF(AF342=1,N345,-N342))</f>
        <v/>
      </c>
      <c r="AO342" s="57" t="str">
        <f t="shared" ref="AO342" si="423">IF(ISBLANK(O342)=TRUE,"",IF(AG342=1,O345,-O342))</f>
        <v/>
      </c>
      <c r="AP342" s="57" t="str">
        <f t="shared" ref="AP342" si="424">IF(ISBLANK(P342)=TRUE,"",IF(AH342=1,P345,-P342))</f>
        <v/>
      </c>
      <c r="AQ342" s="57" t="str">
        <f t="shared" ref="AQ342" si="425">IF(ISBLANK(Q342)=TRUE,"",IF(AI342=1,Q345,-Q342))</f>
        <v/>
      </c>
      <c r="AR342" s="57" t="str">
        <f t="shared" ref="AR342" si="426">IF(ISBLANK(R342)=TRUE,"",IF(AJ342=1,R345,-R342))</f>
        <v/>
      </c>
      <c r="AS342" s="57" t="str">
        <f t="shared" ref="AS342" si="427">IF(ISBLANK(S342)=TRUE,"",IF(AK342=1,S345,-S342))</f>
        <v/>
      </c>
      <c r="AT342" s="57" t="str">
        <f t="shared" ref="AT342" si="428">IF(ISBLANK(T342)=TRUE,"",IF(AL342=1,T345,-T342))</f>
        <v/>
      </c>
      <c r="AZ342" s="58" t="s">
        <v>5</v>
      </c>
      <c r="BA342" s="58">
        <v>1</v>
      </c>
    </row>
    <row r="343" spans="1:53" ht="39.9" customHeight="1" x14ac:dyDescent="1.1000000000000001">
      <c r="C343" s="40"/>
      <c r="D343" s="40"/>
      <c r="E343" s="53"/>
      <c r="F343" s="54"/>
      <c r="G343" s="299"/>
      <c r="H343" s="84"/>
      <c r="I343" s="296" t="str">
        <f>IF(ISERROR(VLOOKUP(B342,vylosovanie!$N$10:$Q$162,3,0))=TRUE," ",VLOOKUP(B342,vylosovanie!$N$10:$Q$162,4,0))</f>
        <v xml:space="preserve"> </v>
      </c>
      <c r="J343" s="297"/>
      <c r="K343" s="297"/>
      <c r="L343" s="297"/>
      <c r="M343" s="52"/>
      <c r="N343" s="301"/>
      <c r="O343" s="301"/>
      <c r="P343" s="301"/>
      <c r="Q343" s="301"/>
      <c r="R343" s="301"/>
      <c r="S343" s="301"/>
      <c r="T343" s="301"/>
      <c r="U343" s="52"/>
      <c r="V343" s="237"/>
      <c r="W343" s="56"/>
      <c r="X343" s="52"/>
      <c r="AE343" s="42">
        <f>VLOOKUP(I345,vylosovanie!$F$5:$L$41,7,0)</f>
        <v>51</v>
      </c>
      <c r="AF343" s="57">
        <f>IF(N345&gt;N342,1,0)</f>
        <v>0</v>
      </c>
      <c r="AG343" s="57">
        <f t="shared" ref="AG343" si="429">IF(O345&gt;O342,1,0)</f>
        <v>0</v>
      </c>
      <c r="AH343" s="57">
        <f t="shared" ref="AH343" si="430">IF(P345&gt;P342,1,0)</f>
        <v>0</v>
      </c>
      <c r="AI343" s="57">
        <f t="shared" ref="AI343" si="431">IF(Q345&gt;Q342,1,0)</f>
        <v>0</v>
      </c>
      <c r="AJ343" s="57">
        <f t="shared" ref="AJ343" si="432">IF(R345&gt;R342,1,0)</f>
        <v>0</v>
      </c>
      <c r="AK343" s="57">
        <f t="shared" ref="AK343" si="433">IF(S345&gt;S342,1,0)</f>
        <v>0</v>
      </c>
      <c r="AL343" s="57">
        <f t="shared" ref="AL343" si="434">IF(T345&gt;T342,1,0)</f>
        <v>0</v>
      </c>
      <c r="AN343" s="57" t="str">
        <f t="shared" ref="AN343" si="435">IF(ISBLANK(N345)=TRUE,"",IF(AF343=1,N342,-N345))</f>
        <v/>
      </c>
      <c r="AO343" s="57" t="str">
        <f t="shared" ref="AO343" si="436">IF(ISBLANK(O345)=TRUE,"",IF(AG343=1,O342,-O345))</f>
        <v/>
      </c>
      <c r="AP343" s="57" t="str">
        <f t="shared" ref="AP343" si="437">IF(ISBLANK(P345)=TRUE,"",IF(AH343=1,P342,-P345))</f>
        <v/>
      </c>
      <c r="AQ343" s="57" t="str">
        <f t="shared" ref="AQ343" si="438">IF(ISBLANK(Q345)=TRUE,"",IF(AI343=1,Q342,-Q345))</f>
        <v/>
      </c>
      <c r="AR343" s="57" t="str">
        <f t="shared" ref="AR343" si="439">IF(ISBLANK(R345)=TRUE,"",IF(AJ343=1,R342,-R345))</f>
        <v/>
      </c>
      <c r="AS343" s="57" t="str">
        <f t="shared" ref="AS343" si="440">IF(ISBLANK(S345)=TRUE,"",IF(AK343=1,S342,-S345))</f>
        <v/>
      </c>
      <c r="AT343" s="57" t="str">
        <f t="shared" ref="AT343" si="441">IF(ISBLANK(T345)=TRUE,"",IF(AL343=1,T342,-T345))</f>
        <v/>
      </c>
      <c r="AZ343" s="58" t="s">
        <v>10</v>
      </c>
      <c r="BA343" s="58">
        <v>2</v>
      </c>
    </row>
    <row r="344" spans="1:53" ht="39.9" customHeight="1" x14ac:dyDescent="1.1000000000000001">
      <c r="C344" s="40"/>
      <c r="D344" s="40"/>
      <c r="E344" s="53" t="s">
        <v>20</v>
      </c>
      <c r="F344" s="54" t="e">
        <f>VLOOKUP(A340,'zoznam zapasov pomoc'!$A$6:$K$133,9,0)</f>
        <v>#N/A</v>
      </c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6"/>
      <c r="X344" s="52"/>
      <c r="AZ344" s="58" t="s">
        <v>23</v>
      </c>
      <c r="BA344" s="58">
        <v>3</v>
      </c>
    </row>
    <row r="345" spans="1:53" ht="39.9" customHeight="1" x14ac:dyDescent="1.1000000000000001">
      <c r="A345" s="41" t="e">
        <f>CONCATENATE(2,A340)</f>
        <v>#N/A</v>
      </c>
      <c r="B345" s="41" t="e">
        <f>VLOOKUP(A345,'KO KODY SPOLU'!$A$3:$B$478,2,0)</f>
        <v>#N/A</v>
      </c>
      <c r="C345" s="40"/>
      <c r="D345" s="40"/>
      <c r="E345" s="53" t="s">
        <v>13</v>
      </c>
      <c r="F345" s="59" t="e">
        <f>VLOOKUP(A340,'zoznam zapasov pomoc'!$A$6:$K$133,10,0)</f>
        <v>#N/A</v>
      </c>
      <c r="G345" s="298"/>
      <c r="H345" s="84"/>
      <c r="I345" s="296" t="str">
        <f>IF(ISERROR(VLOOKUP(B345,vylosovanie!$N$10:$Q$162,3,0))=TRUE," ",VLOOKUP(B345,vylosovanie!$N$10:$Q$162,3,0))</f>
        <v xml:space="preserve"> </v>
      </c>
      <c r="J345" s="297"/>
      <c r="K345" s="297"/>
      <c r="L345" s="297"/>
      <c r="M345" s="52"/>
      <c r="N345" s="300"/>
      <c r="O345" s="300"/>
      <c r="P345" s="300"/>
      <c r="Q345" s="300"/>
      <c r="R345" s="300"/>
      <c r="S345" s="300"/>
      <c r="T345" s="300"/>
      <c r="U345" s="52"/>
      <c r="V345" s="236" t="str">
        <f>IF(N345="w","W",IF(N345="o","O",IF(SUM(AF342:AL343)=0,"",SUM(AF343:AL343))))</f>
        <v/>
      </c>
      <c r="W345" s="56"/>
      <c r="X345" s="52"/>
      <c r="AZ345" s="58" t="s">
        <v>24</v>
      </c>
      <c r="BA345" s="58">
        <v>4</v>
      </c>
    </row>
    <row r="346" spans="1:53" ht="39.9" customHeight="1" x14ac:dyDescent="1.1000000000000001">
      <c r="C346" s="40"/>
      <c r="D346" s="40"/>
      <c r="E346" s="60"/>
      <c r="F346" s="61"/>
      <c r="G346" s="299"/>
      <c r="H346" s="84"/>
      <c r="I346" s="296" t="str">
        <f>IF(ISERROR(VLOOKUP(B345,vylosovanie!$N$10:$Q$162,3,0))=TRUE," ",VLOOKUP(B345,vylosovanie!$N$10:$Q$162,4,0))</f>
        <v xml:space="preserve"> </v>
      </c>
      <c r="J346" s="297"/>
      <c r="K346" s="297"/>
      <c r="L346" s="297"/>
      <c r="M346" s="52"/>
      <c r="N346" s="301"/>
      <c r="O346" s="301"/>
      <c r="P346" s="301"/>
      <c r="Q346" s="301"/>
      <c r="R346" s="301"/>
      <c r="S346" s="301"/>
      <c r="T346" s="301"/>
      <c r="U346" s="52"/>
      <c r="V346" s="237"/>
      <c r="W346" s="56"/>
      <c r="X346" s="52"/>
      <c r="AZ346" s="58" t="s">
        <v>25</v>
      </c>
      <c r="BA346" s="58">
        <v>5</v>
      </c>
    </row>
    <row r="347" spans="1:53" ht="39.9" customHeight="1" x14ac:dyDescent="1.1000000000000001">
      <c r="C347" s="40"/>
      <c r="D347" s="40"/>
      <c r="E347" s="53" t="s">
        <v>36</v>
      </c>
      <c r="F347" s="54" t="s">
        <v>476</v>
      </c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6"/>
      <c r="X347" s="52"/>
      <c r="AZ347" s="58" t="s">
        <v>26</v>
      </c>
      <c r="BA347" s="58">
        <v>6</v>
      </c>
    </row>
    <row r="348" spans="1:53" ht="39.9" customHeight="1" x14ac:dyDescent="1.1000000000000001">
      <c r="C348" s="40"/>
      <c r="D348" s="40"/>
      <c r="E348" s="60"/>
      <c r="F348" s="61"/>
      <c r="G348" s="52"/>
      <c r="H348" s="52"/>
      <c r="I348" s="52" t="s">
        <v>17</v>
      </c>
      <c r="J348" s="52"/>
      <c r="K348" s="52"/>
      <c r="L348" s="52"/>
      <c r="M348" s="52"/>
      <c r="N348" s="62"/>
      <c r="O348" s="55"/>
      <c r="P348" s="55" t="s">
        <v>19</v>
      </c>
      <c r="Q348" s="55"/>
      <c r="R348" s="55"/>
      <c r="S348" s="55"/>
      <c r="T348" s="55"/>
      <c r="U348" s="52"/>
      <c r="V348" s="52"/>
      <c r="W348" s="56"/>
      <c r="X348" s="52"/>
      <c r="AZ348" s="58" t="s">
        <v>27</v>
      </c>
      <c r="BA348" s="58">
        <v>7</v>
      </c>
    </row>
    <row r="349" spans="1:53" ht="39.9" customHeight="1" x14ac:dyDescent="1.1000000000000001">
      <c r="E349" s="53" t="s">
        <v>11</v>
      </c>
      <c r="F349" s="54"/>
      <c r="G349" s="52"/>
      <c r="H349" s="52"/>
      <c r="I349" s="294"/>
      <c r="J349" s="294"/>
      <c r="K349" s="294"/>
      <c r="L349" s="294"/>
      <c r="M349" s="52"/>
      <c r="N349" s="291" t="str">
        <f>IF(I342="x",I345,IF(I345="x",I342,IF(V342="w",I342,IF(V345="w",I345,IF(V342&gt;V345,I342,IF(V345&gt;V342,I345," "))))))</f>
        <v xml:space="preserve"> </v>
      </c>
      <c r="O349" s="302"/>
      <c r="P349" s="302"/>
      <c r="Q349" s="302"/>
      <c r="R349" s="302"/>
      <c r="S349" s="303"/>
      <c r="T349" s="52"/>
      <c r="U349" s="52"/>
      <c r="V349" s="52"/>
      <c r="W349" s="56"/>
      <c r="X349" s="52"/>
      <c r="AZ349" s="58" t="s">
        <v>28</v>
      </c>
      <c r="BA349" s="58">
        <v>8</v>
      </c>
    </row>
    <row r="350" spans="1:53" ht="39.9" customHeight="1" x14ac:dyDescent="1.1000000000000001">
      <c r="E350" s="60"/>
      <c r="F350" s="61"/>
      <c r="G350" s="52"/>
      <c r="H350" s="52"/>
      <c r="I350" s="294"/>
      <c r="J350" s="294"/>
      <c r="K350" s="294"/>
      <c r="L350" s="294"/>
      <c r="M350" s="52"/>
      <c r="N350" s="291" t="str">
        <f>IF(I343="x",I346,IF(I346="x",I343,IF(V342="w",I343,IF(V345="w",I346,IF(V342&gt;V345,I343,IF(V345&gt;V342,I346," "))))))</f>
        <v xml:space="preserve"> </v>
      </c>
      <c r="O350" s="302"/>
      <c r="P350" s="302"/>
      <c r="Q350" s="302"/>
      <c r="R350" s="302"/>
      <c r="S350" s="303"/>
      <c r="T350" s="52"/>
      <c r="U350" s="52"/>
      <c r="V350" s="52"/>
      <c r="W350" s="56"/>
      <c r="X350" s="52"/>
    </row>
    <row r="351" spans="1:53" ht="39.9" customHeight="1" x14ac:dyDescent="1.1000000000000001">
      <c r="E351" s="53" t="s">
        <v>12</v>
      </c>
      <c r="F351" s="149" t="e">
        <f>IF($K$1=8,VLOOKUP('zapisy k stolom'!F340,PAVUK!$GR$2:$GS$8,2,0),IF($K$1=16,VLOOKUP('zapisy k stolom'!F340,PAVUK!$HF$2:$HG$16,2,0),IF($K$1=32,VLOOKUP('zapisy k stolom'!F340,PAVUK!$HB$2:$HC$32,2,0),IF('zapisy k stolom'!$K$1=64,VLOOKUP('zapisy k stolom'!F340,PAVUK!$GX$2:$GY$64,2,0),IF('zapisy k stolom'!$K$1=128,VLOOKUP('zapisy k stolom'!F340,PAVUK!$GT$2:$GU$128,2,0))))))</f>
        <v>#N/A</v>
      </c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6"/>
      <c r="X351" s="52"/>
    </row>
    <row r="352" spans="1:53" ht="39.9" customHeight="1" x14ac:dyDescent="1.1000000000000001">
      <c r="E352" s="60"/>
      <c r="F352" s="61"/>
      <c r="G352" s="52"/>
      <c r="H352" s="52" t="s">
        <v>18</v>
      </c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6"/>
      <c r="X352" s="52"/>
    </row>
    <row r="353" spans="1:53" ht="39.9" customHeight="1" x14ac:dyDescent="1.1000000000000001">
      <c r="E353" s="60"/>
      <c r="F353" s="61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6"/>
      <c r="X353" s="52"/>
    </row>
    <row r="354" spans="1:53" ht="39.9" customHeight="1" x14ac:dyDescent="1.1000000000000001">
      <c r="E354" s="60"/>
      <c r="F354" s="61"/>
      <c r="G354" s="52"/>
      <c r="H354" s="52"/>
      <c r="I354" s="289" t="str">
        <f>I342</f>
        <v xml:space="preserve"> </v>
      </c>
      <c r="J354" s="289"/>
      <c r="K354" s="289"/>
      <c r="L354" s="289"/>
      <c r="M354" s="52"/>
      <c r="N354" s="52"/>
      <c r="P354" s="289" t="str">
        <f>I345</f>
        <v xml:space="preserve"> </v>
      </c>
      <c r="Q354" s="289"/>
      <c r="R354" s="289"/>
      <c r="S354" s="289"/>
      <c r="T354" s="290"/>
      <c r="U354" s="290"/>
      <c r="V354" s="52"/>
      <c r="W354" s="56"/>
      <c r="X354" s="52"/>
    </row>
    <row r="355" spans="1:53" ht="39.9" customHeight="1" x14ac:dyDescent="1.1000000000000001">
      <c r="E355" s="60"/>
      <c r="F355" s="61"/>
      <c r="G355" s="52"/>
      <c r="H355" s="52"/>
      <c r="I355" s="289" t="str">
        <f>I343</f>
        <v xml:space="preserve"> </v>
      </c>
      <c r="J355" s="289"/>
      <c r="K355" s="289"/>
      <c r="L355" s="289"/>
      <c r="M355" s="52"/>
      <c r="N355" s="52"/>
      <c r="O355" s="52"/>
      <c r="P355" s="289" t="str">
        <f>I346</f>
        <v xml:space="preserve"> </v>
      </c>
      <c r="Q355" s="289"/>
      <c r="R355" s="289"/>
      <c r="S355" s="289"/>
      <c r="T355" s="290"/>
      <c r="U355" s="290"/>
      <c r="V355" s="52"/>
      <c r="W355" s="56"/>
      <c r="X355" s="52"/>
    </row>
    <row r="356" spans="1:53" ht="69.900000000000006" customHeight="1" x14ac:dyDescent="1.1000000000000001">
      <c r="E356" s="53"/>
      <c r="F356" s="54"/>
      <c r="G356" s="52"/>
      <c r="H356" s="63" t="s">
        <v>21</v>
      </c>
      <c r="I356" s="291"/>
      <c r="J356" s="292"/>
      <c r="K356" s="292"/>
      <c r="L356" s="293"/>
      <c r="M356" s="52"/>
      <c r="N356" s="52"/>
      <c r="O356" s="63" t="s">
        <v>21</v>
      </c>
      <c r="P356" s="294"/>
      <c r="Q356" s="294"/>
      <c r="R356" s="294"/>
      <c r="S356" s="294"/>
      <c r="T356" s="294"/>
      <c r="U356" s="294"/>
      <c r="V356" s="52"/>
      <c r="W356" s="56"/>
      <c r="X356" s="52"/>
    </row>
    <row r="357" spans="1:53" ht="69.900000000000006" customHeight="1" x14ac:dyDescent="1.1000000000000001">
      <c r="E357" s="53"/>
      <c r="F357" s="54"/>
      <c r="G357" s="52"/>
      <c r="H357" s="63" t="s">
        <v>22</v>
      </c>
      <c r="I357" s="294"/>
      <c r="J357" s="294"/>
      <c r="K357" s="294"/>
      <c r="L357" s="294"/>
      <c r="M357" s="52"/>
      <c r="N357" s="52"/>
      <c r="O357" s="63" t="s">
        <v>22</v>
      </c>
      <c r="P357" s="294"/>
      <c r="Q357" s="294"/>
      <c r="R357" s="294"/>
      <c r="S357" s="294"/>
      <c r="T357" s="294"/>
      <c r="U357" s="294"/>
      <c r="V357" s="52"/>
      <c r="W357" s="56"/>
      <c r="X357" s="52"/>
    </row>
    <row r="358" spans="1:53" ht="69.900000000000006" customHeight="1" x14ac:dyDescent="1.1000000000000001">
      <c r="E358" s="53"/>
      <c r="F358" s="54"/>
      <c r="G358" s="52"/>
      <c r="H358" s="63" t="s">
        <v>22</v>
      </c>
      <c r="I358" s="294"/>
      <c r="J358" s="294"/>
      <c r="K358" s="294"/>
      <c r="L358" s="294"/>
      <c r="M358" s="52"/>
      <c r="N358" s="52"/>
      <c r="O358" s="63" t="s">
        <v>22</v>
      </c>
      <c r="P358" s="294"/>
      <c r="Q358" s="294"/>
      <c r="R358" s="294"/>
      <c r="S358" s="294"/>
      <c r="T358" s="294"/>
      <c r="U358" s="294"/>
      <c r="V358" s="52"/>
      <c r="W358" s="56"/>
      <c r="X358" s="52"/>
    </row>
    <row r="359" spans="1:53" ht="39.9" customHeight="1" thickBot="1" x14ac:dyDescent="1.1499999999999999">
      <c r="E359" s="64"/>
      <c r="F359" s="65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7"/>
      <c r="U359" s="67"/>
      <c r="V359" s="67"/>
      <c r="W359" s="68"/>
      <c r="X359" s="52"/>
    </row>
    <row r="360" spans="1:53" ht="61.8" thickBot="1" x14ac:dyDescent="1.1499999999999999"/>
    <row r="361" spans="1:53" ht="39.9" customHeight="1" x14ac:dyDescent="1.1000000000000001">
      <c r="A361" s="41" t="e">
        <f>F372</f>
        <v>#N/A</v>
      </c>
      <c r="C361" s="40"/>
      <c r="D361" s="40"/>
      <c r="E361" s="48" t="s">
        <v>39</v>
      </c>
      <c r="F361" s="49">
        <f>F340+1</f>
        <v>18</v>
      </c>
      <c r="G361" s="50"/>
      <c r="H361" s="86" t="s">
        <v>192</v>
      </c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 t="s">
        <v>15</v>
      </c>
      <c r="W361" s="51"/>
      <c r="X361" s="52"/>
      <c r="Y361" s="42" t="e">
        <f>A363</f>
        <v>#N/A</v>
      </c>
      <c r="Z361" s="47" t="str">
        <f>CONCATENATE("(",V363,":",V366,")")</f>
        <v>(:)</v>
      </c>
      <c r="AA361" s="44" t="str">
        <f>IF(N370=" ","",IF(N370=I363,B363,IF(N370=I366,B366," ")))</f>
        <v/>
      </c>
      <c r="AB361" s="44" t="str">
        <f>IF(V363&gt;V366,AV361,IF(V366&gt;V363,AV362,""))</f>
        <v/>
      </c>
      <c r="AC361" s="44" t="e">
        <f>CONCATENATE("Tbl.: ",F363,"   H: ",F366,"   D: ",F365)</f>
        <v>#N/A</v>
      </c>
      <c r="AD361" s="42" t="e">
        <f>IF(OR(I366="X",I363="X"),"",IF(N370=I363,B366,B363))</f>
        <v>#N/A</v>
      </c>
      <c r="AE361" s="42" t="s">
        <v>4</v>
      </c>
      <c r="AV361" s="45" t="str">
        <f>IF(OR(N363="w",N366="w"),"W.O.",CONCATENATE(V363,":",V366, " ( ",AN363,",",AO363,",",AP363,",",AQ363,",",AR363,",",AS363,",",AT363," ) "))</f>
        <v xml:space="preserve">: ( ,,,,,, ) </v>
      </c>
    </row>
    <row r="362" spans="1:53" ht="39.9" customHeight="1" x14ac:dyDescent="1.1000000000000001">
      <c r="C362" s="40"/>
      <c r="D362" s="40"/>
      <c r="E362" s="53"/>
      <c r="F362" s="54"/>
      <c r="G362" s="85" t="s">
        <v>191</v>
      </c>
      <c r="H362" s="87" t="s">
        <v>193</v>
      </c>
      <c r="I362" s="52"/>
      <c r="J362" s="52"/>
      <c r="K362" s="52"/>
      <c r="L362" s="52"/>
      <c r="M362" s="52"/>
      <c r="N362" s="55">
        <v>1</v>
      </c>
      <c r="O362" s="55">
        <v>2</v>
      </c>
      <c r="P362" s="55">
        <v>3</v>
      </c>
      <c r="Q362" s="55">
        <v>4</v>
      </c>
      <c r="R362" s="55">
        <v>5</v>
      </c>
      <c r="S362" s="55">
        <v>6</v>
      </c>
      <c r="T362" s="55">
        <v>7</v>
      </c>
      <c r="U362" s="52"/>
      <c r="V362" s="55" t="s">
        <v>16</v>
      </c>
      <c r="W362" s="56"/>
      <c r="X362" s="52"/>
      <c r="AE362" s="42" t="s">
        <v>38</v>
      </c>
      <c r="AV362" s="45" t="str">
        <f>IF(OR(N363="w",N366="w"),"W.O.",CONCATENATE(V366,":",V363, " ( ",AN364,",",AO364,",",AP364,",",AQ364,",",AR364,",",AS364,",",AT364," ) "))</f>
        <v xml:space="preserve">: ( ,,,,,, ) </v>
      </c>
    </row>
    <row r="363" spans="1:53" ht="39.9" customHeight="1" x14ac:dyDescent="1.1000000000000001">
      <c r="A363" s="41" t="e">
        <f>CONCATENATE(1,A361)</f>
        <v>#N/A</v>
      </c>
      <c r="B363" s="41" t="e">
        <f>VLOOKUP(A363,'KO KODY SPOLU'!$A$3:$B$478,2,0)</f>
        <v>#N/A</v>
      </c>
      <c r="C363" s="40"/>
      <c r="D363" s="40"/>
      <c r="E363" s="53" t="s">
        <v>14</v>
      </c>
      <c r="F363" s="54" t="e">
        <f>VLOOKUP(A361,'zoznam zapasov pomoc'!$A$6:$K$133,11,0)</f>
        <v>#N/A</v>
      </c>
      <c r="G363" s="298"/>
      <c r="H363" s="84"/>
      <c r="I363" s="296" t="str">
        <f>IF(ISERROR(VLOOKUP(B363,vylosovanie!$N$10:$Q$162,3,0))=TRUE," ",VLOOKUP(B363,vylosovanie!$N$10:$Q$162,3,0))</f>
        <v xml:space="preserve"> </v>
      </c>
      <c r="J363" s="297"/>
      <c r="K363" s="297"/>
      <c r="L363" s="297"/>
      <c r="M363" s="52"/>
      <c r="N363" s="300"/>
      <c r="O363" s="300"/>
      <c r="P363" s="300"/>
      <c r="Q363" s="300"/>
      <c r="R363" s="300"/>
      <c r="S363" s="300"/>
      <c r="T363" s="300"/>
      <c r="U363" s="52"/>
      <c r="V363" s="236" t="str">
        <f>IF(N363="w","W",IF(N363="o","O",IF(SUM(AF363:AL364)=0,"",SUM(AF363:AL363))))</f>
        <v/>
      </c>
      <c r="W363" s="56"/>
      <c r="X363" s="52"/>
      <c r="AE363" s="42">
        <f>VLOOKUP(I363,vylosovanie!$F$5:$L$41,7,0)</f>
        <v>51</v>
      </c>
      <c r="AF363" s="57">
        <f>IF(N363&gt;N366,1,0)</f>
        <v>0</v>
      </c>
      <c r="AG363" s="57">
        <f t="shared" ref="AG363" si="442">IF(O363&gt;O366,1,0)</f>
        <v>0</v>
      </c>
      <c r="AH363" s="57">
        <f t="shared" ref="AH363" si="443">IF(P363&gt;P366,1,0)</f>
        <v>0</v>
      </c>
      <c r="AI363" s="57">
        <f t="shared" ref="AI363" si="444">IF(Q363&gt;Q366,1,0)</f>
        <v>0</v>
      </c>
      <c r="AJ363" s="57">
        <f t="shared" ref="AJ363" si="445">IF(R363&gt;R366,1,0)</f>
        <v>0</v>
      </c>
      <c r="AK363" s="57">
        <f t="shared" ref="AK363" si="446">IF(S363&gt;S366,1,0)</f>
        <v>0</v>
      </c>
      <c r="AL363" s="57">
        <f t="shared" ref="AL363" si="447">IF(T363&gt;T366,1,0)</f>
        <v>0</v>
      </c>
      <c r="AN363" s="57" t="str">
        <f t="shared" ref="AN363" si="448">IF(ISBLANK(N363)=TRUE,"",IF(AF363=1,N366,-N363))</f>
        <v/>
      </c>
      <c r="AO363" s="57" t="str">
        <f t="shared" ref="AO363" si="449">IF(ISBLANK(O363)=TRUE,"",IF(AG363=1,O366,-O363))</f>
        <v/>
      </c>
      <c r="AP363" s="57" t="str">
        <f t="shared" ref="AP363" si="450">IF(ISBLANK(P363)=TRUE,"",IF(AH363=1,P366,-P363))</f>
        <v/>
      </c>
      <c r="AQ363" s="57" t="str">
        <f t="shared" ref="AQ363" si="451">IF(ISBLANK(Q363)=TRUE,"",IF(AI363=1,Q366,-Q363))</f>
        <v/>
      </c>
      <c r="AR363" s="57" t="str">
        <f t="shared" ref="AR363" si="452">IF(ISBLANK(R363)=TRUE,"",IF(AJ363=1,R366,-R363))</f>
        <v/>
      </c>
      <c r="AS363" s="57" t="str">
        <f t="shared" ref="AS363" si="453">IF(ISBLANK(S363)=TRUE,"",IF(AK363=1,S366,-S363))</f>
        <v/>
      </c>
      <c r="AT363" s="57" t="str">
        <f t="shared" ref="AT363" si="454">IF(ISBLANK(T363)=TRUE,"",IF(AL363=1,T366,-T363))</f>
        <v/>
      </c>
      <c r="AZ363" s="58" t="s">
        <v>5</v>
      </c>
      <c r="BA363" s="58">
        <v>1</v>
      </c>
    </row>
    <row r="364" spans="1:53" ht="39.9" customHeight="1" x14ac:dyDescent="1.1000000000000001">
      <c r="C364" s="40"/>
      <c r="D364" s="40"/>
      <c r="E364" s="53"/>
      <c r="F364" s="54"/>
      <c r="G364" s="299"/>
      <c r="H364" s="84"/>
      <c r="I364" s="296" t="str">
        <f>IF(ISERROR(VLOOKUP(B363,vylosovanie!$N$10:$Q$162,3,0))=TRUE," ",VLOOKUP(B363,vylosovanie!$N$10:$Q$162,4,0))</f>
        <v xml:space="preserve"> </v>
      </c>
      <c r="J364" s="297"/>
      <c r="K364" s="297"/>
      <c r="L364" s="297"/>
      <c r="M364" s="52"/>
      <c r="N364" s="301"/>
      <c r="O364" s="301"/>
      <c r="P364" s="301"/>
      <c r="Q364" s="301"/>
      <c r="R364" s="301"/>
      <c r="S364" s="301"/>
      <c r="T364" s="301"/>
      <c r="U364" s="52"/>
      <c r="V364" s="237"/>
      <c r="W364" s="56"/>
      <c r="X364" s="52"/>
      <c r="AE364" s="42">
        <f>VLOOKUP(I366,vylosovanie!$F$5:$L$41,7,0)</f>
        <v>51</v>
      </c>
      <c r="AF364" s="57">
        <f>IF(N366&gt;N363,1,0)</f>
        <v>0</v>
      </c>
      <c r="AG364" s="57">
        <f t="shared" ref="AG364" si="455">IF(O366&gt;O363,1,0)</f>
        <v>0</v>
      </c>
      <c r="AH364" s="57">
        <f t="shared" ref="AH364" si="456">IF(P366&gt;P363,1,0)</f>
        <v>0</v>
      </c>
      <c r="AI364" s="57">
        <f t="shared" ref="AI364" si="457">IF(Q366&gt;Q363,1,0)</f>
        <v>0</v>
      </c>
      <c r="AJ364" s="57">
        <f t="shared" ref="AJ364" si="458">IF(R366&gt;R363,1,0)</f>
        <v>0</v>
      </c>
      <c r="AK364" s="57">
        <f t="shared" ref="AK364" si="459">IF(S366&gt;S363,1,0)</f>
        <v>0</v>
      </c>
      <c r="AL364" s="57">
        <f t="shared" ref="AL364" si="460">IF(T366&gt;T363,1,0)</f>
        <v>0</v>
      </c>
      <c r="AN364" s="57" t="str">
        <f t="shared" ref="AN364" si="461">IF(ISBLANK(N366)=TRUE,"",IF(AF364=1,N363,-N366))</f>
        <v/>
      </c>
      <c r="AO364" s="57" t="str">
        <f t="shared" ref="AO364" si="462">IF(ISBLANK(O366)=TRUE,"",IF(AG364=1,O363,-O366))</f>
        <v/>
      </c>
      <c r="AP364" s="57" t="str">
        <f t="shared" ref="AP364" si="463">IF(ISBLANK(P366)=TRUE,"",IF(AH364=1,P363,-P366))</f>
        <v/>
      </c>
      <c r="AQ364" s="57" t="str">
        <f t="shared" ref="AQ364" si="464">IF(ISBLANK(Q366)=TRUE,"",IF(AI364=1,Q363,-Q366))</f>
        <v/>
      </c>
      <c r="AR364" s="57" t="str">
        <f t="shared" ref="AR364" si="465">IF(ISBLANK(R366)=TRUE,"",IF(AJ364=1,R363,-R366))</f>
        <v/>
      </c>
      <c r="AS364" s="57" t="str">
        <f t="shared" ref="AS364" si="466">IF(ISBLANK(S366)=TRUE,"",IF(AK364=1,S363,-S366))</f>
        <v/>
      </c>
      <c r="AT364" s="57" t="str">
        <f t="shared" ref="AT364" si="467">IF(ISBLANK(T366)=TRUE,"",IF(AL364=1,T363,-T366))</f>
        <v/>
      </c>
      <c r="AZ364" s="58" t="s">
        <v>10</v>
      </c>
      <c r="BA364" s="58">
        <v>2</v>
      </c>
    </row>
    <row r="365" spans="1:53" ht="39.9" customHeight="1" x14ac:dyDescent="1.1000000000000001">
      <c r="C365" s="40"/>
      <c r="D365" s="40"/>
      <c r="E365" s="53" t="s">
        <v>20</v>
      </c>
      <c r="F365" s="54" t="e">
        <f>VLOOKUP(A361,'zoznam zapasov pomoc'!$A$6:$K$133,9,0)</f>
        <v>#N/A</v>
      </c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6"/>
      <c r="X365" s="52"/>
      <c r="AZ365" s="58" t="s">
        <v>23</v>
      </c>
      <c r="BA365" s="58">
        <v>3</v>
      </c>
    </row>
    <row r="366" spans="1:53" ht="39.9" customHeight="1" x14ac:dyDescent="1.1000000000000001">
      <c r="A366" s="41" t="e">
        <f>CONCATENATE(2,A361)</f>
        <v>#N/A</v>
      </c>
      <c r="B366" s="41" t="e">
        <f>VLOOKUP(A366,'KO KODY SPOLU'!$A$3:$B$478,2,0)</f>
        <v>#N/A</v>
      </c>
      <c r="C366" s="40"/>
      <c r="D366" s="40"/>
      <c r="E366" s="53" t="s">
        <v>13</v>
      </c>
      <c r="F366" s="59" t="e">
        <f>VLOOKUP(A361,'zoznam zapasov pomoc'!$A$6:$K$133,10,0)</f>
        <v>#N/A</v>
      </c>
      <c r="G366" s="298"/>
      <c r="H366" s="84"/>
      <c r="I366" s="296" t="str">
        <f>IF(ISERROR(VLOOKUP(B366,vylosovanie!$N$10:$Q$162,3,0))=TRUE," ",VLOOKUP(B366,vylosovanie!$N$10:$Q$162,3,0))</f>
        <v xml:space="preserve"> </v>
      </c>
      <c r="J366" s="297"/>
      <c r="K366" s="297"/>
      <c r="L366" s="297"/>
      <c r="M366" s="52"/>
      <c r="N366" s="300"/>
      <c r="O366" s="300"/>
      <c r="P366" s="300"/>
      <c r="Q366" s="300"/>
      <c r="R366" s="300"/>
      <c r="S366" s="300"/>
      <c r="T366" s="300"/>
      <c r="U366" s="52"/>
      <c r="V366" s="236" t="str">
        <f>IF(N366="w","W",IF(N366="o","O",IF(SUM(AF363:AL364)=0,"",SUM(AF364:AL364))))</f>
        <v/>
      </c>
      <c r="W366" s="56"/>
      <c r="X366" s="52"/>
      <c r="AZ366" s="58" t="s">
        <v>24</v>
      </c>
      <c r="BA366" s="58">
        <v>4</v>
      </c>
    </row>
    <row r="367" spans="1:53" ht="39.9" customHeight="1" x14ac:dyDescent="1.1000000000000001">
      <c r="C367" s="40"/>
      <c r="D367" s="40"/>
      <c r="E367" s="60"/>
      <c r="F367" s="61"/>
      <c r="G367" s="299"/>
      <c r="H367" s="84"/>
      <c r="I367" s="296" t="str">
        <f>IF(ISERROR(VLOOKUP(B366,vylosovanie!$N$10:$Q$162,3,0))=TRUE," ",VLOOKUP(B366,vylosovanie!$N$10:$Q$162,4,0))</f>
        <v xml:space="preserve"> </v>
      </c>
      <c r="J367" s="297"/>
      <c r="K367" s="297"/>
      <c r="L367" s="297"/>
      <c r="M367" s="52"/>
      <c r="N367" s="301"/>
      <c r="O367" s="301"/>
      <c r="P367" s="301"/>
      <c r="Q367" s="301"/>
      <c r="R367" s="301"/>
      <c r="S367" s="301"/>
      <c r="T367" s="301"/>
      <c r="U367" s="52"/>
      <c r="V367" s="237"/>
      <c r="W367" s="56"/>
      <c r="X367" s="52"/>
      <c r="AZ367" s="58" t="s">
        <v>25</v>
      </c>
      <c r="BA367" s="58">
        <v>5</v>
      </c>
    </row>
    <row r="368" spans="1:53" ht="39.9" customHeight="1" x14ac:dyDescent="1.1000000000000001">
      <c r="C368" s="40"/>
      <c r="D368" s="40"/>
      <c r="E368" s="53" t="s">
        <v>36</v>
      </c>
      <c r="F368" s="54" t="s">
        <v>476</v>
      </c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6"/>
      <c r="X368" s="52"/>
      <c r="AZ368" s="58" t="s">
        <v>26</v>
      </c>
      <c r="BA368" s="58">
        <v>6</v>
      </c>
    </row>
    <row r="369" spans="1:53" ht="39.9" customHeight="1" x14ac:dyDescent="1.1000000000000001">
      <c r="C369" s="40"/>
      <c r="D369" s="40"/>
      <c r="E369" s="60"/>
      <c r="F369" s="61"/>
      <c r="G369" s="52"/>
      <c r="H369" s="52"/>
      <c r="I369" s="52" t="s">
        <v>17</v>
      </c>
      <c r="J369" s="52"/>
      <c r="K369" s="52"/>
      <c r="L369" s="52"/>
      <c r="M369" s="52"/>
      <c r="N369" s="62"/>
      <c r="O369" s="55"/>
      <c r="P369" s="55" t="s">
        <v>19</v>
      </c>
      <c r="Q369" s="55"/>
      <c r="R369" s="55"/>
      <c r="S369" s="55"/>
      <c r="T369" s="55"/>
      <c r="U369" s="52"/>
      <c r="V369" s="52"/>
      <c r="W369" s="56"/>
      <c r="X369" s="52"/>
      <c r="AZ369" s="58" t="s">
        <v>27</v>
      </c>
      <c r="BA369" s="58">
        <v>7</v>
      </c>
    </row>
    <row r="370" spans="1:53" ht="39.9" customHeight="1" x14ac:dyDescent="1.1000000000000001">
      <c r="E370" s="53" t="s">
        <v>11</v>
      </c>
      <c r="F370" s="54"/>
      <c r="G370" s="52"/>
      <c r="H370" s="52"/>
      <c r="I370" s="294"/>
      <c r="J370" s="294"/>
      <c r="K370" s="294"/>
      <c r="L370" s="294"/>
      <c r="M370" s="52"/>
      <c r="N370" s="291" t="str">
        <f>IF(I363="x",I366,IF(I366="x",I363,IF(V363="w",I363,IF(V366="w",I366,IF(V363&gt;V366,I363,IF(V366&gt;V363,I366," "))))))</f>
        <v xml:space="preserve"> </v>
      </c>
      <c r="O370" s="302"/>
      <c r="P370" s="302"/>
      <c r="Q370" s="302"/>
      <c r="R370" s="302"/>
      <c r="S370" s="303"/>
      <c r="T370" s="52"/>
      <c r="U370" s="52"/>
      <c r="V370" s="52"/>
      <c r="W370" s="56"/>
      <c r="X370" s="52"/>
      <c r="AZ370" s="58" t="s">
        <v>28</v>
      </c>
      <c r="BA370" s="58">
        <v>8</v>
      </c>
    </row>
    <row r="371" spans="1:53" ht="39.9" customHeight="1" x14ac:dyDescent="1.1000000000000001">
      <c r="E371" s="60"/>
      <c r="F371" s="61"/>
      <c r="G371" s="52"/>
      <c r="H371" s="52"/>
      <c r="I371" s="294"/>
      <c r="J371" s="294"/>
      <c r="K371" s="294"/>
      <c r="L371" s="294"/>
      <c r="M371" s="52"/>
      <c r="N371" s="291" t="str">
        <f>IF(I364="x",I367,IF(I367="x",I364,IF(V363="w",I364,IF(V366="w",I367,IF(V363&gt;V366,I364,IF(V366&gt;V363,I367," "))))))</f>
        <v xml:space="preserve"> </v>
      </c>
      <c r="O371" s="302"/>
      <c r="P371" s="302"/>
      <c r="Q371" s="302"/>
      <c r="R371" s="302"/>
      <c r="S371" s="303"/>
      <c r="T371" s="52"/>
      <c r="U371" s="52"/>
      <c r="V371" s="52"/>
      <c r="W371" s="56"/>
      <c r="X371" s="52"/>
    </row>
    <row r="372" spans="1:53" ht="39.9" customHeight="1" x14ac:dyDescent="1.1000000000000001">
      <c r="E372" s="53" t="s">
        <v>12</v>
      </c>
      <c r="F372" s="149" t="e">
        <f>IF($K$1=8,VLOOKUP('zapisy k stolom'!F361,PAVUK!$GR$2:$GS$8,2,0),IF($K$1=16,VLOOKUP('zapisy k stolom'!F361,PAVUK!$HF$2:$HG$16,2,0),IF($K$1=32,VLOOKUP('zapisy k stolom'!F361,PAVUK!$HB$2:$HC$32,2,0),IF('zapisy k stolom'!$K$1=64,VLOOKUP('zapisy k stolom'!F361,PAVUK!$GX$2:$GY$64,2,0),IF('zapisy k stolom'!$K$1=128,VLOOKUP('zapisy k stolom'!F361,PAVUK!$GT$2:$GU$128,2,0))))))</f>
        <v>#N/A</v>
      </c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6"/>
      <c r="X372" s="52"/>
    </row>
    <row r="373" spans="1:53" ht="39.9" customHeight="1" x14ac:dyDescent="1.1000000000000001">
      <c r="E373" s="60"/>
      <c r="F373" s="61"/>
      <c r="G373" s="52"/>
      <c r="H373" s="52" t="s">
        <v>18</v>
      </c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6"/>
      <c r="X373" s="52"/>
    </row>
    <row r="374" spans="1:53" ht="39.9" customHeight="1" x14ac:dyDescent="1.1000000000000001">
      <c r="E374" s="60"/>
      <c r="F374" s="6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6"/>
      <c r="X374" s="52"/>
    </row>
    <row r="375" spans="1:53" ht="39.9" customHeight="1" x14ac:dyDescent="1.1000000000000001">
      <c r="E375" s="60"/>
      <c r="F375" s="61"/>
      <c r="G375" s="52"/>
      <c r="H375" s="52"/>
      <c r="I375" s="289" t="str">
        <f>I363</f>
        <v xml:space="preserve"> </v>
      </c>
      <c r="J375" s="289"/>
      <c r="K375" s="289"/>
      <c r="L375" s="289"/>
      <c r="M375" s="52"/>
      <c r="N375" s="52"/>
      <c r="P375" s="289" t="str">
        <f>I366</f>
        <v xml:space="preserve"> </v>
      </c>
      <c r="Q375" s="289"/>
      <c r="R375" s="289"/>
      <c r="S375" s="289"/>
      <c r="T375" s="290"/>
      <c r="U375" s="290"/>
      <c r="V375" s="52"/>
      <c r="W375" s="56"/>
      <c r="X375" s="52"/>
    </row>
    <row r="376" spans="1:53" ht="39.9" customHeight="1" x14ac:dyDescent="1.1000000000000001">
      <c r="E376" s="60"/>
      <c r="F376" s="61"/>
      <c r="G376" s="52"/>
      <c r="H376" s="52"/>
      <c r="I376" s="289" t="str">
        <f>I364</f>
        <v xml:space="preserve"> </v>
      </c>
      <c r="J376" s="289"/>
      <c r="K376" s="289"/>
      <c r="L376" s="289"/>
      <c r="M376" s="52"/>
      <c r="N376" s="52"/>
      <c r="O376" s="52"/>
      <c r="P376" s="289" t="str">
        <f>I367</f>
        <v xml:space="preserve"> </v>
      </c>
      <c r="Q376" s="289"/>
      <c r="R376" s="289"/>
      <c r="S376" s="289"/>
      <c r="T376" s="290"/>
      <c r="U376" s="290"/>
      <c r="V376" s="52"/>
      <c r="W376" s="56"/>
      <c r="X376" s="52"/>
    </row>
    <row r="377" spans="1:53" ht="69.900000000000006" customHeight="1" x14ac:dyDescent="1.1000000000000001">
      <c r="E377" s="53"/>
      <c r="F377" s="54"/>
      <c r="G377" s="52"/>
      <c r="H377" s="63" t="s">
        <v>21</v>
      </c>
      <c r="I377" s="291"/>
      <c r="J377" s="292"/>
      <c r="K377" s="292"/>
      <c r="L377" s="293"/>
      <c r="M377" s="52"/>
      <c r="N377" s="52"/>
      <c r="O377" s="63" t="s">
        <v>21</v>
      </c>
      <c r="P377" s="294"/>
      <c r="Q377" s="294"/>
      <c r="R377" s="294"/>
      <c r="S377" s="294"/>
      <c r="T377" s="294"/>
      <c r="U377" s="294"/>
      <c r="V377" s="52"/>
      <c r="W377" s="56"/>
      <c r="X377" s="52"/>
    </row>
    <row r="378" spans="1:53" ht="69.900000000000006" customHeight="1" x14ac:dyDescent="1.1000000000000001">
      <c r="E378" s="53"/>
      <c r="F378" s="54"/>
      <c r="G378" s="52"/>
      <c r="H378" s="63" t="s">
        <v>22</v>
      </c>
      <c r="I378" s="294"/>
      <c r="J378" s="294"/>
      <c r="K378" s="294"/>
      <c r="L378" s="294"/>
      <c r="M378" s="52"/>
      <c r="N378" s="52"/>
      <c r="O378" s="63" t="s">
        <v>22</v>
      </c>
      <c r="P378" s="294"/>
      <c r="Q378" s="294"/>
      <c r="R378" s="294"/>
      <c r="S378" s="294"/>
      <c r="T378" s="294"/>
      <c r="U378" s="294"/>
      <c r="V378" s="52"/>
      <c r="W378" s="56"/>
      <c r="X378" s="52"/>
    </row>
    <row r="379" spans="1:53" ht="69.900000000000006" customHeight="1" x14ac:dyDescent="1.1000000000000001">
      <c r="E379" s="53"/>
      <c r="F379" s="54"/>
      <c r="G379" s="52"/>
      <c r="H379" s="63" t="s">
        <v>22</v>
      </c>
      <c r="I379" s="294"/>
      <c r="J379" s="294"/>
      <c r="K379" s="294"/>
      <c r="L379" s="294"/>
      <c r="M379" s="52"/>
      <c r="N379" s="52"/>
      <c r="O379" s="63" t="s">
        <v>22</v>
      </c>
      <c r="P379" s="294"/>
      <c r="Q379" s="294"/>
      <c r="R379" s="294"/>
      <c r="S379" s="294"/>
      <c r="T379" s="294"/>
      <c r="U379" s="294"/>
      <c r="V379" s="52"/>
      <c r="W379" s="56"/>
      <c r="X379" s="52"/>
    </row>
    <row r="380" spans="1:53" ht="39.9" customHeight="1" thickBot="1" x14ac:dyDescent="1.1499999999999999">
      <c r="E380" s="64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7"/>
      <c r="U380" s="67"/>
      <c r="V380" s="67"/>
      <c r="W380" s="68"/>
      <c r="X380" s="52"/>
    </row>
    <row r="381" spans="1:53" ht="61.8" thickBot="1" x14ac:dyDescent="1.1499999999999999"/>
    <row r="382" spans="1:53" ht="39.9" customHeight="1" x14ac:dyDescent="1.1000000000000001">
      <c r="A382" s="41" t="e">
        <f>F393</f>
        <v>#N/A</v>
      </c>
      <c r="C382" s="40"/>
      <c r="D382" s="40"/>
      <c r="E382" s="48" t="s">
        <v>39</v>
      </c>
      <c r="F382" s="49">
        <f>F361+1</f>
        <v>19</v>
      </c>
      <c r="G382" s="50"/>
      <c r="H382" s="86" t="s">
        <v>192</v>
      </c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 t="s">
        <v>15</v>
      </c>
      <c r="W382" s="51"/>
      <c r="X382" s="52"/>
      <c r="Y382" s="42" t="e">
        <f>A384</f>
        <v>#N/A</v>
      </c>
      <c r="Z382" s="47" t="str">
        <f>CONCATENATE("(",V384,":",V387,")")</f>
        <v>(:)</v>
      </c>
      <c r="AA382" s="44" t="str">
        <f>IF(N391=" ","",IF(N391=I384,B384,IF(N391=I387,B387," ")))</f>
        <v/>
      </c>
      <c r="AB382" s="44" t="str">
        <f>IF(V384&gt;V387,AV382,IF(V387&gt;V384,AV383,""))</f>
        <v/>
      </c>
      <c r="AC382" s="44" t="e">
        <f>CONCATENATE("Tbl.: ",F384,"   H: ",F387,"   D: ",F386)</f>
        <v>#N/A</v>
      </c>
      <c r="AD382" s="42" t="e">
        <f>IF(OR(I387="X",I384="X"),"",IF(N391=I384,B387,B384))</f>
        <v>#N/A</v>
      </c>
      <c r="AE382" s="42" t="s">
        <v>4</v>
      </c>
      <c r="AV382" s="45" t="str">
        <f>IF(OR(N384="w",N387="w"),"W.O.",CONCATENATE(V384,":",V387, " ( ",AN384,",",AO384,",",AP384,",",AQ384,",",AR384,",",AS384,",",AT384," ) "))</f>
        <v xml:space="preserve">: ( ,,,,,, ) </v>
      </c>
    </row>
    <row r="383" spans="1:53" ht="39.9" customHeight="1" x14ac:dyDescent="1.1000000000000001">
      <c r="C383" s="40"/>
      <c r="D383" s="40"/>
      <c r="E383" s="53"/>
      <c r="F383" s="54"/>
      <c r="G383" s="85" t="s">
        <v>191</v>
      </c>
      <c r="H383" s="87" t="s">
        <v>193</v>
      </c>
      <c r="I383" s="52"/>
      <c r="J383" s="52"/>
      <c r="K383" s="52"/>
      <c r="L383" s="52"/>
      <c r="M383" s="52"/>
      <c r="N383" s="55">
        <v>1</v>
      </c>
      <c r="O383" s="55">
        <v>2</v>
      </c>
      <c r="P383" s="55">
        <v>3</v>
      </c>
      <c r="Q383" s="55">
        <v>4</v>
      </c>
      <c r="R383" s="55">
        <v>5</v>
      </c>
      <c r="S383" s="55">
        <v>6</v>
      </c>
      <c r="T383" s="55">
        <v>7</v>
      </c>
      <c r="U383" s="52"/>
      <c r="V383" s="55" t="s">
        <v>16</v>
      </c>
      <c r="W383" s="56"/>
      <c r="X383" s="52"/>
      <c r="AE383" s="42" t="s">
        <v>38</v>
      </c>
      <c r="AV383" s="45" t="str">
        <f>IF(OR(N384="w",N387="w"),"W.O.",CONCATENATE(V387,":",V384, " ( ",AN385,",",AO385,",",AP385,",",AQ385,",",AR385,",",AS385,",",AT385," ) "))</f>
        <v xml:space="preserve">: ( ,,,,,, ) </v>
      </c>
    </row>
    <row r="384" spans="1:53" ht="39.9" customHeight="1" x14ac:dyDescent="1.1000000000000001">
      <c r="A384" s="41" t="e">
        <f>CONCATENATE(1,A382)</f>
        <v>#N/A</v>
      </c>
      <c r="B384" s="41" t="e">
        <f>VLOOKUP(A384,'KO KODY SPOLU'!$A$3:$B$478,2,0)</f>
        <v>#N/A</v>
      </c>
      <c r="C384" s="40"/>
      <c r="D384" s="40"/>
      <c r="E384" s="53" t="s">
        <v>14</v>
      </c>
      <c r="F384" s="54" t="e">
        <f>VLOOKUP(A382,'zoznam zapasov pomoc'!$A$6:$K$133,11,0)</f>
        <v>#N/A</v>
      </c>
      <c r="G384" s="298"/>
      <c r="H384" s="84"/>
      <c r="I384" s="296" t="str">
        <f>IF(ISERROR(VLOOKUP(B384,vylosovanie!$N$10:$Q$162,3,0))=TRUE," ",VLOOKUP(B384,vylosovanie!$N$10:$Q$162,3,0))</f>
        <v xml:space="preserve"> </v>
      </c>
      <c r="J384" s="297"/>
      <c r="K384" s="297"/>
      <c r="L384" s="297"/>
      <c r="M384" s="52"/>
      <c r="N384" s="300"/>
      <c r="O384" s="300"/>
      <c r="P384" s="300"/>
      <c r="Q384" s="300"/>
      <c r="R384" s="300"/>
      <c r="S384" s="300"/>
      <c r="T384" s="300"/>
      <c r="U384" s="52"/>
      <c r="V384" s="236" t="str">
        <f>IF(N384="w","W",IF(N384="o","O",IF(SUM(AF384:AL385)=0,"",SUM(AF384:AL384))))</f>
        <v/>
      </c>
      <c r="W384" s="56"/>
      <c r="X384" s="52"/>
      <c r="AE384" s="42">
        <f>VLOOKUP(I384,vylosovanie!$F$5:$L$41,7,0)</f>
        <v>51</v>
      </c>
      <c r="AF384" s="57">
        <f>IF(N384&gt;N387,1,0)</f>
        <v>0</v>
      </c>
      <c r="AG384" s="57">
        <f t="shared" ref="AG384" si="468">IF(O384&gt;O387,1,0)</f>
        <v>0</v>
      </c>
      <c r="AH384" s="57">
        <f t="shared" ref="AH384" si="469">IF(P384&gt;P387,1,0)</f>
        <v>0</v>
      </c>
      <c r="AI384" s="57">
        <f t="shared" ref="AI384" si="470">IF(Q384&gt;Q387,1,0)</f>
        <v>0</v>
      </c>
      <c r="AJ384" s="57">
        <f t="shared" ref="AJ384" si="471">IF(R384&gt;R387,1,0)</f>
        <v>0</v>
      </c>
      <c r="AK384" s="57">
        <f t="shared" ref="AK384" si="472">IF(S384&gt;S387,1,0)</f>
        <v>0</v>
      </c>
      <c r="AL384" s="57">
        <f t="shared" ref="AL384" si="473">IF(T384&gt;T387,1,0)</f>
        <v>0</v>
      </c>
      <c r="AN384" s="57" t="str">
        <f t="shared" ref="AN384" si="474">IF(ISBLANK(N384)=TRUE,"",IF(AF384=1,N387,-N384))</f>
        <v/>
      </c>
      <c r="AO384" s="57" t="str">
        <f t="shared" ref="AO384" si="475">IF(ISBLANK(O384)=TRUE,"",IF(AG384=1,O387,-O384))</f>
        <v/>
      </c>
      <c r="AP384" s="57" t="str">
        <f t="shared" ref="AP384" si="476">IF(ISBLANK(P384)=TRUE,"",IF(AH384=1,P387,-P384))</f>
        <v/>
      </c>
      <c r="AQ384" s="57" t="str">
        <f t="shared" ref="AQ384" si="477">IF(ISBLANK(Q384)=TRUE,"",IF(AI384=1,Q387,-Q384))</f>
        <v/>
      </c>
      <c r="AR384" s="57" t="str">
        <f t="shared" ref="AR384" si="478">IF(ISBLANK(R384)=TRUE,"",IF(AJ384=1,R387,-R384))</f>
        <v/>
      </c>
      <c r="AS384" s="57" t="str">
        <f t="shared" ref="AS384" si="479">IF(ISBLANK(S384)=TRUE,"",IF(AK384=1,S387,-S384))</f>
        <v/>
      </c>
      <c r="AT384" s="57" t="str">
        <f t="shared" ref="AT384" si="480">IF(ISBLANK(T384)=TRUE,"",IF(AL384=1,T387,-T384))</f>
        <v/>
      </c>
      <c r="AZ384" s="58" t="s">
        <v>5</v>
      </c>
      <c r="BA384" s="58">
        <v>1</v>
      </c>
    </row>
    <row r="385" spans="1:53" ht="39.9" customHeight="1" x14ac:dyDescent="1.1000000000000001">
      <c r="C385" s="40"/>
      <c r="D385" s="40"/>
      <c r="E385" s="53"/>
      <c r="F385" s="54"/>
      <c r="G385" s="299"/>
      <c r="H385" s="84"/>
      <c r="I385" s="296" t="str">
        <f>IF(ISERROR(VLOOKUP(B384,vylosovanie!$N$10:$Q$162,3,0))=TRUE," ",VLOOKUP(B384,vylosovanie!$N$10:$Q$162,4,0))</f>
        <v xml:space="preserve"> </v>
      </c>
      <c r="J385" s="297"/>
      <c r="K385" s="297"/>
      <c r="L385" s="297"/>
      <c r="M385" s="52"/>
      <c r="N385" s="301"/>
      <c r="O385" s="301"/>
      <c r="P385" s="301"/>
      <c r="Q385" s="301"/>
      <c r="R385" s="301"/>
      <c r="S385" s="301"/>
      <c r="T385" s="301"/>
      <c r="U385" s="52"/>
      <c r="V385" s="237"/>
      <c r="W385" s="56"/>
      <c r="X385" s="52"/>
      <c r="AE385" s="42">
        <f>VLOOKUP(I387,vylosovanie!$F$5:$L$41,7,0)</f>
        <v>51</v>
      </c>
      <c r="AF385" s="57">
        <f>IF(N387&gt;N384,1,0)</f>
        <v>0</v>
      </c>
      <c r="AG385" s="57">
        <f t="shared" ref="AG385" si="481">IF(O387&gt;O384,1,0)</f>
        <v>0</v>
      </c>
      <c r="AH385" s="57">
        <f t="shared" ref="AH385" si="482">IF(P387&gt;P384,1,0)</f>
        <v>0</v>
      </c>
      <c r="AI385" s="57">
        <f t="shared" ref="AI385" si="483">IF(Q387&gt;Q384,1,0)</f>
        <v>0</v>
      </c>
      <c r="AJ385" s="57">
        <f t="shared" ref="AJ385" si="484">IF(R387&gt;R384,1,0)</f>
        <v>0</v>
      </c>
      <c r="AK385" s="57">
        <f t="shared" ref="AK385" si="485">IF(S387&gt;S384,1,0)</f>
        <v>0</v>
      </c>
      <c r="AL385" s="57">
        <f t="shared" ref="AL385" si="486">IF(T387&gt;T384,1,0)</f>
        <v>0</v>
      </c>
      <c r="AN385" s="57" t="str">
        <f t="shared" ref="AN385" si="487">IF(ISBLANK(N387)=TRUE,"",IF(AF385=1,N384,-N387))</f>
        <v/>
      </c>
      <c r="AO385" s="57" t="str">
        <f t="shared" ref="AO385" si="488">IF(ISBLANK(O387)=TRUE,"",IF(AG385=1,O384,-O387))</f>
        <v/>
      </c>
      <c r="AP385" s="57" t="str">
        <f t="shared" ref="AP385" si="489">IF(ISBLANK(P387)=TRUE,"",IF(AH385=1,P384,-P387))</f>
        <v/>
      </c>
      <c r="AQ385" s="57" t="str">
        <f t="shared" ref="AQ385" si="490">IF(ISBLANK(Q387)=TRUE,"",IF(AI385=1,Q384,-Q387))</f>
        <v/>
      </c>
      <c r="AR385" s="57" t="str">
        <f t="shared" ref="AR385" si="491">IF(ISBLANK(R387)=TRUE,"",IF(AJ385=1,R384,-R387))</f>
        <v/>
      </c>
      <c r="AS385" s="57" t="str">
        <f t="shared" ref="AS385" si="492">IF(ISBLANK(S387)=TRUE,"",IF(AK385=1,S384,-S387))</f>
        <v/>
      </c>
      <c r="AT385" s="57" t="str">
        <f t="shared" ref="AT385" si="493">IF(ISBLANK(T387)=TRUE,"",IF(AL385=1,T384,-T387))</f>
        <v/>
      </c>
      <c r="AZ385" s="58" t="s">
        <v>10</v>
      </c>
      <c r="BA385" s="58">
        <v>2</v>
      </c>
    </row>
    <row r="386" spans="1:53" ht="39.9" customHeight="1" x14ac:dyDescent="1.1000000000000001">
      <c r="C386" s="40"/>
      <c r="D386" s="40"/>
      <c r="E386" s="53" t="s">
        <v>20</v>
      </c>
      <c r="F386" s="54" t="e">
        <f>VLOOKUP(A382,'zoznam zapasov pomoc'!$A$6:$K$133,9,0)</f>
        <v>#N/A</v>
      </c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6"/>
      <c r="X386" s="52"/>
      <c r="AZ386" s="58" t="s">
        <v>23</v>
      </c>
      <c r="BA386" s="58">
        <v>3</v>
      </c>
    </row>
    <row r="387" spans="1:53" ht="39.9" customHeight="1" x14ac:dyDescent="1.1000000000000001">
      <c r="A387" s="41" t="e">
        <f>CONCATENATE(2,A382)</f>
        <v>#N/A</v>
      </c>
      <c r="B387" s="41" t="e">
        <f>VLOOKUP(A387,'KO KODY SPOLU'!$A$3:$B$478,2,0)</f>
        <v>#N/A</v>
      </c>
      <c r="C387" s="40"/>
      <c r="D387" s="40"/>
      <c r="E387" s="53" t="s">
        <v>13</v>
      </c>
      <c r="F387" s="59" t="e">
        <f>VLOOKUP(A382,'zoznam zapasov pomoc'!$A$6:$K$133,10,0)</f>
        <v>#N/A</v>
      </c>
      <c r="G387" s="298"/>
      <c r="H387" s="84"/>
      <c r="I387" s="296" t="str">
        <f>IF(ISERROR(VLOOKUP(B387,vylosovanie!$N$10:$Q$162,3,0))=TRUE," ",VLOOKUP(B387,vylosovanie!$N$10:$Q$162,3,0))</f>
        <v xml:space="preserve"> </v>
      </c>
      <c r="J387" s="297"/>
      <c r="K387" s="297"/>
      <c r="L387" s="297"/>
      <c r="M387" s="52"/>
      <c r="N387" s="300"/>
      <c r="O387" s="300"/>
      <c r="P387" s="300"/>
      <c r="Q387" s="300"/>
      <c r="R387" s="300"/>
      <c r="S387" s="300"/>
      <c r="T387" s="300"/>
      <c r="U387" s="52"/>
      <c r="V387" s="236" t="str">
        <f>IF(N387="w","W",IF(N387="o","O",IF(SUM(AF384:AL385)=0,"",SUM(AF385:AL385))))</f>
        <v/>
      </c>
      <c r="W387" s="56"/>
      <c r="X387" s="52"/>
      <c r="AZ387" s="58" t="s">
        <v>24</v>
      </c>
      <c r="BA387" s="58">
        <v>4</v>
      </c>
    </row>
    <row r="388" spans="1:53" ht="39.9" customHeight="1" x14ac:dyDescent="1.1000000000000001">
      <c r="C388" s="40"/>
      <c r="D388" s="40"/>
      <c r="E388" s="60"/>
      <c r="F388" s="61"/>
      <c r="G388" s="299"/>
      <c r="H388" s="84"/>
      <c r="I388" s="296" t="str">
        <f>IF(ISERROR(VLOOKUP(B387,vylosovanie!$N$10:$Q$162,3,0))=TRUE," ",VLOOKUP(B387,vylosovanie!$N$10:$Q$162,4,0))</f>
        <v xml:space="preserve"> </v>
      </c>
      <c r="J388" s="297"/>
      <c r="K388" s="297"/>
      <c r="L388" s="297"/>
      <c r="M388" s="52"/>
      <c r="N388" s="301"/>
      <c r="O388" s="301"/>
      <c r="P388" s="301"/>
      <c r="Q388" s="301"/>
      <c r="R388" s="301"/>
      <c r="S388" s="301"/>
      <c r="T388" s="301"/>
      <c r="U388" s="52"/>
      <c r="V388" s="237"/>
      <c r="W388" s="56"/>
      <c r="X388" s="52"/>
      <c r="AZ388" s="58" t="s">
        <v>25</v>
      </c>
      <c r="BA388" s="58">
        <v>5</v>
      </c>
    </row>
    <row r="389" spans="1:53" ht="39.9" customHeight="1" x14ac:dyDescent="1.1000000000000001">
      <c r="C389" s="40"/>
      <c r="D389" s="40"/>
      <c r="E389" s="53" t="s">
        <v>36</v>
      </c>
      <c r="F389" s="54" t="s">
        <v>476</v>
      </c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6"/>
      <c r="X389" s="52"/>
      <c r="AZ389" s="58" t="s">
        <v>26</v>
      </c>
      <c r="BA389" s="58">
        <v>6</v>
      </c>
    </row>
    <row r="390" spans="1:53" ht="39.9" customHeight="1" x14ac:dyDescent="1.1000000000000001">
      <c r="C390" s="40"/>
      <c r="D390" s="40"/>
      <c r="E390" s="60"/>
      <c r="F390" s="61"/>
      <c r="G390" s="52"/>
      <c r="H390" s="52"/>
      <c r="I390" s="52" t="s">
        <v>17</v>
      </c>
      <c r="J390" s="52"/>
      <c r="K390" s="52"/>
      <c r="L390" s="52"/>
      <c r="M390" s="52"/>
      <c r="N390" s="62"/>
      <c r="O390" s="55"/>
      <c r="P390" s="55" t="s">
        <v>19</v>
      </c>
      <c r="Q390" s="55"/>
      <c r="R390" s="55"/>
      <c r="S390" s="55"/>
      <c r="T390" s="55"/>
      <c r="U390" s="52"/>
      <c r="V390" s="52"/>
      <c r="W390" s="56"/>
      <c r="X390" s="52"/>
      <c r="AZ390" s="58" t="s">
        <v>27</v>
      </c>
      <c r="BA390" s="58">
        <v>7</v>
      </c>
    </row>
    <row r="391" spans="1:53" ht="39.9" customHeight="1" x14ac:dyDescent="1.1000000000000001">
      <c r="E391" s="53" t="s">
        <v>11</v>
      </c>
      <c r="F391" s="54"/>
      <c r="G391" s="52"/>
      <c r="H391" s="52"/>
      <c r="I391" s="294"/>
      <c r="J391" s="294"/>
      <c r="K391" s="294"/>
      <c r="L391" s="294"/>
      <c r="M391" s="52"/>
      <c r="N391" s="291" t="str">
        <f>IF(I384="x",I387,IF(I387="x",I384,IF(V384="w",I384,IF(V387="w",I387,IF(V384&gt;V387,I384,IF(V387&gt;V384,I387," "))))))</f>
        <v xml:space="preserve"> </v>
      </c>
      <c r="O391" s="302"/>
      <c r="P391" s="302"/>
      <c r="Q391" s="302"/>
      <c r="R391" s="302"/>
      <c r="S391" s="303"/>
      <c r="T391" s="52"/>
      <c r="U391" s="52"/>
      <c r="V391" s="52"/>
      <c r="W391" s="56"/>
      <c r="X391" s="52"/>
      <c r="AZ391" s="58" t="s">
        <v>28</v>
      </c>
      <c r="BA391" s="58">
        <v>8</v>
      </c>
    </row>
    <row r="392" spans="1:53" ht="39.9" customHeight="1" x14ac:dyDescent="1.1000000000000001">
      <c r="E392" s="60"/>
      <c r="F392" s="61"/>
      <c r="G392" s="52"/>
      <c r="H392" s="52"/>
      <c r="I392" s="294"/>
      <c r="J392" s="294"/>
      <c r="K392" s="294"/>
      <c r="L392" s="294"/>
      <c r="M392" s="52"/>
      <c r="N392" s="291" t="str">
        <f>IF(I385="x",I388,IF(I388="x",I385,IF(V384="w",I385,IF(V387="w",I388,IF(V384&gt;V387,I385,IF(V387&gt;V384,I388," "))))))</f>
        <v xml:space="preserve"> </v>
      </c>
      <c r="O392" s="302"/>
      <c r="P392" s="302"/>
      <c r="Q392" s="302"/>
      <c r="R392" s="302"/>
      <c r="S392" s="303"/>
      <c r="T392" s="52"/>
      <c r="U392" s="52"/>
      <c r="V392" s="52"/>
      <c r="W392" s="56"/>
      <c r="X392" s="52"/>
    </row>
    <row r="393" spans="1:53" ht="39.9" customHeight="1" x14ac:dyDescent="1.1000000000000001">
      <c r="E393" s="53" t="s">
        <v>12</v>
      </c>
      <c r="F393" s="149" t="e">
        <f>IF($K$1=8,VLOOKUP('zapisy k stolom'!F382,PAVUK!$GR$2:$GS$8,2,0),IF($K$1=16,VLOOKUP('zapisy k stolom'!F382,PAVUK!$HF$2:$HG$16,2,0),IF($K$1=32,VLOOKUP('zapisy k stolom'!F382,PAVUK!$HB$2:$HC$32,2,0),IF('zapisy k stolom'!$K$1=64,VLOOKUP('zapisy k stolom'!F382,PAVUK!$GX$2:$GY$64,2,0),IF('zapisy k stolom'!$K$1=128,VLOOKUP('zapisy k stolom'!F382,PAVUK!$GT$2:$GU$128,2,0))))))</f>
        <v>#N/A</v>
      </c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6"/>
      <c r="X393" s="52"/>
    </row>
    <row r="394" spans="1:53" ht="39.9" customHeight="1" x14ac:dyDescent="1.1000000000000001">
      <c r="E394" s="60"/>
      <c r="F394" s="61"/>
      <c r="G394" s="52"/>
      <c r="H394" s="52" t="s">
        <v>18</v>
      </c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6"/>
      <c r="X394" s="52"/>
    </row>
    <row r="395" spans="1:53" ht="39.9" customHeight="1" x14ac:dyDescent="1.1000000000000001">
      <c r="E395" s="60"/>
      <c r="F395" s="61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6"/>
      <c r="X395" s="52"/>
    </row>
    <row r="396" spans="1:53" ht="39.9" customHeight="1" x14ac:dyDescent="1.1000000000000001">
      <c r="E396" s="60"/>
      <c r="F396" s="61"/>
      <c r="G396" s="52"/>
      <c r="H396" s="52"/>
      <c r="I396" s="289" t="str">
        <f>I384</f>
        <v xml:space="preserve"> </v>
      </c>
      <c r="J396" s="289"/>
      <c r="K396" s="289"/>
      <c r="L396" s="289"/>
      <c r="M396" s="52"/>
      <c r="N396" s="52"/>
      <c r="P396" s="289" t="str">
        <f>I387</f>
        <v xml:space="preserve"> </v>
      </c>
      <c r="Q396" s="289"/>
      <c r="R396" s="289"/>
      <c r="S396" s="289"/>
      <c r="T396" s="290"/>
      <c r="U396" s="290"/>
      <c r="V396" s="52"/>
      <c r="W396" s="56"/>
      <c r="X396" s="52"/>
    </row>
    <row r="397" spans="1:53" ht="39.9" customHeight="1" x14ac:dyDescent="1.1000000000000001">
      <c r="E397" s="60"/>
      <c r="F397" s="61"/>
      <c r="G397" s="52"/>
      <c r="H397" s="52"/>
      <c r="I397" s="289" t="str">
        <f>I385</f>
        <v xml:space="preserve"> </v>
      </c>
      <c r="J397" s="289"/>
      <c r="K397" s="289"/>
      <c r="L397" s="289"/>
      <c r="M397" s="52"/>
      <c r="N397" s="52"/>
      <c r="O397" s="52"/>
      <c r="P397" s="289" t="str">
        <f>I388</f>
        <v xml:space="preserve"> </v>
      </c>
      <c r="Q397" s="289"/>
      <c r="R397" s="289"/>
      <c r="S397" s="289"/>
      <c r="T397" s="290"/>
      <c r="U397" s="290"/>
      <c r="V397" s="52"/>
      <c r="W397" s="56"/>
      <c r="X397" s="52"/>
    </row>
    <row r="398" spans="1:53" ht="69.900000000000006" customHeight="1" x14ac:dyDescent="1.1000000000000001">
      <c r="E398" s="53"/>
      <c r="F398" s="54"/>
      <c r="G398" s="52"/>
      <c r="H398" s="63" t="s">
        <v>21</v>
      </c>
      <c r="I398" s="291"/>
      <c r="J398" s="292"/>
      <c r="K398" s="292"/>
      <c r="L398" s="293"/>
      <c r="M398" s="52"/>
      <c r="N398" s="52"/>
      <c r="O398" s="63" t="s">
        <v>21</v>
      </c>
      <c r="P398" s="294"/>
      <c r="Q398" s="294"/>
      <c r="R398" s="294"/>
      <c r="S398" s="294"/>
      <c r="T398" s="294"/>
      <c r="U398" s="294"/>
      <c r="V398" s="52"/>
      <c r="W398" s="56"/>
      <c r="X398" s="52"/>
    </row>
    <row r="399" spans="1:53" ht="69.900000000000006" customHeight="1" x14ac:dyDescent="1.1000000000000001">
      <c r="E399" s="53"/>
      <c r="F399" s="54"/>
      <c r="G399" s="52"/>
      <c r="H399" s="63" t="s">
        <v>22</v>
      </c>
      <c r="I399" s="294"/>
      <c r="J399" s="294"/>
      <c r="K399" s="294"/>
      <c r="L399" s="294"/>
      <c r="M399" s="52"/>
      <c r="N399" s="52"/>
      <c r="O399" s="63" t="s">
        <v>22</v>
      </c>
      <c r="P399" s="294"/>
      <c r="Q399" s="294"/>
      <c r="R399" s="294"/>
      <c r="S399" s="294"/>
      <c r="T399" s="294"/>
      <c r="U399" s="294"/>
      <c r="V399" s="52"/>
      <c r="W399" s="56"/>
      <c r="X399" s="52"/>
    </row>
    <row r="400" spans="1:53" ht="69.900000000000006" customHeight="1" x14ac:dyDescent="1.1000000000000001">
      <c r="E400" s="53"/>
      <c r="F400" s="54"/>
      <c r="G400" s="52"/>
      <c r="H400" s="63" t="s">
        <v>22</v>
      </c>
      <c r="I400" s="294"/>
      <c r="J400" s="294"/>
      <c r="K400" s="294"/>
      <c r="L400" s="294"/>
      <c r="M400" s="52"/>
      <c r="N400" s="52"/>
      <c r="O400" s="63" t="s">
        <v>22</v>
      </c>
      <c r="P400" s="294"/>
      <c r="Q400" s="294"/>
      <c r="R400" s="294"/>
      <c r="S400" s="294"/>
      <c r="T400" s="294"/>
      <c r="U400" s="294"/>
      <c r="V400" s="52"/>
      <c r="W400" s="56"/>
      <c r="X400" s="52"/>
    </row>
    <row r="401" spans="1:53" ht="39.9" customHeight="1" thickBot="1" x14ac:dyDescent="1.1499999999999999">
      <c r="E401" s="64"/>
      <c r="F401" s="65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7"/>
      <c r="U401" s="67"/>
      <c r="V401" s="67"/>
      <c r="W401" s="68"/>
      <c r="X401" s="52"/>
    </row>
    <row r="402" spans="1:53" ht="61.8" thickBot="1" x14ac:dyDescent="1.1499999999999999"/>
    <row r="403" spans="1:53" ht="39.9" customHeight="1" x14ac:dyDescent="1.1000000000000001">
      <c r="A403" s="41" t="e">
        <f>F414</f>
        <v>#N/A</v>
      </c>
      <c r="C403" s="40"/>
      <c r="D403" s="40"/>
      <c r="E403" s="48" t="s">
        <v>39</v>
      </c>
      <c r="F403" s="49">
        <f>F382+1</f>
        <v>20</v>
      </c>
      <c r="G403" s="50"/>
      <c r="H403" s="86" t="s">
        <v>192</v>
      </c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 t="s">
        <v>15</v>
      </c>
      <c r="W403" s="51"/>
      <c r="X403" s="52"/>
      <c r="Y403" s="42" t="e">
        <f>A405</f>
        <v>#N/A</v>
      </c>
      <c r="Z403" s="47" t="str">
        <f>CONCATENATE("(",V405,":",V408,")")</f>
        <v>(:)</v>
      </c>
      <c r="AA403" s="44" t="str">
        <f>IF(N412=" ","",IF(N412=I405,B405,IF(N412=I408,B408," ")))</f>
        <v/>
      </c>
      <c r="AB403" s="44" t="str">
        <f>IF(V405&gt;V408,AV403,IF(V408&gt;V405,AV404,""))</f>
        <v/>
      </c>
      <c r="AC403" s="44" t="e">
        <f>CONCATENATE("Tbl.: ",F405,"   H: ",F408,"   D: ",F407)</f>
        <v>#N/A</v>
      </c>
      <c r="AD403" s="42" t="e">
        <f>IF(OR(I408="X",I405="X"),"",IF(N412=I405,B408,B405))</f>
        <v>#N/A</v>
      </c>
      <c r="AE403" s="42" t="s">
        <v>4</v>
      </c>
      <c r="AV403" s="45" t="str">
        <f>IF(OR(N405="w",N408="w"),"W.O.",CONCATENATE(V405,":",V408, " ( ",AN405,",",AO405,",",AP405,",",AQ405,",",AR405,",",AS405,",",AT405," ) "))</f>
        <v xml:space="preserve">: ( ,,,,,, ) </v>
      </c>
    </row>
    <row r="404" spans="1:53" ht="39.9" customHeight="1" x14ac:dyDescent="1.1000000000000001">
      <c r="C404" s="40"/>
      <c r="D404" s="40"/>
      <c r="E404" s="53"/>
      <c r="F404" s="54"/>
      <c r="G404" s="85" t="s">
        <v>191</v>
      </c>
      <c r="H404" s="87" t="s">
        <v>193</v>
      </c>
      <c r="I404" s="52"/>
      <c r="J404" s="52"/>
      <c r="K404" s="52"/>
      <c r="L404" s="52"/>
      <c r="M404" s="52"/>
      <c r="N404" s="55">
        <v>1</v>
      </c>
      <c r="O404" s="55">
        <v>2</v>
      </c>
      <c r="P404" s="55">
        <v>3</v>
      </c>
      <c r="Q404" s="55">
        <v>4</v>
      </c>
      <c r="R404" s="55">
        <v>5</v>
      </c>
      <c r="S404" s="55">
        <v>6</v>
      </c>
      <c r="T404" s="55">
        <v>7</v>
      </c>
      <c r="U404" s="52"/>
      <c r="V404" s="55" t="s">
        <v>16</v>
      </c>
      <c r="W404" s="56"/>
      <c r="X404" s="52"/>
      <c r="AE404" s="42" t="s">
        <v>38</v>
      </c>
      <c r="AV404" s="45" t="str">
        <f>IF(OR(N405="w",N408="w"),"W.O.",CONCATENATE(V408,":",V405, " ( ",AN406,",",AO406,",",AP406,",",AQ406,",",AR406,",",AS406,",",AT406," ) "))</f>
        <v xml:space="preserve">: ( ,,,,,, ) </v>
      </c>
    </row>
    <row r="405" spans="1:53" ht="39.9" customHeight="1" x14ac:dyDescent="1.1000000000000001">
      <c r="A405" s="41" t="e">
        <f>CONCATENATE(1,A403)</f>
        <v>#N/A</v>
      </c>
      <c r="B405" s="41" t="e">
        <f>VLOOKUP(A405,'KO KODY SPOLU'!$A$3:$B$478,2,0)</f>
        <v>#N/A</v>
      </c>
      <c r="C405" s="40"/>
      <c r="D405" s="40"/>
      <c r="E405" s="53" t="s">
        <v>14</v>
      </c>
      <c r="F405" s="54" t="e">
        <f>VLOOKUP(A403,'zoznam zapasov pomoc'!$A$6:$K$133,11,0)</f>
        <v>#N/A</v>
      </c>
      <c r="G405" s="298"/>
      <c r="H405" s="84"/>
      <c r="I405" s="296" t="str">
        <f>IF(ISERROR(VLOOKUP(B405,vylosovanie!$N$10:$Q$162,3,0))=TRUE," ",VLOOKUP(B405,vylosovanie!$N$10:$Q$162,3,0))</f>
        <v xml:space="preserve"> </v>
      </c>
      <c r="J405" s="297"/>
      <c r="K405" s="297"/>
      <c r="L405" s="297"/>
      <c r="M405" s="52"/>
      <c r="N405" s="300"/>
      <c r="O405" s="300"/>
      <c r="P405" s="300"/>
      <c r="Q405" s="300"/>
      <c r="R405" s="300"/>
      <c r="S405" s="300"/>
      <c r="T405" s="300"/>
      <c r="U405" s="52"/>
      <c r="V405" s="295" t="str">
        <f>IF(N405="w","W",IF(N405="o","O",IF(SUM(AF405:AL406)=0,"",SUM(AF405:AL405))))</f>
        <v/>
      </c>
      <c r="W405" s="56"/>
      <c r="X405" s="52"/>
      <c r="AE405" s="42">
        <f>VLOOKUP(I405,vylosovanie!$F$5:$L$41,7,0)</f>
        <v>51</v>
      </c>
      <c r="AF405" s="57">
        <f>IF(N405&gt;N408,1,0)</f>
        <v>0</v>
      </c>
      <c r="AG405" s="57">
        <f t="shared" ref="AG405" si="494">IF(O405&gt;O408,1,0)</f>
        <v>0</v>
      </c>
      <c r="AH405" s="57">
        <f t="shared" ref="AH405" si="495">IF(P405&gt;P408,1,0)</f>
        <v>0</v>
      </c>
      <c r="AI405" s="57">
        <f t="shared" ref="AI405" si="496">IF(Q405&gt;Q408,1,0)</f>
        <v>0</v>
      </c>
      <c r="AJ405" s="57">
        <f t="shared" ref="AJ405" si="497">IF(R405&gt;R408,1,0)</f>
        <v>0</v>
      </c>
      <c r="AK405" s="57">
        <f t="shared" ref="AK405" si="498">IF(S405&gt;S408,1,0)</f>
        <v>0</v>
      </c>
      <c r="AL405" s="57">
        <f t="shared" ref="AL405" si="499">IF(T405&gt;T408,1,0)</f>
        <v>0</v>
      </c>
      <c r="AN405" s="57" t="str">
        <f t="shared" ref="AN405" si="500">IF(ISBLANK(N405)=TRUE,"",IF(AF405=1,N408,-N405))</f>
        <v/>
      </c>
      <c r="AO405" s="57" t="str">
        <f t="shared" ref="AO405" si="501">IF(ISBLANK(O405)=TRUE,"",IF(AG405=1,O408,-O405))</f>
        <v/>
      </c>
      <c r="AP405" s="57" t="str">
        <f t="shared" ref="AP405" si="502">IF(ISBLANK(P405)=TRUE,"",IF(AH405=1,P408,-P405))</f>
        <v/>
      </c>
      <c r="AQ405" s="57" t="str">
        <f t="shared" ref="AQ405" si="503">IF(ISBLANK(Q405)=TRUE,"",IF(AI405=1,Q408,-Q405))</f>
        <v/>
      </c>
      <c r="AR405" s="57" t="str">
        <f t="shared" ref="AR405" si="504">IF(ISBLANK(R405)=TRUE,"",IF(AJ405=1,R408,-R405))</f>
        <v/>
      </c>
      <c r="AS405" s="57" t="str">
        <f t="shared" ref="AS405" si="505">IF(ISBLANK(S405)=TRUE,"",IF(AK405=1,S408,-S405))</f>
        <v/>
      </c>
      <c r="AT405" s="57" t="str">
        <f t="shared" ref="AT405" si="506">IF(ISBLANK(T405)=TRUE,"",IF(AL405=1,T408,-T405))</f>
        <v/>
      </c>
      <c r="AZ405" s="58" t="s">
        <v>5</v>
      </c>
      <c r="BA405" s="58">
        <v>1</v>
      </c>
    </row>
    <row r="406" spans="1:53" ht="39.9" customHeight="1" x14ac:dyDescent="1.1000000000000001">
      <c r="C406" s="40"/>
      <c r="D406" s="40"/>
      <c r="E406" s="53"/>
      <c r="F406" s="54"/>
      <c r="G406" s="299"/>
      <c r="H406" s="84"/>
      <c r="I406" s="296" t="str">
        <f>IF(ISERROR(VLOOKUP(B405,vylosovanie!$N$10:$Q$162,3,0))=TRUE," ",VLOOKUP(B405,vylosovanie!$N$10:$Q$162,4,0))</f>
        <v xml:space="preserve"> </v>
      </c>
      <c r="J406" s="297"/>
      <c r="K406" s="297"/>
      <c r="L406" s="297"/>
      <c r="M406" s="52"/>
      <c r="N406" s="301"/>
      <c r="O406" s="301"/>
      <c r="P406" s="301"/>
      <c r="Q406" s="301"/>
      <c r="R406" s="301"/>
      <c r="S406" s="301"/>
      <c r="T406" s="301"/>
      <c r="U406" s="52"/>
      <c r="V406" s="295"/>
      <c r="W406" s="56"/>
      <c r="X406" s="52"/>
      <c r="AE406" s="42">
        <f>VLOOKUP(I408,vylosovanie!$F$5:$L$41,7,0)</f>
        <v>51</v>
      </c>
      <c r="AF406" s="57">
        <f>IF(N408&gt;N405,1,0)</f>
        <v>0</v>
      </c>
      <c r="AG406" s="57">
        <f t="shared" ref="AG406" si="507">IF(O408&gt;O405,1,0)</f>
        <v>0</v>
      </c>
      <c r="AH406" s="57">
        <f t="shared" ref="AH406" si="508">IF(P408&gt;P405,1,0)</f>
        <v>0</v>
      </c>
      <c r="AI406" s="57">
        <f t="shared" ref="AI406" si="509">IF(Q408&gt;Q405,1,0)</f>
        <v>0</v>
      </c>
      <c r="AJ406" s="57">
        <f t="shared" ref="AJ406" si="510">IF(R408&gt;R405,1,0)</f>
        <v>0</v>
      </c>
      <c r="AK406" s="57">
        <f t="shared" ref="AK406" si="511">IF(S408&gt;S405,1,0)</f>
        <v>0</v>
      </c>
      <c r="AL406" s="57">
        <f t="shared" ref="AL406" si="512">IF(T408&gt;T405,1,0)</f>
        <v>0</v>
      </c>
      <c r="AN406" s="57" t="str">
        <f t="shared" ref="AN406" si="513">IF(ISBLANK(N408)=TRUE,"",IF(AF406=1,N405,-N408))</f>
        <v/>
      </c>
      <c r="AO406" s="57" t="str">
        <f t="shared" ref="AO406" si="514">IF(ISBLANK(O408)=TRUE,"",IF(AG406=1,O405,-O408))</f>
        <v/>
      </c>
      <c r="AP406" s="57" t="str">
        <f t="shared" ref="AP406" si="515">IF(ISBLANK(P408)=TRUE,"",IF(AH406=1,P405,-P408))</f>
        <v/>
      </c>
      <c r="AQ406" s="57" t="str">
        <f t="shared" ref="AQ406" si="516">IF(ISBLANK(Q408)=TRUE,"",IF(AI406=1,Q405,-Q408))</f>
        <v/>
      </c>
      <c r="AR406" s="57" t="str">
        <f t="shared" ref="AR406" si="517">IF(ISBLANK(R408)=TRUE,"",IF(AJ406=1,R405,-R408))</f>
        <v/>
      </c>
      <c r="AS406" s="57" t="str">
        <f t="shared" ref="AS406" si="518">IF(ISBLANK(S408)=TRUE,"",IF(AK406=1,S405,-S408))</f>
        <v/>
      </c>
      <c r="AT406" s="57" t="str">
        <f t="shared" ref="AT406" si="519">IF(ISBLANK(T408)=TRUE,"",IF(AL406=1,T405,-T408))</f>
        <v/>
      </c>
      <c r="AZ406" s="58" t="s">
        <v>10</v>
      </c>
      <c r="BA406" s="58">
        <v>2</v>
      </c>
    </row>
    <row r="407" spans="1:53" ht="39.9" customHeight="1" x14ac:dyDescent="1.1000000000000001">
      <c r="C407" s="40"/>
      <c r="D407" s="40"/>
      <c r="E407" s="53" t="s">
        <v>20</v>
      </c>
      <c r="F407" s="54" t="e">
        <f>VLOOKUP(A403,'zoznam zapasov pomoc'!$A$6:$K$133,9,0)</f>
        <v>#N/A</v>
      </c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6"/>
      <c r="X407" s="52"/>
      <c r="AZ407" s="58" t="s">
        <v>23</v>
      </c>
      <c r="BA407" s="58">
        <v>3</v>
      </c>
    </row>
    <row r="408" spans="1:53" ht="39.9" customHeight="1" x14ac:dyDescent="1.1000000000000001">
      <c r="A408" s="41" t="e">
        <f>CONCATENATE(2,A403)</f>
        <v>#N/A</v>
      </c>
      <c r="B408" s="41" t="e">
        <f>VLOOKUP(A408,'KO KODY SPOLU'!$A$3:$B$478,2,0)</f>
        <v>#N/A</v>
      </c>
      <c r="C408" s="40"/>
      <c r="D408" s="40"/>
      <c r="E408" s="53" t="s">
        <v>13</v>
      </c>
      <c r="F408" s="59" t="e">
        <f>VLOOKUP(A403,'zoznam zapasov pomoc'!$A$6:$K$133,10,0)</f>
        <v>#N/A</v>
      </c>
      <c r="G408" s="298"/>
      <c r="H408" s="84"/>
      <c r="I408" s="296" t="str">
        <f>IF(ISERROR(VLOOKUP(B408,vylosovanie!$N$10:$Q$162,3,0))=TRUE," ",VLOOKUP(B408,vylosovanie!$N$10:$Q$162,3,0))</f>
        <v xml:space="preserve"> </v>
      </c>
      <c r="J408" s="297"/>
      <c r="K408" s="297"/>
      <c r="L408" s="297"/>
      <c r="M408" s="52"/>
      <c r="N408" s="300"/>
      <c r="O408" s="300"/>
      <c r="P408" s="300"/>
      <c r="Q408" s="300"/>
      <c r="R408" s="300"/>
      <c r="S408" s="300"/>
      <c r="T408" s="300"/>
      <c r="U408" s="52"/>
      <c r="V408" s="295" t="str">
        <f>IF(N408="w","W",IF(N408="o","O",IF(SUM(AF405:AL406)=0,"",SUM(AF405:AL405))))</f>
        <v/>
      </c>
      <c r="W408" s="56"/>
      <c r="X408" s="52"/>
      <c r="AZ408" s="58" t="s">
        <v>24</v>
      </c>
      <c r="BA408" s="58">
        <v>4</v>
      </c>
    </row>
    <row r="409" spans="1:53" ht="39.9" customHeight="1" x14ac:dyDescent="1.1000000000000001">
      <c r="C409" s="40"/>
      <c r="D409" s="40"/>
      <c r="E409" s="60"/>
      <c r="F409" s="61"/>
      <c r="G409" s="299"/>
      <c r="H409" s="84"/>
      <c r="I409" s="296" t="str">
        <f>IF(ISERROR(VLOOKUP(B408,vylosovanie!$N$10:$Q$162,3,0))=TRUE," ",VLOOKUP(B408,vylosovanie!$N$10:$Q$162,4,0))</f>
        <v xml:space="preserve"> </v>
      </c>
      <c r="J409" s="297"/>
      <c r="K409" s="297"/>
      <c r="L409" s="297"/>
      <c r="M409" s="52"/>
      <c r="N409" s="301"/>
      <c r="O409" s="301"/>
      <c r="P409" s="301"/>
      <c r="Q409" s="301"/>
      <c r="R409" s="301"/>
      <c r="S409" s="301"/>
      <c r="T409" s="301"/>
      <c r="U409" s="52"/>
      <c r="V409" s="295"/>
      <c r="W409" s="56"/>
      <c r="X409" s="52"/>
      <c r="AZ409" s="58" t="s">
        <v>25</v>
      </c>
      <c r="BA409" s="58">
        <v>5</v>
      </c>
    </row>
    <row r="410" spans="1:53" ht="39.9" customHeight="1" x14ac:dyDescent="1.1000000000000001">
      <c r="C410" s="40"/>
      <c r="D410" s="40"/>
      <c r="E410" s="53" t="s">
        <v>36</v>
      </c>
      <c r="F410" s="54" t="s">
        <v>476</v>
      </c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6"/>
      <c r="X410" s="52"/>
      <c r="AZ410" s="58" t="s">
        <v>26</v>
      </c>
      <c r="BA410" s="58">
        <v>6</v>
      </c>
    </row>
    <row r="411" spans="1:53" ht="39.9" customHeight="1" x14ac:dyDescent="1.1000000000000001">
      <c r="C411" s="40"/>
      <c r="D411" s="40"/>
      <c r="E411" s="60"/>
      <c r="F411" s="61"/>
      <c r="G411" s="52"/>
      <c r="H411" s="52"/>
      <c r="I411" s="52" t="s">
        <v>17</v>
      </c>
      <c r="J411" s="52"/>
      <c r="K411" s="52"/>
      <c r="L411" s="52"/>
      <c r="M411" s="52"/>
      <c r="N411" s="62"/>
      <c r="O411" s="55"/>
      <c r="P411" s="55" t="s">
        <v>19</v>
      </c>
      <c r="Q411" s="55"/>
      <c r="R411" s="55"/>
      <c r="S411" s="55"/>
      <c r="T411" s="55"/>
      <c r="U411" s="52"/>
      <c r="V411" s="52"/>
      <c r="W411" s="56"/>
      <c r="X411" s="52"/>
      <c r="AZ411" s="58" t="s">
        <v>27</v>
      </c>
      <c r="BA411" s="58">
        <v>7</v>
      </c>
    </row>
    <row r="412" spans="1:53" ht="39.9" customHeight="1" x14ac:dyDescent="1.1000000000000001">
      <c r="E412" s="53" t="s">
        <v>11</v>
      </c>
      <c r="F412" s="54"/>
      <c r="G412" s="52"/>
      <c r="H412" s="52"/>
      <c r="I412" s="294"/>
      <c r="J412" s="294"/>
      <c r="K412" s="294"/>
      <c r="L412" s="294"/>
      <c r="M412" s="52"/>
      <c r="N412" s="291" t="str">
        <f>IF(I405="x",I408,IF(I408="x",I405,IF(V405="w",I405,IF(V408="w",I408,IF(V405&gt;V408,I405,IF(V408&gt;V405,I408," "))))))</f>
        <v xml:space="preserve"> </v>
      </c>
      <c r="O412" s="302"/>
      <c r="P412" s="302"/>
      <c r="Q412" s="302"/>
      <c r="R412" s="302"/>
      <c r="S412" s="303"/>
      <c r="T412" s="52"/>
      <c r="U412" s="52"/>
      <c r="V412" s="52"/>
      <c r="W412" s="56"/>
      <c r="X412" s="52"/>
      <c r="AZ412" s="58" t="s">
        <v>28</v>
      </c>
      <c r="BA412" s="58">
        <v>8</v>
      </c>
    </row>
    <row r="413" spans="1:53" ht="39.9" customHeight="1" x14ac:dyDescent="1.1000000000000001">
      <c r="E413" s="60"/>
      <c r="F413" s="61"/>
      <c r="G413" s="52"/>
      <c r="H413" s="52"/>
      <c r="I413" s="294"/>
      <c r="J413" s="294"/>
      <c r="K413" s="294"/>
      <c r="L413" s="294"/>
      <c r="M413" s="52"/>
      <c r="N413" s="291" t="str">
        <f>IF(I406="x",I409,IF(I409="x",I406,IF(V405="w",I406,IF(V408="w",I409,IF(V405&gt;V408,I406,IF(V408&gt;V405,I409," "))))))</f>
        <v xml:space="preserve"> </v>
      </c>
      <c r="O413" s="302"/>
      <c r="P413" s="302"/>
      <c r="Q413" s="302"/>
      <c r="R413" s="302"/>
      <c r="S413" s="303"/>
      <c r="T413" s="52"/>
      <c r="U413" s="52"/>
      <c r="V413" s="52"/>
      <c r="W413" s="56"/>
      <c r="X413" s="52"/>
    </row>
    <row r="414" spans="1:53" ht="39.9" customHeight="1" x14ac:dyDescent="1.1000000000000001">
      <c r="E414" s="53" t="s">
        <v>12</v>
      </c>
      <c r="F414" s="149" t="e">
        <f>IF($K$1=8,VLOOKUP('zapisy k stolom'!F403,PAVUK!$GR$2:$GS$8,2,0),IF($K$1=16,VLOOKUP('zapisy k stolom'!F403,PAVUK!$HF$2:$HG$16,2,0),IF($K$1=32,VLOOKUP('zapisy k stolom'!F403,PAVUK!$HB$2:$HC$32,2,0),IF('zapisy k stolom'!$K$1=64,VLOOKUP('zapisy k stolom'!F403,PAVUK!$GX$2:$GY$64,2,0),IF('zapisy k stolom'!$K$1=128,VLOOKUP('zapisy k stolom'!F403,PAVUK!$GT$2:$GU$128,2,0))))))</f>
        <v>#N/A</v>
      </c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6"/>
      <c r="X414" s="52"/>
    </row>
    <row r="415" spans="1:53" ht="39.9" customHeight="1" x14ac:dyDescent="1.1000000000000001">
      <c r="E415" s="60"/>
      <c r="F415" s="61"/>
      <c r="G415" s="52"/>
      <c r="H415" s="52" t="s">
        <v>18</v>
      </c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6"/>
      <c r="X415" s="52"/>
    </row>
    <row r="416" spans="1:53" ht="39.9" customHeight="1" x14ac:dyDescent="1.1000000000000001">
      <c r="E416" s="60"/>
      <c r="F416" s="61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6"/>
      <c r="X416" s="52"/>
    </row>
    <row r="417" spans="1:53" ht="39.9" customHeight="1" x14ac:dyDescent="1.1000000000000001">
      <c r="E417" s="60"/>
      <c r="F417" s="61"/>
      <c r="G417" s="52"/>
      <c r="H417" s="52"/>
      <c r="I417" s="289" t="str">
        <f>I405</f>
        <v xml:space="preserve"> </v>
      </c>
      <c r="J417" s="289"/>
      <c r="K417" s="289"/>
      <c r="L417" s="289"/>
      <c r="M417" s="52"/>
      <c r="N417" s="52"/>
      <c r="P417" s="289" t="str">
        <f>I408</f>
        <v xml:space="preserve"> </v>
      </c>
      <c r="Q417" s="289"/>
      <c r="R417" s="289"/>
      <c r="S417" s="289"/>
      <c r="T417" s="290"/>
      <c r="U417" s="290"/>
      <c r="V417" s="52"/>
      <c r="W417" s="56"/>
      <c r="X417" s="52"/>
    </row>
    <row r="418" spans="1:53" ht="39.9" customHeight="1" x14ac:dyDescent="1.1000000000000001">
      <c r="E418" s="60"/>
      <c r="F418" s="61"/>
      <c r="G418" s="52"/>
      <c r="H418" s="52"/>
      <c r="I418" s="289" t="str">
        <f>I406</f>
        <v xml:space="preserve"> </v>
      </c>
      <c r="J418" s="289"/>
      <c r="K418" s="289"/>
      <c r="L418" s="289"/>
      <c r="M418" s="52"/>
      <c r="N418" s="52"/>
      <c r="O418" s="52"/>
      <c r="P418" s="289" t="str">
        <f>I409</f>
        <v xml:space="preserve"> </v>
      </c>
      <c r="Q418" s="289"/>
      <c r="R418" s="289"/>
      <c r="S418" s="289"/>
      <c r="T418" s="290"/>
      <c r="U418" s="290"/>
      <c r="V418" s="52"/>
      <c r="W418" s="56"/>
      <c r="X418" s="52"/>
    </row>
    <row r="419" spans="1:53" ht="69.900000000000006" customHeight="1" x14ac:dyDescent="1.1000000000000001">
      <c r="E419" s="53"/>
      <c r="F419" s="54"/>
      <c r="G419" s="52"/>
      <c r="H419" s="63" t="s">
        <v>21</v>
      </c>
      <c r="I419" s="291"/>
      <c r="J419" s="292"/>
      <c r="K419" s="292"/>
      <c r="L419" s="293"/>
      <c r="M419" s="52"/>
      <c r="N419" s="52"/>
      <c r="O419" s="63" t="s">
        <v>21</v>
      </c>
      <c r="P419" s="294"/>
      <c r="Q419" s="294"/>
      <c r="R419" s="294"/>
      <c r="S419" s="294"/>
      <c r="T419" s="294"/>
      <c r="U419" s="294"/>
      <c r="V419" s="52"/>
      <c r="W419" s="56"/>
      <c r="X419" s="52"/>
    </row>
    <row r="420" spans="1:53" ht="69.900000000000006" customHeight="1" x14ac:dyDescent="1.1000000000000001">
      <c r="E420" s="53"/>
      <c r="F420" s="54"/>
      <c r="G420" s="52"/>
      <c r="H420" s="63" t="s">
        <v>22</v>
      </c>
      <c r="I420" s="294"/>
      <c r="J420" s="294"/>
      <c r="K420" s="294"/>
      <c r="L420" s="294"/>
      <c r="M420" s="52"/>
      <c r="N420" s="52"/>
      <c r="O420" s="63" t="s">
        <v>22</v>
      </c>
      <c r="P420" s="294"/>
      <c r="Q420" s="294"/>
      <c r="R420" s="294"/>
      <c r="S420" s="294"/>
      <c r="T420" s="294"/>
      <c r="U420" s="294"/>
      <c r="V420" s="52"/>
      <c r="W420" s="56"/>
      <c r="X420" s="52"/>
    </row>
    <row r="421" spans="1:53" ht="69.900000000000006" customHeight="1" x14ac:dyDescent="1.1000000000000001">
      <c r="E421" s="53"/>
      <c r="F421" s="54"/>
      <c r="G421" s="52"/>
      <c r="H421" s="63" t="s">
        <v>22</v>
      </c>
      <c r="I421" s="294"/>
      <c r="J421" s="294"/>
      <c r="K421" s="294"/>
      <c r="L421" s="294"/>
      <c r="M421" s="52"/>
      <c r="N421" s="52"/>
      <c r="O421" s="63" t="s">
        <v>22</v>
      </c>
      <c r="P421" s="294"/>
      <c r="Q421" s="294"/>
      <c r="R421" s="294"/>
      <c r="S421" s="294"/>
      <c r="T421" s="294"/>
      <c r="U421" s="294"/>
      <c r="V421" s="52"/>
      <c r="W421" s="56"/>
      <c r="X421" s="52"/>
    </row>
    <row r="422" spans="1:53" ht="39.9" customHeight="1" thickBot="1" x14ac:dyDescent="1.1499999999999999">
      <c r="E422" s="64"/>
      <c r="F422" s="65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7"/>
      <c r="U422" s="67"/>
      <c r="V422" s="67"/>
      <c r="W422" s="68"/>
      <c r="X422" s="52"/>
    </row>
    <row r="423" spans="1:53" ht="61.8" thickBot="1" x14ac:dyDescent="1.1499999999999999"/>
    <row r="424" spans="1:53" ht="39.9" customHeight="1" x14ac:dyDescent="1.1000000000000001">
      <c r="A424" s="41" t="e">
        <f>F435</f>
        <v>#N/A</v>
      </c>
      <c r="C424" s="40"/>
      <c r="D424" s="40"/>
      <c r="E424" s="48" t="s">
        <v>39</v>
      </c>
      <c r="F424" s="49">
        <f>F403+1</f>
        <v>21</v>
      </c>
      <c r="G424" s="50"/>
      <c r="H424" s="86" t="s">
        <v>192</v>
      </c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 t="s">
        <v>15</v>
      </c>
      <c r="W424" s="51"/>
      <c r="X424" s="52"/>
      <c r="Y424" s="42" t="e">
        <f>A426</f>
        <v>#N/A</v>
      </c>
      <c r="Z424" s="47" t="str">
        <f>CONCATENATE("(",V426,":",V429,")")</f>
        <v>(:)</v>
      </c>
      <c r="AA424" s="44" t="str">
        <f>IF(N433=" ","",IF(N433=I426,B426,IF(N433=I429,B429," ")))</f>
        <v/>
      </c>
      <c r="AB424" s="44" t="str">
        <f>IF(V426&gt;V429,AV424,IF(V429&gt;V426,AV425,""))</f>
        <v/>
      </c>
      <c r="AC424" s="44" t="e">
        <f>CONCATENATE("Tbl.: ",F426,"   H: ",F429,"   D: ",F428)</f>
        <v>#N/A</v>
      </c>
      <c r="AD424" s="42" t="e">
        <f>IF(OR(I429="X",I426="X"),"",IF(N433=I426,B429,B426))</f>
        <v>#N/A</v>
      </c>
      <c r="AE424" s="42" t="s">
        <v>4</v>
      </c>
      <c r="AV424" s="45" t="str">
        <f>IF(OR(N426="w",N429="w"),"W.O.",CONCATENATE(V426,":",V429, " ( ",AN426,",",AO426,",",AP426,",",AQ426,",",AR426,",",AS426,",",AT426," ) "))</f>
        <v xml:space="preserve">: ( ,,,,,, ) </v>
      </c>
    </row>
    <row r="425" spans="1:53" ht="39.9" customHeight="1" x14ac:dyDescent="1.1000000000000001">
      <c r="C425" s="40"/>
      <c r="D425" s="40"/>
      <c r="E425" s="53"/>
      <c r="F425" s="54"/>
      <c r="G425" s="85" t="s">
        <v>191</v>
      </c>
      <c r="H425" s="87" t="s">
        <v>193</v>
      </c>
      <c r="I425" s="52"/>
      <c r="J425" s="52"/>
      <c r="K425" s="52"/>
      <c r="L425" s="52"/>
      <c r="M425" s="52"/>
      <c r="N425" s="55">
        <v>1</v>
      </c>
      <c r="O425" s="55">
        <v>2</v>
      </c>
      <c r="P425" s="55">
        <v>3</v>
      </c>
      <c r="Q425" s="55">
        <v>4</v>
      </c>
      <c r="R425" s="55">
        <v>5</v>
      </c>
      <c r="S425" s="55">
        <v>6</v>
      </c>
      <c r="T425" s="55">
        <v>7</v>
      </c>
      <c r="U425" s="52"/>
      <c r="V425" s="55" t="s">
        <v>16</v>
      </c>
      <c r="W425" s="56"/>
      <c r="X425" s="52"/>
      <c r="AE425" s="42" t="s">
        <v>38</v>
      </c>
      <c r="AV425" s="45" t="str">
        <f>IF(OR(N426="w",N429="w"),"W.O.",CONCATENATE(V429,":",V426, " ( ",AN427,",",AO427,",",AP427,",",AQ427,",",AR427,",",AS427,",",AT427," ) "))</f>
        <v xml:space="preserve">: ( ,,,,,, ) </v>
      </c>
    </row>
    <row r="426" spans="1:53" ht="39.9" customHeight="1" x14ac:dyDescent="1.1000000000000001">
      <c r="A426" s="41" t="e">
        <f>CONCATENATE(1,A424)</f>
        <v>#N/A</v>
      </c>
      <c r="B426" s="41" t="e">
        <f>VLOOKUP(A426,'KO KODY SPOLU'!$A$3:$B$478,2,0)</f>
        <v>#N/A</v>
      </c>
      <c r="C426" s="40"/>
      <c r="D426" s="40"/>
      <c r="E426" s="53" t="s">
        <v>14</v>
      </c>
      <c r="F426" s="54" t="e">
        <f>VLOOKUP(A424,'zoznam zapasov pomoc'!$A$6:$K$133,11,0)</f>
        <v>#N/A</v>
      </c>
      <c r="G426" s="298"/>
      <c r="H426" s="84"/>
      <c r="I426" s="296" t="str">
        <f>IF(ISERROR(VLOOKUP(B426,vylosovanie!$N$10:$Q$162,3,0))=TRUE," ",VLOOKUP(B426,vylosovanie!$N$10:$Q$162,3,0))</f>
        <v xml:space="preserve"> </v>
      </c>
      <c r="J426" s="297"/>
      <c r="K426" s="297"/>
      <c r="L426" s="297"/>
      <c r="M426" s="52"/>
      <c r="N426" s="300"/>
      <c r="O426" s="300"/>
      <c r="P426" s="300"/>
      <c r="Q426" s="300"/>
      <c r="R426" s="300"/>
      <c r="S426" s="300"/>
      <c r="T426" s="300"/>
      <c r="U426" s="52"/>
      <c r="V426" s="295" t="str">
        <f>IF(N426="w","W",IF(N426="o","O",IF(SUM(AF426:AL427)=0,"",SUM(AF426:AL426))))</f>
        <v/>
      </c>
      <c r="W426" s="56"/>
      <c r="X426" s="52"/>
      <c r="AE426" s="42">
        <f>VLOOKUP(I426,vylosovanie!$F$5:$L$41,7,0)</f>
        <v>51</v>
      </c>
      <c r="AF426" s="57">
        <f>IF(N426&gt;N429,1,0)</f>
        <v>0</v>
      </c>
      <c r="AG426" s="57">
        <f t="shared" ref="AG426" si="520">IF(O426&gt;O429,1,0)</f>
        <v>0</v>
      </c>
      <c r="AH426" s="57">
        <f t="shared" ref="AH426" si="521">IF(P426&gt;P429,1,0)</f>
        <v>0</v>
      </c>
      <c r="AI426" s="57">
        <f t="shared" ref="AI426" si="522">IF(Q426&gt;Q429,1,0)</f>
        <v>0</v>
      </c>
      <c r="AJ426" s="57">
        <f t="shared" ref="AJ426" si="523">IF(R426&gt;R429,1,0)</f>
        <v>0</v>
      </c>
      <c r="AK426" s="57">
        <f t="shared" ref="AK426" si="524">IF(S426&gt;S429,1,0)</f>
        <v>0</v>
      </c>
      <c r="AL426" s="57">
        <f t="shared" ref="AL426" si="525">IF(T426&gt;T429,1,0)</f>
        <v>0</v>
      </c>
      <c r="AN426" s="57" t="str">
        <f t="shared" ref="AN426" si="526">IF(ISBLANK(N426)=TRUE,"",IF(AF426=1,N429,-N426))</f>
        <v/>
      </c>
      <c r="AO426" s="57" t="str">
        <f t="shared" ref="AO426" si="527">IF(ISBLANK(O426)=TRUE,"",IF(AG426=1,O429,-O426))</f>
        <v/>
      </c>
      <c r="AP426" s="57" t="str">
        <f t="shared" ref="AP426" si="528">IF(ISBLANK(P426)=TRUE,"",IF(AH426=1,P429,-P426))</f>
        <v/>
      </c>
      <c r="AQ426" s="57" t="str">
        <f t="shared" ref="AQ426" si="529">IF(ISBLANK(Q426)=TRUE,"",IF(AI426=1,Q429,-Q426))</f>
        <v/>
      </c>
      <c r="AR426" s="57" t="str">
        <f t="shared" ref="AR426" si="530">IF(ISBLANK(R426)=TRUE,"",IF(AJ426=1,R429,-R426))</f>
        <v/>
      </c>
      <c r="AS426" s="57" t="str">
        <f t="shared" ref="AS426" si="531">IF(ISBLANK(S426)=TRUE,"",IF(AK426=1,S429,-S426))</f>
        <v/>
      </c>
      <c r="AT426" s="57" t="str">
        <f t="shared" ref="AT426" si="532">IF(ISBLANK(T426)=TRUE,"",IF(AL426=1,T429,-T426))</f>
        <v/>
      </c>
      <c r="AZ426" s="58" t="s">
        <v>5</v>
      </c>
      <c r="BA426" s="58">
        <v>1</v>
      </c>
    </row>
    <row r="427" spans="1:53" ht="39.9" customHeight="1" x14ac:dyDescent="1.1000000000000001">
      <c r="C427" s="40"/>
      <c r="D427" s="40"/>
      <c r="E427" s="53"/>
      <c r="F427" s="54"/>
      <c r="G427" s="299"/>
      <c r="H427" s="84"/>
      <c r="I427" s="296" t="str">
        <f>IF(ISERROR(VLOOKUP(B426,vylosovanie!$N$10:$Q$162,3,0))=TRUE," ",VLOOKUP(B426,vylosovanie!$N$10:$Q$162,4,0))</f>
        <v xml:space="preserve"> </v>
      </c>
      <c r="J427" s="297"/>
      <c r="K427" s="297"/>
      <c r="L427" s="297"/>
      <c r="M427" s="52"/>
      <c r="N427" s="301"/>
      <c r="O427" s="301"/>
      <c r="P427" s="301"/>
      <c r="Q427" s="301"/>
      <c r="R427" s="301"/>
      <c r="S427" s="301"/>
      <c r="T427" s="301"/>
      <c r="U427" s="52"/>
      <c r="V427" s="295"/>
      <c r="W427" s="56"/>
      <c r="X427" s="52"/>
      <c r="AE427" s="42">
        <f>VLOOKUP(I429,vylosovanie!$F$5:$L$41,7,0)</f>
        <v>51</v>
      </c>
      <c r="AF427" s="57">
        <f>IF(N429&gt;N426,1,0)</f>
        <v>0</v>
      </c>
      <c r="AG427" s="57">
        <f t="shared" ref="AG427" si="533">IF(O429&gt;O426,1,0)</f>
        <v>0</v>
      </c>
      <c r="AH427" s="57">
        <f t="shared" ref="AH427" si="534">IF(P429&gt;P426,1,0)</f>
        <v>0</v>
      </c>
      <c r="AI427" s="57">
        <f t="shared" ref="AI427" si="535">IF(Q429&gt;Q426,1,0)</f>
        <v>0</v>
      </c>
      <c r="AJ427" s="57">
        <f t="shared" ref="AJ427" si="536">IF(R429&gt;R426,1,0)</f>
        <v>0</v>
      </c>
      <c r="AK427" s="57">
        <f t="shared" ref="AK427" si="537">IF(S429&gt;S426,1,0)</f>
        <v>0</v>
      </c>
      <c r="AL427" s="57">
        <f t="shared" ref="AL427" si="538">IF(T429&gt;T426,1,0)</f>
        <v>0</v>
      </c>
      <c r="AN427" s="57" t="str">
        <f t="shared" ref="AN427" si="539">IF(ISBLANK(N429)=TRUE,"",IF(AF427=1,N426,-N429))</f>
        <v/>
      </c>
      <c r="AO427" s="57" t="str">
        <f t="shared" ref="AO427" si="540">IF(ISBLANK(O429)=TRUE,"",IF(AG427=1,O426,-O429))</f>
        <v/>
      </c>
      <c r="AP427" s="57" t="str">
        <f t="shared" ref="AP427" si="541">IF(ISBLANK(P429)=TRUE,"",IF(AH427=1,P426,-P429))</f>
        <v/>
      </c>
      <c r="AQ427" s="57" t="str">
        <f t="shared" ref="AQ427" si="542">IF(ISBLANK(Q429)=TRUE,"",IF(AI427=1,Q426,-Q429))</f>
        <v/>
      </c>
      <c r="AR427" s="57" t="str">
        <f t="shared" ref="AR427" si="543">IF(ISBLANK(R429)=TRUE,"",IF(AJ427=1,R426,-R429))</f>
        <v/>
      </c>
      <c r="AS427" s="57" t="str">
        <f t="shared" ref="AS427" si="544">IF(ISBLANK(S429)=TRUE,"",IF(AK427=1,S426,-S429))</f>
        <v/>
      </c>
      <c r="AT427" s="57" t="str">
        <f t="shared" ref="AT427" si="545">IF(ISBLANK(T429)=TRUE,"",IF(AL427=1,T426,-T429))</f>
        <v/>
      </c>
      <c r="AZ427" s="58" t="s">
        <v>10</v>
      </c>
      <c r="BA427" s="58">
        <v>2</v>
      </c>
    </row>
    <row r="428" spans="1:53" ht="39.9" customHeight="1" x14ac:dyDescent="1.1000000000000001">
      <c r="C428" s="40"/>
      <c r="D428" s="40"/>
      <c r="E428" s="53" t="s">
        <v>20</v>
      </c>
      <c r="F428" s="54" t="e">
        <f>VLOOKUP(A424,'zoznam zapasov pomoc'!$A$6:$K$133,9,0)</f>
        <v>#N/A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6"/>
      <c r="X428" s="52"/>
      <c r="AZ428" s="58" t="s">
        <v>23</v>
      </c>
      <c r="BA428" s="58">
        <v>3</v>
      </c>
    </row>
    <row r="429" spans="1:53" ht="39.9" customHeight="1" x14ac:dyDescent="1.1000000000000001">
      <c r="A429" s="41" t="e">
        <f>CONCATENATE(2,A424)</f>
        <v>#N/A</v>
      </c>
      <c r="B429" s="41" t="e">
        <f>VLOOKUP(A429,'KO KODY SPOLU'!$A$3:$B$478,2,0)</f>
        <v>#N/A</v>
      </c>
      <c r="C429" s="40"/>
      <c r="D429" s="40"/>
      <c r="E429" s="53" t="s">
        <v>13</v>
      </c>
      <c r="F429" s="59" t="e">
        <f>VLOOKUP(A424,'zoznam zapasov pomoc'!$A$6:$K$133,10,0)</f>
        <v>#N/A</v>
      </c>
      <c r="G429" s="298"/>
      <c r="H429" s="84"/>
      <c r="I429" s="296" t="str">
        <f>IF(ISERROR(VLOOKUP(B429,vylosovanie!$N$10:$Q$162,3,0))=TRUE," ",VLOOKUP(B429,vylosovanie!$N$10:$Q$162,3,0))</f>
        <v xml:space="preserve"> </v>
      </c>
      <c r="J429" s="297"/>
      <c r="K429" s="297"/>
      <c r="L429" s="297"/>
      <c r="M429" s="52"/>
      <c r="N429" s="300"/>
      <c r="O429" s="300"/>
      <c r="P429" s="300"/>
      <c r="Q429" s="300"/>
      <c r="R429" s="300"/>
      <c r="S429" s="300"/>
      <c r="T429" s="300"/>
      <c r="U429" s="52"/>
      <c r="V429" s="295" t="str">
        <f>IF(N429="w","W",IF(N429="o","O",IF(SUM(AF426:AL427)=0,"",SUM(AF426:AL426))))</f>
        <v/>
      </c>
      <c r="W429" s="56"/>
      <c r="X429" s="52"/>
      <c r="AZ429" s="58" t="s">
        <v>24</v>
      </c>
      <c r="BA429" s="58">
        <v>4</v>
      </c>
    </row>
    <row r="430" spans="1:53" ht="39.9" customHeight="1" x14ac:dyDescent="1.1000000000000001">
      <c r="C430" s="40"/>
      <c r="D430" s="40"/>
      <c r="E430" s="60"/>
      <c r="F430" s="61"/>
      <c r="G430" s="299"/>
      <c r="H430" s="84"/>
      <c r="I430" s="296" t="str">
        <f>IF(ISERROR(VLOOKUP(B429,vylosovanie!$N$10:$Q$162,3,0))=TRUE," ",VLOOKUP(B429,vylosovanie!$N$10:$Q$162,4,0))</f>
        <v xml:space="preserve"> </v>
      </c>
      <c r="J430" s="297"/>
      <c r="K430" s="297"/>
      <c r="L430" s="297"/>
      <c r="M430" s="52"/>
      <c r="N430" s="301"/>
      <c r="O430" s="301"/>
      <c r="P430" s="301"/>
      <c r="Q430" s="301"/>
      <c r="R430" s="301"/>
      <c r="S430" s="301"/>
      <c r="T430" s="301"/>
      <c r="U430" s="52"/>
      <c r="V430" s="295"/>
      <c r="W430" s="56"/>
      <c r="X430" s="52"/>
      <c r="AZ430" s="58" t="s">
        <v>25</v>
      </c>
      <c r="BA430" s="58">
        <v>5</v>
      </c>
    </row>
    <row r="431" spans="1:53" ht="39.9" customHeight="1" x14ac:dyDescent="1.1000000000000001">
      <c r="C431" s="40"/>
      <c r="D431" s="40"/>
      <c r="E431" s="53" t="s">
        <v>36</v>
      </c>
      <c r="F431" s="54" t="s">
        <v>476</v>
      </c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6"/>
      <c r="X431" s="52"/>
      <c r="AZ431" s="58" t="s">
        <v>26</v>
      </c>
      <c r="BA431" s="58">
        <v>6</v>
      </c>
    </row>
    <row r="432" spans="1:53" ht="39.9" customHeight="1" x14ac:dyDescent="1.1000000000000001">
      <c r="C432" s="40"/>
      <c r="D432" s="40"/>
      <c r="E432" s="60"/>
      <c r="F432" s="61"/>
      <c r="G432" s="52"/>
      <c r="H432" s="52"/>
      <c r="I432" s="52" t="s">
        <v>17</v>
      </c>
      <c r="J432" s="52"/>
      <c r="K432" s="52"/>
      <c r="L432" s="52"/>
      <c r="M432" s="52"/>
      <c r="N432" s="62"/>
      <c r="O432" s="55"/>
      <c r="P432" s="55" t="s">
        <v>19</v>
      </c>
      <c r="Q432" s="55"/>
      <c r="R432" s="55"/>
      <c r="S432" s="55"/>
      <c r="T432" s="55"/>
      <c r="U432" s="52"/>
      <c r="V432" s="52"/>
      <c r="W432" s="56"/>
      <c r="X432" s="52"/>
      <c r="AZ432" s="58" t="s">
        <v>27</v>
      </c>
      <c r="BA432" s="58">
        <v>7</v>
      </c>
    </row>
    <row r="433" spans="1:53" ht="39.9" customHeight="1" x14ac:dyDescent="1.1000000000000001">
      <c r="E433" s="53" t="s">
        <v>11</v>
      </c>
      <c r="F433" s="54"/>
      <c r="G433" s="52"/>
      <c r="H433" s="52"/>
      <c r="I433" s="294"/>
      <c r="J433" s="294"/>
      <c r="K433" s="294"/>
      <c r="L433" s="294"/>
      <c r="M433" s="52"/>
      <c r="N433" s="291" t="str">
        <f>IF(I426="x",I429,IF(I429="x",I426,IF(V426="w",I426,IF(V429="w",I429,IF(V426&gt;V429,I426,IF(V429&gt;V426,I429," "))))))</f>
        <v xml:space="preserve"> </v>
      </c>
      <c r="O433" s="302"/>
      <c r="P433" s="302"/>
      <c r="Q433" s="302"/>
      <c r="R433" s="302"/>
      <c r="S433" s="303"/>
      <c r="T433" s="52"/>
      <c r="U433" s="52"/>
      <c r="V433" s="52"/>
      <c r="W433" s="56"/>
      <c r="X433" s="52"/>
      <c r="AZ433" s="58" t="s">
        <v>28</v>
      </c>
      <c r="BA433" s="58">
        <v>8</v>
      </c>
    </row>
    <row r="434" spans="1:53" ht="39.9" customHeight="1" x14ac:dyDescent="1.1000000000000001">
      <c r="E434" s="60"/>
      <c r="F434" s="61"/>
      <c r="G434" s="52"/>
      <c r="H434" s="52"/>
      <c r="I434" s="294"/>
      <c r="J434" s="294"/>
      <c r="K434" s="294"/>
      <c r="L434" s="294"/>
      <c r="M434" s="52"/>
      <c r="N434" s="291" t="str">
        <f>IF(I427="x",I430,IF(I430="x",I427,IF(V426="w",I427,IF(V429="w",I430,IF(V426&gt;V429,I427,IF(V429&gt;V426,I430," "))))))</f>
        <v xml:space="preserve"> </v>
      </c>
      <c r="O434" s="302"/>
      <c r="P434" s="302"/>
      <c r="Q434" s="302"/>
      <c r="R434" s="302"/>
      <c r="S434" s="303"/>
      <c r="T434" s="52"/>
      <c r="U434" s="52"/>
      <c r="V434" s="52"/>
      <c r="W434" s="56"/>
      <c r="X434" s="52"/>
    </row>
    <row r="435" spans="1:53" ht="39.9" customHeight="1" x14ac:dyDescent="1.1000000000000001">
      <c r="E435" s="53" t="s">
        <v>12</v>
      </c>
      <c r="F435" s="149" t="e">
        <f>IF($K$1=8,VLOOKUP('zapisy k stolom'!F424,PAVUK!$GR$2:$GS$8,2,0),IF($K$1=16,VLOOKUP('zapisy k stolom'!F424,PAVUK!$HF$2:$HG$16,2,0),IF($K$1=32,VLOOKUP('zapisy k stolom'!F424,PAVUK!$HB$2:$HC$32,2,0),IF('zapisy k stolom'!$K$1=64,VLOOKUP('zapisy k stolom'!F424,PAVUK!$GX$2:$GY$64,2,0),IF('zapisy k stolom'!$K$1=128,VLOOKUP('zapisy k stolom'!F424,PAVUK!$GT$2:$GU$128,2,0))))))</f>
        <v>#N/A</v>
      </c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6"/>
      <c r="X435" s="52"/>
    </row>
    <row r="436" spans="1:53" ht="39.9" customHeight="1" x14ac:dyDescent="1.1000000000000001">
      <c r="E436" s="60"/>
      <c r="F436" s="61"/>
      <c r="G436" s="52"/>
      <c r="H436" s="52" t="s">
        <v>18</v>
      </c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6"/>
      <c r="X436" s="52"/>
    </row>
    <row r="437" spans="1:53" ht="39.9" customHeight="1" x14ac:dyDescent="1.1000000000000001">
      <c r="E437" s="60"/>
      <c r="F437" s="61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6"/>
      <c r="X437" s="52"/>
    </row>
    <row r="438" spans="1:53" ht="39.9" customHeight="1" x14ac:dyDescent="1.1000000000000001">
      <c r="E438" s="60"/>
      <c r="F438" s="61"/>
      <c r="G438" s="52"/>
      <c r="H438" s="52"/>
      <c r="I438" s="289" t="str">
        <f>I426</f>
        <v xml:space="preserve"> </v>
      </c>
      <c r="J438" s="289"/>
      <c r="K438" s="289"/>
      <c r="L438" s="289"/>
      <c r="M438" s="52"/>
      <c r="N438" s="52"/>
      <c r="P438" s="289" t="str">
        <f>I429</f>
        <v xml:space="preserve"> </v>
      </c>
      <c r="Q438" s="289"/>
      <c r="R438" s="289"/>
      <c r="S438" s="289"/>
      <c r="T438" s="290"/>
      <c r="U438" s="290"/>
      <c r="V438" s="52"/>
      <c r="W438" s="56"/>
      <c r="X438" s="52"/>
    </row>
    <row r="439" spans="1:53" ht="39.9" customHeight="1" x14ac:dyDescent="1.1000000000000001">
      <c r="E439" s="60"/>
      <c r="F439" s="61"/>
      <c r="G439" s="52"/>
      <c r="H439" s="52"/>
      <c r="I439" s="289" t="str">
        <f>I427</f>
        <v xml:space="preserve"> </v>
      </c>
      <c r="J439" s="289"/>
      <c r="K439" s="289"/>
      <c r="L439" s="289"/>
      <c r="M439" s="52"/>
      <c r="N439" s="52"/>
      <c r="O439" s="52"/>
      <c r="P439" s="289" t="str">
        <f>I430</f>
        <v xml:space="preserve"> </v>
      </c>
      <c r="Q439" s="289"/>
      <c r="R439" s="289"/>
      <c r="S439" s="289"/>
      <c r="T439" s="290"/>
      <c r="U439" s="290"/>
      <c r="V439" s="52"/>
      <c r="W439" s="56"/>
      <c r="X439" s="52"/>
    </row>
    <row r="440" spans="1:53" ht="69.900000000000006" customHeight="1" x14ac:dyDescent="1.1000000000000001">
      <c r="E440" s="53"/>
      <c r="F440" s="54"/>
      <c r="G440" s="52"/>
      <c r="H440" s="63" t="s">
        <v>21</v>
      </c>
      <c r="I440" s="291"/>
      <c r="J440" s="292"/>
      <c r="K440" s="292"/>
      <c r="L440" s="293"/>
      <c r="M440" s="52"/>
      <c r="N440" s="52"/>
      <c r="O440" s="63" t="s">
        <v>21</v>
      </c>
      <c r="P440" s="294"/>
      <c r="Q440" s="294"/>
      <c r="R440" s="294"/>
      <c r="S440" s="294"/>
      <c r="T440" s="294"/>
      <c r="U440" s="294"/>
      <c r="V440" s="52"/>
      <c r="W440" s="56"/>
      <c r="X440" s="52"/>
    </row>
    <row r="441" spans="1:53" ht="69.900000000000006" customHeight="1" x14ac:dyDescent="1.1000000000000001">
      <c r="E441" s="53"/>
      <c r="F441" s="54"/>
      <c r="G441" s="52"/>
      <c r="H441" s="63" t="s">
        <v>22</v>
      </c>
      <c r="I441" s="294"/>
      <c r="J441" s="294"/>
      <c r="K441" s="294"/>
      <c r="L441" s="294"/>
      <c r="M441" s="52"/>
      <c r="N441" s="52"/>
      <c r="O441" s="63" t="s">
        <v>22</v>
      </c>
      <c r="P441" s="294"/>
      <c r="Q441" s="294"/>
      <c r="R441" s="294"/>
      <c r="S441" s="294"/>
      <c r="T441" s="294"/>
      <c r="U441" s="294"/>
      <c r="V441" s="52"/>
      <c r="W441" s="56"/>
      <c r="X441" s="52"/>
    </row>
    <row r="442" spans="1:53" ht="69.900000000000006" customHeight="1" x14ac:dyDescent="1.1000000000000001">
      <c r="E442" s="53"/>
      <c r="F442" s="54"/>
      <c r="G442" s="52"/>
      <c r="H442" s="63" t="s">
        <v>22</v>
      </c>
      <c r="I442" s="294"/>
      <c r="J442" s="294"/>
      <c r="K442" s="294"/>
      <c r="L442" s="294"/>
      <c r="M442" s="52"/>
      <c r="N442" s="52"/>
      <c r="O442" s="63" t="s">
        <v>22</v>
      </c>
      <c r="P442" s="294"/>
      <c r="Q442" s="294"/>
      <c r="R442" s="294"/>
      <c r="S442" s="294"/>
      <c r="T442" s="294"/>
      <c r="U442" s="294"/>
      <c r="V442" s="52"/>
      <c r="W442" s="56"/>
      <c r="X442" s="52"/>
    </row>
    <row r="443" spans="1:53" ht="39.9" customHeight="1" thickBot="1" x14ac:dyDescent="1.1499999999999999">
      <c r="E443" s="64"/>
      <c r="F443" s="65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7"/>
      <c r="U443" s="67"/>
      <c r="V443" s="67"/>
      <c r="W443" s="68"/>
      <c r="X443" s="52"/>
    </row>
    <row r="444" spans="1:53" ht="61.8" thickBot="1" x14ac:dyDescent="1.1499999999999999"/>
    <row r="445" spans="1:53" ht="39.9" customHeight="1" x14ac:dyDescent="1.1000000000000001">
      <c r="A445" s="41" t="e">
        <f>F456</f>
        <v>#N/A</v>
      </c>
      <c r="C445" s="40"/>
      <c r="D445" s="40"/>
      <c r="E445" s="48" t="s">
        <v>39</v>
      </c>
      <c r="F445" s="49">
        <f>F424+1</f>
        <v>22</v>
      </c>
      <c r="G445" s="50"/>
      <c r="H445" s="86" t="s">
        <v>192</v>
      </c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 t="s">
        <v>15</v>
      </c>
      <c r="W445" s="51"/>
      <c r="X445" s="52"/>
      <c r="Y445" s="42" t="e">
        <f>A447</f>
        <v>#N/A</v>
      </c>
      <c r="Z445" s="47" t="str">
        <f>CONCATENATE("(",V447,":",V450,")")</f>
        <v>(:)</v>
      </c>
      <c r="AA445" s="44" t="str">
        <f>IF(N454=" ","",IF(N454=I447,B447,IF(N454=I450,B450," ")))</f>
        <v/>
      </c>
      <c r="AB445" s="44" t="str">
        <f>IF(V447&gt;V450,AV445,IF(V450&gt;V447,AV446,""))</f>
        <v/>
      </c>
      <c r="AC445" s="44" t="e">
        <f>CONCATENATE("Tbl.: ",F447,"   H: ",F450,"   D: ",F449)</f>
        <v>#N/A</v>
      </c>
      <c r="AD445" s="42" t="e">
        <f>IF(OR(I450="X",I447="X"),"",IF(N454=I447,B450,B447))</f>
        <v>#N/A</v>
      </c>
      <c r="AE445" s="42" t="s">
        <v>4</v>
      </c>
      <c r="AV445" s="45" t="str">
        <f>IF(OR(N447="w",N450="w"),"W.O.",CONCATENATE(V447,":",V450, " ( ",AN447,",",AO447,",",AP447,",",AQ447,",",AR447,",",AS447,",",AT447," ) "))</f>
        <v xml:space="preserve">: ( ,,,,,, ) </v>
      </c>
    </row>
    <row r="446" spans="1:53" ht="39.9" customHeight="1" x14ac:dyDescent="1.1000000000000001">
      <c r="C446" s="40"/>
      <c r="D446" s="40"/>
      <c r="E446" s="53"/>
      <c r="F446" s="54"/>
      <c r="G446" s="85" t="s">
        <v>191</v>
      </c>
      <c r="H446" s="87" t="s">
        <v>193</v>
      </c>
      <c r="I446" s="52"/>
      <c r="J446" s="52"/>
      <c r="K446" s="52"/>
      <c r="L446" s="52"/>
      <c r="M446" s="52"/>
      <c r="N446" s="55">
        <v>1</v>
      </c>
      <c r="O446" s="55">
        <v>2</v>
      </c>
      <c r="P446" s="55">
        <v>3</v>
      </c>
      <c r="Q446" s="55">
        <v>4</v>
      </c>
      <c r="R446" s="55">
        <v>5</v>
      </c>
      <c r="S446" s="55">
        <v>6</v>
      </c>
      <c r="T446" s="55">
        <v>7</v>
      </c>
      <c r="U446" s="52"/>
      <c r="V446" s="55" t="s">
        <v>16</v>
      </c>
      <c r="W446" s="56"/>
      <c r="X446" s="52"/>
      <c r="AE446" s="42" t="s">
        <v>38</v>
      </c>
      <c r="AV446" s="45" t="str">
        <f>IF(OR(N447="w",N450="w"),"W.O.",CONCATENATE(V450,":",V447, " ( ",AN448,",",AO448,",",AP448,",",AQ448,",",AR448,",",AS448,",",AT448," ) "))</f>
        <v xml:space="preserve">: ( ,,,,,, ) </v>
      </c>
    </row>
    <row r="447" spans="1:53" ht="39.9" customHeight="1" x14ac:dyDescent="1.1000000000000001">
      <c r="A447" s="41" t="e">
        <f>CONCATENATE(1,A445)</f>
        <v>#N/A</v>
      </c>
      <c r="B447" s="41" t="e">
        <f>VLOOKUP(A447,'KO KODY SPOLU'!$A$3:$B$478,2,0)</f>
        <v>#N/A</v>
      </c>
      <c r="C447" s="40"/>
      <c r="D447" s="40"/>
      <c r="E447" s="53" t="s">
        <v>14</v>
      </c>
      <c r="F447" s="54" t="e">
        <f>VLOOKUP(A445,'zoznam zapasov pomoc'!$A$6:$K$133,11,0)</f>
        <v>#N/A</v>
      </c>
      <c r="G447" s="298"/>
      <c r="H447" s="84"/>
      <c r="I447" s="296" t="str">
        <f>IF(ISERROR(VLOOKUP(B447,vylosovanie!$N$10:$Q$162,3,0))=TRUE," ",VLOOKUP(B447,vylosovanie!$N$10:$Q$162,3,0))</f>
        <v xml:space="preserve"> </v>
      </c>
      <c r="J447" s="297"/>
      <c r="K447" s="297"/>
      <c r="L447" s="297"/>
      <c r="M447" s="52"/>
      <c r="N447" s="300"/>
      <c r="O447" s="300"/>
      <c r="P447" s="300"/>
      <c r="Q447" s="300"/>
      <c r="R447" s="300"/>
      <c r="S447" s="300"/>
      <c r="T447" s="300"/>
      <c r="U447" s="52"/>
      <c r="V447" s="295" t="str">
        <f>IF(N447="w","W",IF(N447="o","O",IF(SUM(AF447:AL448)=0,"",SUM(AF447:AL447))))</f>
        <v/>
      </c>
      <c r="W447" s="56"/>
      <c r="X447" s="52"/>
      <c r="AE447" s="42">
        <f>VLOOKUP(I447,vylosovanie!$F$5:$L$41,7,0)</f>
        <v>51</v>
      </c>
      <c r="AF447" s="57">
        <f>IF(N447&gt;N450,1,0)</f>
        <v>0</v>
      </c>
      <c r="AG447" s="57">
        <f t="shared" ref="AG447" si="546">IF(O447&gt;O450,1,0)</f>
        <v>0</v>
      </c>
      <c r="AH447" s="57">
        <f t="shared" ref="AH447" si="547">IF(P447&gt;P450,1,0)</f>
        <v>0</v>
      </c>
      <c r="AI447" s="57">
        <f t="shared" ref="AI447" si="548">IF(Q447&gt;Q450,1,0)</f>
        <v>0</v>
      </c>
      <c r="AJ447" s="57">
        <f t="shared" ref="AJ447" si="549">IF(R447&gt;R450,1,0)</f>
        <v>0</v>
      </c>
      <c r="AK447" s="57">
        <f t="shared" ref="AK447" si="550">IF(S447&gt;S450,1,0)</f>
        <v>0</v>
      </c>
      <c r="AL447" s="57">
        <f t="shared" ref="AL447" si="551">IF(T447&gt;T450,1,0)</f>
        <v>0</v>
      </c>
      <c r="AN447" s="57" t="str">
        <f t="shared" ref="AN447" si="552">IF(ISBLANK(N447)=TRUE,"",IF(AF447=1,N450,-N447))</f>
        <v/>
      </c>
      <c r="AO447" s="57" t="str">
        <f t="shared" ref="AO447" si="553">IF(ISBLANK(O447)=TRUE,"",IF(AG447=1,O450,-O447))</f>
        <v/>
      </c>
      <c r="AP447" s="57" t="str">
        <f t="shared" ref="AP447" si="554">IF(ISBLANK(P447)=TRUE,"",IF(AH447=1,P450,-P447))</f>
        <v/>
      </c>
      <c r="AQ447" s="57" t="str">
        <f t="shared" ref="AQ447" si="555">IF(ISBLANK(Q447)=TRUE,"",IF(AI447=1,Q450,-Q447))</f>
        <v/>
      </c>
      <c r="AR447" s="57" t="str">
        <f t="shared" ref="AR447" si="556">IF(ISBLANK(R447)=TRUE,"",IF(AJ447=1,R450,-R447))</f>
        <v/>
      </c>
      <c r="AS447" s="57" t="str">
        <f t="shared" ref="AS447" si="557">IF(ISBLANK(S447)=TRUE,"",IF(AK447=1,S450,-S447))</f>
        <v/>
      </c>
      <c r="AT447" s="57" t="str">
        <f t="shared" ref="AT447" si="558">IF(ISBLANK(T447)=TRUE,"",IF(AL447=1,T450,-T447))</f>
        <v/>
      </c>
      <c r="AZ447" s="58" t="s">
        <v>5</v>
      </c>
      <c r="BA447" s="58">
        <v>1</v>
      </c>
    </row>
    <row r="448" spans="1:53" ht="39.9" customHeight="1" x14ac:dyDescent="1.1000000000000001">
      <c r="C448" s="40"/>
      <c r="D448" s="40"/>
      <c r="E448" s="53"/>
      <c r="F448" s="54"/>
      <c r="G448" s="299"/>
      <c r="H448" s="84"/>
      <c r="I448" s="296" t="str">
        <f>IF(ISERROR(VLOOKUP(B447,vylosovanie!$N$10:$Q$162,3,0))=TRUE," ",VLOOKUP(B447,vylosovanie!$N$10:$Q$162,4,0))</f>
        <v xml:space="preserve"> </v>
      </c>
      <c r="J448" s="297"/>
      <c r="K448" s="297"/>
      <c r="L448" s="297"/>
      <c r="M448" s="52"/>
      <c r="N448" s="301"/>
      <c r="O448" s="301"/>
      <c r="P448" s="301"/>
      <c r="Q448" s="301"/>
      <c r="R448" s="301"/>
      <c r="S448" s="301"/>
      <c r="T448" s="301"/>
      <c r="U448" s="52"/>
      <c r="V448" s="295"/>
      <c r="W448" s="56"/>
      <c r="X448" s="52"/>
      <c r="AE448" s="42">
        <f>VLOOKUP(I450,vylosovanie!$F$5:$L$41,7,0)</f>
        <v>51</v>
      </c>
      <c r="AF448" s="57">
        <f>IF(N450&gt;N447,1,0)</f>
        <v>0</v>
      </c>
      <c r="AG448" s="57">
        <f t="shared" ref="AG448" si="559">IF(O450&gt;O447,1,0)</f>
        <v>0</v>
      </c>
      <c r="AH448" s="57">
        <f t="shared" ref="AH448" si="560">IF(P450&gt;P447,1,0)</f>
        <v>0</v>
      </c>
      <c r="AI448" s="57">
        <f t="shared" ref="AI448" si="561">IF(Q450&gt;Q447,1,0)</f>
        <v>0</v>
      </c>
      <c r="AJ448" s="57">
        <f t="shared" ref="AJ448" si="562">IF(R450&gt;R447,1,0)</f>
        <v>0</v>
      </c>
      <c r="AK448" s="57">
        <f t="shared" ref="AK448" si="563">IF(S450&gt;S447,1,0)</f>
        <v>0</v>
      </c>
      <c r="AL448" s="57">
        <f t="shared" ref="AL448" si="564">IF(T450&gt;T447,1,0)</f>
        <v>0</v>
      </c>
      <c r="AN448" s="57" t="str">
        <f t="shared" ref="AN448" si="565">IF(ISBLANK(N450)=TRUE,"",IF(AF448=1,N447,-N450))</f>
        <v/>
      </c>
      <c r="AO448" s="57" t="str">
        <f t="shared" ref="AO448" si="566">IF(ISBLANK(O450)=TRUE,"",IF(AG448=1,O447,-O450))</f>
        <v/>
      </c>
      <c r="AP448" s="57" t="str">
        <f t="shared" ref="AP448" si="567">IF(ISBLANK(P450)=TRUE,"",IF(AH448=1,P447,-P450))</f>
        <v/>
      </c>
      <c r="AQ448" s="57" t="str">
        <f t="shared" ref="AQ448" si="568">IF(ISBLANK(Q450)=TRUE,"",IF(AI448=1,Q447,-Q450))</f>
        <v/>
      </c>
      <c r="AR448" s="57" t="str">
        <f t="shared" ref="AR448" si="569">IF(ISBLANK(R450)=TRUE,"",IF(AJ448=1,R447,-R450))</f>
        <v/>
      </c>
      <c r="AS448" s="57" t="str">
        <f t="shared" ref="AS448" si="570">IF(ISBLANK(S450)=TRUE,"",IF(AK448=1,S447,-S450))</f>
        <v/>
      </c>
      <c r="AT448" s="57" t="str">
        <f t="shared" ref="AT448" si="571">IF(ISBLANK(T450)=TRUE,"",IF(AL448=1,T447,-T450))</f>
        <v/>
      </c>
      <c r="AZ448" s="58" t="s">
        <v>10</v>
      </c>
      <c r="BA448" s="58">
        <v>2</v>
      </c>
    </row>
    <row r="449" spans="1:53" ht="39.9" customHeight="1" x14ac:dyDescent="1.1000000000000001">
      <c r="C449" s="40"/>
      <c r="D449" s="40"/>
      <c r="E449" s="53" t="s">
        <v>20</v>
      </c>
      <c r="F449" s="54" t="e">
        <f>VLOOKUP(A445,'zoznam zapasov pomoc'!$A$6:$K$133,9,0)</f>
        <v>#N/A</v>
      </c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6"/>
      <c r="X449" s="52"/>
      <c r="AZ449" s="58" t="s">
        <v>23</v>
      </c>
      <c r="BA449" s="58">
        <v>3</v>
      </c>
    </row>
    <row r="450" spans="1:53" ht="39.9" customHeight="1" x14ac:dyDescent="1.1000000000000001">
      <c r="A450" s="41" t="e">
        <f>CONCATENATE(2,A445)</f>
        <v>#N/A</v>
      </c>
      <c r="B450" s="41" t="e">
        <f>VLOOKUP(A450,'KO KODY SPOLU'!$A$3:$B$478,2,0)</f>
        <v>#N/A</v>
      </c>
      <c r="C450" s="40"/>
      <c r="D450" s="40"/>
      <c r="E450" s="53" t="s">
        <v>13</v>
      </c>
      <c r="F450" s="59" t="e">
        <f>VLOOKUP(A445,'zoznam zapasov pomoc'!$A$6:$K$133,10,0)</f>
        <v>#N/A</v>
      </c>
      <c r="G450" s="298"/>
      <c r="H450" s="84"/>
      <c r="I450" s="296" t="str">
        <f>IF(ISERROR(VLOOKUP(B450,vylosovanie!$N$10:$Q$162,3,0))=TRUE," ",VLOOKUP(B450,vylosovanie!$N$10:$Q$162,3,0))</f>
        <v xml:space="preserve"> </v>
      </c>
      <c r="J450" s="297"/>
      <c r="K450" s="297"/>
      <c r="L450" s="297"/>
      <c r="M450" s="52"/>
      <c r="N450" s="300"/>
      <c r="O450" s="300"/>
      <c r="P450" s="300"/>
      <c r="Q450" s="300"/>
      <c r="R450" s="300"/>
      <c r="S450" s="300"/>
      <c r="T450" s="300"/>
      <c r="U450" s="52"/>
      <c r="V450" s="295" t="str">
        <f>IF(N450="w","W",IF(N450="o","O",IF(SUM(AF447:AL448)=0,"",SUM(AF447:AL447))))</f>
        <v/>
      </c>
      <c r="W450" s="56"/>
      <c r="X450" s="52"/>
      <c r="AZ450" s="58" t="s">
        <v>24</v>
      </c>
      <c r="BA450" s="58">
        <v>4</v>
      </c>
    </row>
    <row r="451" spans="1:53" ht="39.9" customHeight="1" x14ac:dyDescent="1.1000000000000001">
      <c r="C451" s="40"/>
      <c r="D451" s="40"/>
      <c r="E451" s="60"/>
      <c r="F451" s="61"/>
      <c r="G451" s="299"/>
      <c r="H451" s="84"/>
      <c r="I451" s="296" t="str">
        <f>IF(ISERROR(VLOOKUP(B450,vylosovanie!$N$10:$Q$162,3,0))=TRUE," ",VLOOKUP(B450,vylosovanie!$N$10:$Q$162,4,0))</f>
        <v xml:space="preserve"> </v>
      </c>
      <c r="J451" s="297"/>
      <c r="K451" s="297"/>
      <c r="L451" s="297"/>
      <c r="M451" s="52"/>
      <c r="N451" s="301"/>
      <c r="O451" s="301"/>
      <c r="P451" s="301"/>
      <c r="Q451" s="301"/>
      <c r="R451" s="301"/>
      <c r="S451" s="301"/>
      <c r="T451" s="301"/>
      <c r="U451" s="52"/>
      <c r="V451" s="295"/>
      <c r="W451" s="56"/>
      <c r="X451" s="52"/>
      <c r="AZ451" s="58" t="s">
        <v>25</v>
      </c>
      <c r="BA451" s="58">
        <v>5</v>
      </c>
    </row>
    <row r="452" spans="1:53" ht="39.9" customHeight="1" x14ac:dyDescent="1.1000000000000001">
      <c r="C452" s="40"/>
      <c r="D452" s="40"/>
      <c r="E452" s="53" t="s">
        <v>36</v>
      </c>
      <c r="F452" s="54" t="s">
        <v>476</v>
      </c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6"/>
      <c r="X452" s="52"/>
      <c r="AZ452" s="58" t="s">
        <v>26</v>
      </c>
      <c r="BA452" s="58">
        <v>6</v>
      </c>
    </row>
    <row r="453" spans="1:53" ht="39.9" customHeight="1" x14ac:dyDescent="1.1000000000000001">
      <c r="C453" s="40"/>
      <c r="D453" s="40"/>
      <c r="E453" s="60"/>
      <c r="F453" s="61"/>
      <c r="G453" s="52"/>
      <c r="H453" s="52"/>
      <c r="I453" s="52" t="s">
        <v>17</v>
      </c>
      <c r="J453" s="52"/>
      <c r="K453" s="52"/>
      <c r="L453" s="52"/>
      <c r="M453" s="52"/>
      <c r="N453" s="62"/>
      <c r="O453" s="55"/>
      <c r="P453" s="55" t="s">
        <v>19</v>
      </c>
      <c r="Q453" s="55"/>
      <c r="R453" s="55"/>
      <c r="S453" s="55"/>
      <c r="T453" s="55"/>
      <c r="U453" s="52"/>
      <c r="V453" s="52"/>
      <c r="W453" s="56"/>
      <c r="X453" s="52"/>
      <c r="AZ453" s="58" t="s">
        <v>27</v>
      </c>
      <c r="BA453" s="58">
        <v>7</v>
      </c>
    </row>
    <row r="454" spans="1:53" ht="39.9" customHeight="1" x14ac:dyDescent="1.1000000000000001">
      <c r="E454" s="53" t="s">
        <v>11</v>
      </c>
      <c r="F454" s="54"/>
      <c r="G454" s="52"/>
      <c r="H454" s="52"/>
      <c r="I454" s="294"/>
      <c r="J454" s="294"/>
      <c r="K454" s="294"/>
      <c r="L454" s="294"/>
      <c r="M454" s="52"/>
      <c r="N454" s="291" t="str">
        <f>IF(I447="x",I450,IF(I450="x",I447,IF(V447="w",I447,IF(V450="w",I450,IF(V447&gt;V450,I447,IF(V450&gt;V447,I450," "))))))</f>
        <v xml:space="preserve"> </v>
      </c>
      <c r="O454" s="302"/>
      <c r="P454" s="302"/>
      <c r="Q454" s="302"/>
      <c r="R454" s="302"/>
      <c r="S454" s="303"/>
      <c r="T454" s="52"/>
      <c r="U454" s="52"/>
      <c r="V454" s="52"/>
      <c r="W454" s="56"/>
      <c r="X454" s="52"/>
      <c r="AZ454" s="58" t="s">
        <v>28</v>
      </c>
      <c r="BA454" s="58">
        <v>8</v>
      </c>
    </row>
    <row r="455" spans="1:53" ht="39.9" customHeight="1" x14ac:dyDescent="1.1000000000000001">
      <c r="E455" s="60"/>
      <c r="F455" s="61"/>
      <c r="G455" s="52"/>
      <c r="H455" s="52"/>
      <c r="I455" s="294"/>
      <c r="J455" s="294"/>
      <c r="K455" s="294"/>
      <c r="L455" s="294"/>
      <c r="M455" s="52"/>
      <c r="N455" s="291" t="str">
        <f>IF(I448="x",I451,IF(I451="x",I448,IF(V447="w",I448,IF(V450="w",I451,IF(V447&gt;V450,I448,IF(V450&gt;V447,I451," "))))))</f>
        <v xml:space="preserve"> </v>
      </c>
      <c r="O455" s="302"/>
      <c r="P455" s="302"/>
      <c r="Q455" s="302"/>
      <c r="R455" s="302"/>
      <c r="S455" s="303"/>
      <c r="T455" s="52"/>
      <c r="U455" s="52"/>
      <c r="V455" s="52"/>
      <c r="W455" s="56"/>
      <c r="X455" s="52"/>
    </row>
    <row r="456" spans="1:53" ht="39.9" customHeight="1" x14ac:dyDescent="1.1000000000000001">
      <c r="E456" s="53" t="s">
        <v>12</v>
      </c>
      <c r="F456" s="149" t="e">
        <f>IF($K$1=8,VLOOKUP('zapisy k stolom'!F445,PAVUK!$GR$2:$GS$8,2,0),IF($K$1=16,VLOOKUP('zapisy k stolom'!F445,PAVUK!$HF$2:$HG$16,2,0),IF($K$1=32,VLOOKUP('zapisy k stolom'!F445,PAVUK!$HB$2:$HC$32,2,0),IF('zapisy k stolom'!$K$1=64,VLOOKUP('zapisy k stolom'!F445,PAVUK!$GX$2:$GY$64,2,0),IF('zapisy k stolom'!$K$1=128,VLOOKUP('zapisy k stolom'!F445,PAVUK!$GT$2:$GU$128,2,0))))))</f>
        <v>#N/A</v>
      </c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6"/>
      <c r="X456" s="52"/>
    </row>
    <row r="457" spans="1:53" ht="39.9" customHeight="1" x14ac:dyDescent="1.1000000000000001">
      <c r="E457" s="60"/>
      <c r="F457" s="61"/>
      <c r="G457" s="52"/>
      <c r="H457" s="52" t="s">
        <v>18</v>
      </c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6"/>
      <c r="X457" s="52"/>
    </row>
    <row r="458" spans="1:53" ht="39.9" customHeight="1" x14ac:dyDescent="1.1000000000000001">
      <c r="E458" s="60"/>
      <c r="F458" s="61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6"/>
      <c r="X458" s="52"/>
    </row>
    <row r="459" spans="1:53" ht="39.9" customHeight="1" x14ac:dyDescent="1.1000000000000001">
      <c r="E459" s="60"/>
      <c r="F459" s="61"/>
      <c r="G459" s="52"/>
      <c r="H459" s="52"/>
      <c r="I459" s="289" t="str">
        <f>I447</f>
        <v xml:space="preserve"> </v>
      </c>
      <c r="J459" s="289"/>
      <c r="K459" s="289"/>
      <c r="L459" s="289"/>
      <c r="M459" s="52"/>
      <c r="N459" s="52"/>
      <c r="P459" s="289" t="str">
        <f>I450</f>
        <v xml:space="preserve"> </v>
      </c>
      <c r="Q459" s="289"/>
      <c r="R459" s="289"/>
      <c r="S459" s="289"/>
      <c r="T459" s="290"/>
      <c r="U459" s="290"/>
      <c r="V459" s="52"/>
      <c r="W459" s="56"/>
      <c r="X459" s="52"/>
    </row>
    <row r="460" spans="1:53" ht="39.9" customHeight="1" x14ac:dyDescent="1.1000000000000001">
      <c r="E460" s="60"/>
      <c r="F460" s="61"/>
      <c r="G460" s="52"/>
      <c r="H460" s="52"/>
      <c r="I460" s="289" t="str">
        <f>I448</f>
        <v xml:space="preserve"> </v>
      </c>
      <c r="J460" s="289"/>
      <c r="K460" s="289"/>
      <c r="L460" s="289"/>
      <c r="M460" s="52"/>
      <c r="N460" s="52"/>
      <c r="O460" s="52"/>
      <c r="P460" s="289" t="str">
        <f>I451</f>
        <v xml:space="preserve"> </v>
      </c>
      <c r="Q460" s="289"/>
      <c r="R460" s="289"/>
      <c r="S460" s="289"/>
      <c r="T460" s="290"/>
      <c r="U460" s="290"/>
      <c r="V460" s="52"/>
      <c r="W460" s="56"/>
      <c r="X460" s="52"/>
    </row>
    <row r="461" spans="1:53" ht="69.900000000000006" customHeight="1" x14ac:dyDescent="1.1000000000000001">
      <c r="E461" s="53"/>
      <c r="F461" s="54"/>
      <c r="G461" s="52"/>
      <c r="H461" s="63" t="s">
        <v>21</v>
      </c>
      <c r="I461" s="291"/>
      <c r="J461" s="292"/>
      <c r="K461" s="292"/>
      <c r="L461" s="293"/>
      <c r="M461" s="52"/>
      <c r="N461" s="52"/>
      <c r="O461" s="63" t="s">
        <v>21</v>
      </c>
      <c r="P461" s="294"/>
      <c r="Q461" s="294"/>
      <c r="R461" s="294"/>
      <c r="S461" s="294"/>
      <c r="T461" s="294"/>
      <c r="U461" s="294"/>
      <c r="V461" s="52"/>
      <c r="W461" s="56"/>
      <c r="X461" s="52"/>
    </row>
    <row r="462" spans="1:53" ht="69.900000000000006" customHeight="1" x14ac:dyDescent="1.1000000000000001">
      <c r="E462" s="53"/>
      <c r="F462" s="54"/>
      <c r="G462" s="52"/>
      <c r="H462" s="63" t="s">
        <v>22</v>
      </c>
      <c r="I462" s="294"/>
      <c r="J462" s="294"/>
      <c r="K462" s="294"/>
      <c r="L462" s="294"/>
      <c r="M462" s="52"/>
      <c r="N462" s="52"/>
      <c r="O462" s="63" t="s">
        <v>22</v>
      </c>
      <c r="P462" s="294"/>
      <c r="Q462" s="294"/>
      <c r="R462" s="294"/>
      <c r="S462" s="294"/>
      <c r="T462" s="294"/>
      <c r="U462" s="294"/>
      <c r="V462" s="52"/>
      <c r="W462" s="56"/>
      <c r="X462" s="52"/>
    </row>
    <row r="463" spans="1:53" ht="69.900000000000006" customHeight="1" x14ac:dyDescent="1.1000000000000001">
      <c r="E463" s="53"/>
      <c r="F463" s="54"/>
      <c r="G463" s="52"/>
      <c r="H463" s="63" t="s">
        <v>22</v>
      </c>
      <c r="I463" s="294"/>
      <c r="J463" s="294"/>
      <c r="K463" s="294"/>
      <c r="L463" s="294"/>
      <c r="M463" s="52"/>
      <c r="N463" s="52"/>
      <c r="O463" s="63" t="s">
        <v>22</v>
      </c>
      <c r="P463" s="294"/>
      <c r="Q463" s="294"/>
      <c r="R463" s="294"/>
      <c r="S463" s="294"/>
      <c r="T463" s="294"/>
      <c r="U463" s="294"/>
      <c r="V463" s="52"/>
      <c r="W463" s="56"/>
      <c r="X463" s="52"/>
    </row>
    <row r="464" spans="1:53" ht="39.9" customHeight="1" thickBot="1" x14ac:dyDescent="1.1499999999999999">
      <c r="E464" s="64"/>
      <c r="F464" s="6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7"/>
      <c r="U464" s="67"/>
      <c r="V464" s="67"/>
      <c r="W464" s="68"/>
      <c r="X464" s="52"/>
    </row>
    <row r="465" spans="1:53" ht="61.8" thickBot="1" x14ac:dyDescent="1.1499999999999999"/>
    <row r="466" spans="1:53" ht="39.9" customHeight="1" x14ac:dyDescent="1.1000000000000001">
      <c r="A466" s="41" t="e">
        <f>F477</f>
        <v>#N/A</v>
      </c>
      <c r="C466" s="40"/>
      <c r="D466" s="40"/>
      <c r="E466" s="48" t="s">
        <v>39</v>
      </c>
      <c r="F466" s="49">
        <f>F445+1</f>
        <v>23</v>
      </c>
      <c r="G466" s="50"/>
      <c r="H466" s="86" t="s">
        <v>192</v>
      </c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 t="s">
        <v>15</v>
      </c>
      <c r="W466" s="51"/>
      <c r="X466" s="52"/>
      <c r="Y466" s="42" t="e">
        <f>A468</f>
        <v>#N/A</v>
      </c>
      <c r="Z466" s="47" t="str">
        <f>CONCATENATE("(",V468,":",V471,")")</f>
        <v>(:)</v>
      </c>
      <c r="AA466" s="44" t="str">
        <f>IF(N475=" ","",IF(N475=I468,B468,IF(N475=I471,B471," ")))</f>
        <v/>
      </c>
      <c r="AB466" s="44" t="str">
        <f>IF(V468&gt;V471,AV466,IF(V471&gt;V468,AV467,""))</f>
        <v/>
      </c>
      <c r="AC466" s="44" t="e">
        <f>CONCATENATE("Tbl.: ",F468,"   H: ",F471,"   D: ",F470)</f>
        <v>#N/A</v>
      </c>
      <c r="AD466" s="42" t="e">
        <f>IF(OR(I471="X",I468="X"),"",IF(N475=I468,B471,B468))</f>
        <v>#N/A</v>
      </c>
      <c r="AE466" s="42" t="s">
        <v>4</v>
      </c>
      <c r="AV466" s="45" t="str">
        <f>IF(OR(N468="w",N471="w"),"W.O.",CONCATENATE(V468,":",V471, " ( ",AN468,",",AO468,",",AP468,",",AQ468,",",AR468,",",AS468,",",AT468," ) "))</f>
        <v xml:space="preserve">: ( ,,,,,, ) </v>
      </c>
    </row>
    <row r="467" spans="1:53" ht="39.9" customHeight="1" x14ac:dyDescent="1.1000000000000001">
      <c r="C467" s="40"/>
      <c r="D467" s="40"/>
      <c r="E467" s="53"/>
      <c r="F467" s="54"/>
      <c r="G467" s="85" t="s">
        <v>191</v>
      </c>
      <c r="H467" s="87" t="s">
        <v>193</v>
      </c>
      <c r="I467" s="52"/>
      <c r="J467" s="52"/>
      <c r="K467" s="52"/>
      <c r="L467" s="52"/>
      <c r="M467" s="52"/>
      <c r="N467" s="55">
        <v>1</v>
      </c>
      <c r="O467" s="55">
        <v>2</v>
      </c>
      <c r="P467" s="55">
        <v>3</v>
      </c>
      <c r="Q467" s="55">
        <v>4</v>
      </c>
      <c r="R467" s="55">
        <v>5</v>
      </c>
      <c r="S467" s="55">
        <v>6</v>
      </c>
      <c r="T467" s="55">
        <v>7</v>
      </c>
      <c r="U467" s="52"/>
      <c r="V467" s="55" t="s">
        <v>16</v>
      </c>
      <c r="W467" s="56"/>
      <c r="X467" s="52"/>
      <c r="AE467" s="42" t="s">
        <v>38</v>
      </c>
      <c r="AV467" s="45" t="str">
        <f>IF(OR(N468="w",N471="w"),"W.O.",CONCATENATE(V471,":",V468, " ( ",AN469,",",AO469,",",AP469,",",AQ469,",",AR469,",",AS469,",",AT469," ) "))</f>
        <v xml:space="preserve">: ( ,,,,,, ) </v>
      </c>
    </row>
    <row r="468" spans="1:53" ht="39.9" customHeight="1" x14ac:dyDescent="1.1000000000000001">
      <c r="A468" s="41" t="e">
        <f>CONCATENATE(1,A466)</f>
        <v>#N/A</v>
      </c>
      <c r="B468" s="41" t="e">
        <f>VLOOKUP(A468,'KO KODY SPOLU'!$A$3:$B$478,2,0)</f>
        <v>#N/A</v>
      </c>
      <c r="C468" s="40"/>
      <c r="D468" s="40"/>
      <c r="E468" s="53" t="s">
        <v>14</v>
      </c>
      <c r="F468" s="54" t="e">
        <f>VLOOKUP(A466,'zoznam zapasov pomoc'!$A$6:$K$133,11,0)</f>
        <v>#N/A</v>
      </c>
      <c r="G468" s="298"/>
      <c r="H468" s="84"/>
      <c r="I468" s="296" t="str">
        <f>IF(ISERROR(VLOOKUP(B468,vylosovanie!$N$10:$Q$162,3,0))=TRUE," ",VLOOKUP(B468,vylosovanie!$N$10:$Q$162,3,0))</f>
        <v xml:space="preserve"> </v>
      </c>
      <c r="J468" s="297"/>
      <c r="K468" s="297"/>
      <c r="L468" s="297"/>
      <c r="M468" s="52"/>
      <c r="N468" s="300"/>
      <c r="O468" s="300"/>
      <c r="P468" s="300"/>
      <c r="Q468" s="300"/>
      <c r="R468" s="300"/>
      <c r="S468" s="300"/>
      <c r="T468" s="300"/>
      <c r="U468" s="52"/>
      <c r="V468" s="295" t="str">
        <f>IF(N468="w","W",IF(N468="o","O",IF(SUM(AF468:AL469)=0,"",SUM(AF468:AL468))))</f>
        <v/>
      </c>
      <c r="W468" s="56"/>
      <c r="X468" s="52"/>
      <c r="AE468" s="42">
        <f>VLOOKUP(I468,vylosovanie!$F$5:$L$41,7,0)</f>
        <v>51</v>
      </c>
      <c r="AF468" s="57">
        <f>IF(N468&gt;N471,1,0)</f>
        <v>0</v>
      </c>
      <c r="AG468" s="57">
        <f t="shared" ref="AG468" si="572">IF(O468&gt;O471,1,0)</f>
        <v>0</v>
      </c>
      <c r="AH468" s="57">
        <f t="shared" ref="AH468" si="573">IF(P468&gt;P471,1,0)</f>
        <v>0</v>
      </c>
      <c r="AI468" s="57">
        <f t="shared" ref="AI468" si="574">IF(Q468&gt;Q471,1,0)</f>
        <v>0</v>
      </c>
      <c r="AJ468" s="57">
        <f t="shared" ref="AJ468" si="575">IF(R468&gt;R471,1,0)</f>
        <v>0</v>
      </c>
      <c r="AK468" s="57">
        <f t="shared" ref="AK468" si="576">IF(S468&gt;S471,1,0)</f>
        <v>0</v>
      </c>
      <c r="AL468" s="57">
        <f t="shared" ref="AL468" si="577">IF(T468&gt;T471,1,0)</f>
        <v>0</v>
      </c>
      <c r="AN468" s="57" t="str">
        <f t="shared" ref="AN468" si="578">IF(ISBLANK(N468)=TRUE,"",IF(AF468=1,N471,-N468))</f>
        <v/>
      </c>
      <c r="AO468" s="57" t="str">
        <f t="shared" ref="AO468" si="579">IF(ISBLANK(O468)=TRUE,"",IF(AG468=1,O471,-O468))</f>
        <v/>
      </c>
      <c r="AP468" s="57" t="str">
        <f t="shared" ref="AP468" si="580">IF(ISBLANK(P468)=TRUE,"",IF(AH468=1,P471,-P468))</f>
        <v/>
      </c>
      <c r="AQ468" s="57" t="str">
        <f t="shared" ref="AQ468" si="581">IF(ISBLANK(Q468)=TRUE,"",IF(AI468=1,Q471,-Q468))</f>
        <v/>
      </c>
      <c r="AR468" s="57" t="str">
        <f t="shared" ref="AR468" si="582">IF(ISBLANK(R468)=TRUE,"",IF(AJ468=1,R471,-R468))</f>
        <v/>
      </c>
      <c r="AS468" s="57" t="str">
        <f t="shared" ref="AS468" si="583">IF(ISBLANK(S468)=TRUE,"",IF(AK468=1,S471,-S468))</f>
        <v/>
      </c>
      <c r="AT468" s="57" t="str">
        <f t="shared" ref="AT468" si="584">IF(ISBLANK(T468)=TRUE,"",IF(AL468=1,T471,-T468))</f>
        <v/>
      </c>
      <c r="AZ468" s="58" t="s">
        <v>5</v>
      </c>
      <c r="BA468" s="58">
        <v>1</v>
      </c>
    </row>
    <row r="469" spans="1:53" ht="39.9" customHeight="1" x14ac:dyDescent="1.1000000000000001">
      <c r="C469" s="40"/>
      <c r="D469" s="40"/>
      <c r="E469" s="53"/>
      <c r="F469" s="54"/>
      <c r="G469" s="299"/>
      <c r="H469" s="84"/>
      <c r="I469" s="296" t="str">
        <f>IF(ISERROR(VLOOKUP(B468,vylosovanie!$N$10:$Q$162,3,0))=TRUE," ",VLOOKUP(B468,vylosovanie!$N$10:$Q$162,4,0))</f>
        <v xml:space="preserve"> </v>
      </c>
      <c r="J469" s="297"/>
      <c r="K469" s="297"/>
      <c r="L469" s="297"/>
      <c r="M469" s="52"/>
      <c r="N469" s="301"/>
      <c r="O469" s="301"/>
      <c r="P469" s="301"/>
      <c r="Q469" s="301"/>
      <c r="R469" s="301"/>
      <c r="S469" s="301"/>
      <c r="T469" s="301"/>
      <c r="U469" s="52"/>
      <c r="V469" s="295"/>
      <c r="W469" s="56"/>
      <c r="X469" s="52"/>
      <c r="AE469" s="42">
        <f>VLOOKUP(I471,vylosovanie!$F$5:$L$41,7,0)</f>
        <v>51</v>
      </c>
      <c r="AF469" s="57">
        <f>IF(N471&gt;N468,1,0)</f>
        <v>0</v>
      </c>
      <c r="AG469" s="57">
        <f t="shared" ref="AG469" si="585">IF(O471&gt;O468,1,0)</f>
        <v>0</v>
      </c>
      <c r="AH469" s="57">
        <f t="shared" ref="AH469" si="586">IF(P471&gt;P468,1,0)</f>
        <v>0</v>
      </c>
      <c r="AI469" s="57">
        <f t="shared" ref="AI469" si="587">IF(Q471&gt;Q468,1,0)</f>
        <v>0</v>
      </c>
      <c r="AJ469" s="57">
        <f t="shared" ref="AJ469" si="588">IF(R471&gt;R468,1,0)</f>
        <v>0</v>
      </c>
      <c r="AK469" s="57">
        <f t="shared" ref="AK469" si="589">IF(S471&gt;S468,1,0)</f>
        <v>0</v>
      </c>
      <c r="AL469" s="57">
        <f t="shared" ref="AL469" si="590">IF(T471&gt;T468,1,0)</f>
        <v>0</v>
      </c>
      <c r="AN469" s="57" t="str">
        <f t="shared" ref="AN469" si="591">IF(ISBLANK(N471)=TRUE,"",IF(AF469=1,N468,-N471))</f>
        <v/>
      </c>
      <c r="AO469" s="57" t="str">
        <f t="shared" ref="AO469" si="592">IF(ISBLANK(O471)=TRUE,"",IF(AG469=1,O468,-O471))</f>
        <v/>
      </c>
      <c r="AP469" s="57" t="str">
        <f t="shared" ref="AP469" si="593">IF(ISBLANK(P471)=TRUE,"",IF(AH469=1,P468,-P471))</f>
        <v/>
      </c>
      <c r="AQ469" s="57" t="str">
        <f t="shared" ref="AQ469" si="594">IF(ISBLANK(Q471)=TRUE,"",IF(AI469=1,Q468,-Q471))</f>
        <v/>
      </c>
      <c r="AR469" s="57" t="str">
        <f t="shared" ref="AR469" si="595">IF(ISBLANK(R471)=TRUE,"",IF(AJ469=1,R468,-R471))</f>
        <v/>
      </c>
      <c r="AS469" s="57" t="str">
        <f t="shared" ref="AS469" si="596">IF(ISBLANK(S471)=TRUE,"",IF(AK469=1,S468,-S471))</f>
        <v/>
      </c>
      <c r="AT469" s="57" t="str">
        <f t="shared" ref="AT469" si="597">IF(ISBLANK(T471)=TRUE,"",IF(AL469=1,T468,-T471))</f>
        <v/>
      </c>
      <c r="AZ469" s="58" t="s">
        <v>10</v>
      </c>
      <c r="BA469" s="58">
        <v>2</v>
      </c>
    </row>
    <row r="470" spans="1:53" ht="39.9" customHeight="1" x14ac:dyDescent="1.1000000000000001">
      <c r="C470" s="40"/>
      <c r="D470" s="40"/>
      <c r="E470" s="53" t="s">
        <v>20</v>
      </c>
      <c r="F470" s="54" t="e">
        <f>VLOOKUP(A466,'zoznam zapasov pomoc'!$A$6:$K$133,9,0)</f>
        <v>#N/A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6"/>
      <c r="X470" s="52"/>
      <c r="AZ470" s="58" t="s">
        <v>23</v>
      </c>
      <c r="BA470" s="58">
        <v>3</v>
      </c>
    </row>
    <row r="471" spans="1:53" ht="39.9" customHeight="1" x14ac:dyDescent="1.1000000000000001">
      <c r="A471" s="41" t="e">
        <f>CONCATENATE(2,A466)</f>
        <v>#N/A</v>
      </c>
      <c r="B471" s="41" t="e">
        <f>VLOOKUP(A471,'KO KODY SPOLU'!$A$3:$B$478,2,0)</f>
        <v>#N/A</v>
      </c>
      <c r="C471" s="40"/>
      <c r="D471" s="40"/>
      <c r="E471" s="53" t="s">
        <v>13</v>
      </c>
      <c r="F471" s="59" t="e">
        <f>VLOOKUP(A466,'zoznam zapasov pomoc'!$A$6:$K$133,10,0)</f>
        <v>#N/A</v>
      </c>
      <c r="G471" s="298"/>
      <c r="H471" s="84"/>
      <c r="I471" s="296" t="str">
        <f>IF(ISERROR(VLOOKUP(B471,vylosovanie!$N$10:$Q$162,3,0))=TRUE," ",VLOOKUP(B471,vylosovanie!$N$10:$Q$162,3,0))</f>
        <v xml:space="preserve"> </v>
      </c>
      <c r="J471" s="297"/>
      <c r="K471" s="297"/>
      <c r="L471" s="297"/>
      <c r="M471" s="52"/>
      <c r="N471" s="300"/>
      <c r="O471" s="300"/>
      <c r="P471" s="300"/>
      <c r="Q471" s="300"/>
      <c r="R471" s="300"/>
      <c r="S471" s="300"/>
      <c r="T471" s="300"/>
      <c r="U471" s="52"/>
      <c r="V471" s="295" t="str">
        <f>IF(N471="w","W",IF(N471="o","O",IF(SUM(AF468:AL469)=0,"",SUM(AF468:AL468))))</f>
        <v/>
      </c>
      <c r="W471" s="56"/>
      <c r="X471" s="52"/>
      <c r="AZ471" s="58" t="s">
        <v>24</v>
      </c>
      <c r="BA471" s="58">
        <v>4</v>
      </c>
    </row>
    <row r="472" spans="1:53" ht="39.9" customHeight="1" x14ac:dyDescent="1.1000000000000001">
      <c r="C472" s="40"/>
      <c r="D472" s="40"/>
      <c r="E472" s="60"/>
      <c r="F472" s="61"/>
      <c r="G472" s="299"/>
      <c r="H472" s="84"/>
      <c r="I472" s="296" t="str">
        <f>IF(ISERROR(VLOOKUP(B471,vylosovanie!$N$10:$Q$162,3,0))=TRUE," ",VLOOKUP(B471,vylosovanie!$N$10:$Q$162,4,0))</f>
        <v xml:space="preserve"> </v>
      </c>
      <c r="J472" s="297"/>
      <c r="K472" s="297"/>
      <c r="L472" s="297"/>
      <c r="M472" s="52"/>
      <c r="N472" s="301"/>
      <c r="O472" s="301"/>
      <c r="P472" s="301"/>
      <c r="Q472" s="301"/>
      <c r="R472" s="301"/>
      <c r="S472" s="301"/>
      <c r="T472" s="301"/>
      <c r="U472" s="52"/>
      <c r="V472" s="295"/>
      <c r="W472" s="56"/>
      <c r="X472" s="52"/>
      <c r="AZ472" s="58" t="s">
        <v>25</v>
      </c>
      <c r="BA472" s="58">
        <v>5</v>
      </c>
    </row>
    <row r="473" spans="1:53" ht="39.9" customHeight="1" x14ac:dyDescent="1.1000000000000001">
      <c r="C473" s="40"/>
      <c r="D473" s="40"/>
      <c r="E473" s="53" t="s">
        <v>36</v>
      </c>
      <c r="F473" s="54" t="s">
        <v>476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6"/>
      <c r="X473" s="52"/>
      <c r="AZ473" s="58" t="s">
        <v>26</v>
      </c>
      <c r="BA473" s="58">
        <v>6</v>
      </c>
    </row>
    <row r="474" spans="1:53" ht="39.9" customHeight="1" x14ac:dyDescent="1.1000000000000001">
      <c r="C474" s="40"/>
      <c r="D474" s="40"/>
      <c r="E474" s="60"/>
      <c r="F474" s="61"/>
      <c r="G474" s="52"/>
      <c r="H474" s="52"/>
      <c r="I474" s="52" t="s">
        <v>17</v>
      </c>
      <c r="J474" s="52"/>
      <c r="K474" s="52"/>
      <c r="L474" s="52"/>
      <c r="M474" s="52"/>
      <c r="N474" s="62"/>
      <c r="O474" s="55"/>
      <c r="P474" s="55" t="s">
        <v>19</v>
      </c>
      <c r="Q474" s="55"/>
      <c r="R474" s="55"/>
      <c r="S474" s="55"/>
      <c r="T474" s="55"/>
      <c r="U474" s="52"/>
      <c r="V474" s="52"/>
      <c r="W474" s="56"/>
      <c r="X474" s="52"/>
      <c r="AZ474" s="58" t="s">
        <v>27</v>
      </c>
      <c r="BA474" s="58">
        <v>7</v>
      </c>
    </row>
    <row r="475" spans="1:53" ht="39.9" customHeight="1" x14ac:dyDescent="1.1000000000000001">
      <c r="E475" s="53" t="s">
        <v>11</v>
      </c>
      <c r="F475" s="54"/>
      <c r="G475" s="52"/>
      <c r="H475" s="52"/>
      <c r="I475" s="294"/>
      <c r="J475" s="294"/>
      <c r="K475" s="294"/>
      <c r="L475" s="294"/>
      <c r="M475" s="52"/>
      <c r="N475" s="291" t="str">
        <f>IF(I468="x",I471,IF(I471="x",I468,IF(V468="w",I468,IF(V471="w",I471,IF(V468&gt;V471,I468,IF(V471&gt;V468,I471," "))))))</f>
        <v xml:space="preserve"> </v>
      </c>
      <c r="O475" s="302"/>
      <c r="P475" s="302"/>
      <c r="Q475" s="302"/>
      <c r="R475" s="302"/>
      <c r="S475" s="303"/>
      <c r="T475" s="52"/>
      <c r="U475" s="52"/>
      <c r="V475" s="52"/>
      <c r="W475" s="56"/>
      <c r="X475" s="52"/>
      <c r="AZ475" s="58" t="s">
        <v>28</v>
      </c>
      <c r="BA475" s="58">
        <v>8</v>
      </c>
    </row>
    <row r="476" spans="1:53" ht="39.9" customHeight="1" x14ac:dyDescent="1.1000000000000001">
      <c r="E476" s="60"/>
      <c r="F476" s="61"/>
      <c r="G476" s="52"/>
      <c r="H476" s="52"/>
      <c r="I476" s="294"/>
      <c r="J476" s="294"/>
      <c r="K476" s="294"/>
      <c r="L476" s="294"/>
      <c r="M476" s="52"/>
      <c r="N476" s="291" t="str">
        <f>IF(I469="x",I472,IF(I472="x",I469,IF(V468="w",I469,IF(V471="w",I472,IF(V468&gt;V471,I469,IF(V471&gt;V468,I472," "))))))</f>
        <v xml:space="preserve"> </v>
      </c>
      <c r="O476" s="302"/>
      <c r="P476" s="302"/>
      <c r="Q476" s="302"/>
      <c r="R476" s="302"/>
      <c r="S476" s="303"/>
      <c r="T476" s="52"/>
      <c r="U476" s="52"/>
      <c r="V476" s="52"/>
      <c r="W476" s="56"/>
      <c r="X476" s="52"/>
    </row>
    <row r="477" spans="1:53" ht="39.9" customHeight="1" x14ac:dyDescent="1.1000000000000001">
      <c r="E477" s="53" t="s">
        <v>12</v>
      </c>
      <c r="F477" s="149" t="e">
        <f>IF($K$1=8,VLOOKUP('zapisy k stolom'!F466,PAVUK!$GR$2:$GS$8,2,0),IF($K$1=16,VLOOKUP('zapisy k stolom'!F466,PAVUK!$HF$2:$HG$16,2,0),IF($K$1=32,VLOOKUP('zapisy k stolom'!F466,PAVUK!$HB$2:$HC$32,2,0),IF('zapisy k stolom'!$K$1=64,VLOOKUP('zapisy k stolom'!F466,PAVUK!$GX$2:$GY$64,2,0),IF('zapisy k stolom'!$K$1=128,VLOOKUP('zapisy k stolom'!F466,PAVUK!$GT$2:$GU$128,2,0))))))</f>
        <v>#N/A</v>
      </c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6"/>
      <c r="X477" s="52"/>
    </row>
    <row r="478" spans="1:53" ht="39.9" customHeight="1" x14ac:dyDescent="1.1000000000000001">
      <c r="E478" s="60"/>
      <c r="F478" s="61"/>
      <c r="G478" s="52"/>
      <c r="H478" s="52" t="s">
        <v>18</v>
      </c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6"/>
      <c r="X478" s="52"/>
    </row>
    <row r="479" spans="1:53" ht="39.9" customHeight="1" x14ac:dyDescent="1.1000000000000001">
      <c r="E479" s="60"/>
      <c r="F479" s="61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6"/>
      <c r="X479" s="52"/>
    </row>
    <row r="480" spans="1:53" ht="39.9" customHeight="1" x14ac:dyDescent="1.1000000000000001">
      <c r="E480" s="60"/>
      <c r="F480" s="61"/>
      <c r="G480" s="52"/>
      <c r="H480" s="52"/>
      <c r="I480" s="289" t="str">
        <f>I468</f>
        <v xml:space="preserve"> </v>
      </c>
      <c r="J480" s="289"/>
      <c r="K480" s="289"/>
      <c r="L480" s="289"/>
      <c r="M480" s="52"/>
      <c r="N480" s="52"/>
      <c r="P480" s="289" t="str">
        <f>I471</f>
        <v xml:space="preserve"> </v>
      </c>
      <c r="Q480" s="289"/>
      <c r="R480" s="289"/>
      <c r="S480" s="289"/>
      <c r="T480" s="290"/>
      <c r="U480" s="290"/>
      <c r="V480" s="52"/>
      <c r="W480" s="56"/>
      <c r="X480" s="52"/>
    </row>
    <row r="481" spans="1:53" ht="39.9" customHeight="1" x14ac:dyDescent="1.1000000000000001">
      <c r="E481" s="60"/>
      <c r="F481" s="61"/>
      <c r="G481" s="52"/>
      <c r="H481" s="52"/>
      <c r="I481" s="289" t="str">
        <f>I469</f>
        <v xml:space="preserve"> </v>
      </c>
      <c r="J481" s="289"/>
      <c r="K481" s="289"/>
      <c r="L481" s="289"/>
      <c r="M481" s="52"/>
      <c r="N481" s="52"/>
      <c r="O481" s="52"/>
      <c r="P481" s="289" t="str">
        <f>I472</f>
        <v xml:space="preserve"> </v>
      </c>
      <c r="Q481" s="289"/>
      <c r="R481" s="289"/>
      <c r="S481" s="289"/>
      <c r="T481" s="290"/>
      <c r="U481" s="290"/>
      <c r="V481" s="52"/>
      <c r="W481" s="56"/>
      <c r="X481" s="52"/>
    </row>
    <row r="482" spans="1:53" ht="69.900000000000006" customHeight="1" x14ac:dyDescent="1.1000000000000001">
      <c r="E482" s="53"/>
      <c r="F482" s="54"/>
      <c r="G482" s="52"/>
      <c r="H482" s="63" t="s">
        <v>21</v>
      </c>
      <c r="I482" s="291"/>
      <c r="J482" s="292"/>
      <c r="K482" s="292"/>
      <c r="L482" s="293"/>
      <c r="M482" s="52"/>
      <c r="N482" s="52"/>
      <c r="O482" s="63" t="s">
        <v>21</v>
      </c>
      <c r="P482" s="294"/>
      <c r="Q482" s="294"/>
      <c r="R482" s="294"/>
      <c r="S482" s="294"/>
      <c r="T482" s="294"/>
      <c r="U482" s="294"/>
      <c r="V482" s="52"/>
      <c r="W482" s="56"/>
      <c r="X482" s="52"/>
    </row>
    <row r="483" spans="1:53" ht="69.900000000000006" customHeight="1" x14ac:dyDescent="1.1000000000000001">
      <c r="E483" s="53"/>
      <c r="F483" s="54"/>
      <c r="G483" s="52"/>
      <c r="H483" s="63" t="s">
        <v>22</v>
      </c>
      <c r="I483" s="294"/>
      <c r="J483" s="294"/>
      <c r="K483" s="294"/>
      <c r="L483" s="294"/>
      <c r="M483" s="52"/>
      <c r="N483" s="52"/>
      <c r="O483" s="63" t="s">
        <v>22</v>
      </c>
      <c r="P483" s="294"/>
      <c r="Q483" s="294"/>
      <c r="R483" s="294"/>
      <c r="S483" s="294"/>
      <c r="T483" s="294"/>
      <c r="U483" s="294"/>
      <c r="V483" s="52"/>
      <c r="W483" s="56"/>
      <c r="X483" s="52"/>
    </row>
    <row r="484" spans="1:53" ht="69.900000000000006" customHeight="1" x14ac:dyDescent="1.1000000000000001">
      <c r="E484" s="53"/>
      <c r="F484" s="54"/>
      <c r="G484" s="52"/>
      <c r="H484" s="63" t="s">
        <v>22</v>
      </c>
      <c r="I484" s="294"/>
      <c r="J484" s="294"/>
      <c r="K484" s="294"/>
      <c r="L484" s="294"/>
      <c r="M484" s="52"/>
      <c r="N484" s="52"/>
      <c r="O484" s="63" t="s">
        <v>22</v>
      </c>
      <c r="P484" s="294"/>
      <c r="Q484" s="294"/>
      <c r="R484" s="294"/>
      <c r="S484" s="294"/>
      <c r="T484" s="294"/>
      <c r="U484" s="294"/>
      <c r="V484" s="52"/>
      <c r="W484" s="56"/>
      <c r="X484" s="52"/>
    </row>
    <row r="485" spans="1:53" ht="39.9" customHeight="1" thickBot="1" x14ac:dyDescent="1.1499999999999999">
      <c r="E485" s="64"/>
      <c r="F485" s="65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7"/>
      <c r="U485" s="67"/>
      <c r="V485" s="67"/>
      <c r="W485" s="68"/>
      <c r="X485" s="52"/>
    </row>
    <row r="486" spans="1:53" ht="61.8" thickBot="1" x14ac:dyDescent="1.1499999999999999"/>
    <row r="487" spans="1:53" ht="39.9" customHeight="1" x14ac:dyDescent="1.1000000000000001">
      <c r="A487" s="41" t="e">
        <f>F498</f>
        <v>#N/A</v>
      </c>
      <c r="C487" s="40"/>
      <c r="D487" s="40"/>
      <c r="E487" s="48" t="s">
        <v>39</v>
      </c>
      <c r="F487" s="49">
        <f>F466+1</f>
        <v>24</v>
      </c>
      <c r="G487" s="50"/>
      <c r="H487" s="86" t="s">
        <v>192</v>
      </c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 t="s">
        <v>15</v>
      </c>
      <c r="W487" s="51"/>
      <c r="X487" s="52"/>
      <c r="Y487" s="42" t="e">
        <f>A489</f>
        <v>#N/A</v>
      </c>
      <c r="Z487" s="47" t="str">
        <f>CONCATENATE("(",V489,":",V492,")")</f>
        <v>(:)</v>
      </c>
      <c r="AA487" s="44" t="str">
        <f>IF(N496=" ","",IF(N496=I489,B489,IF(N496=I492,B492," ")))</f>
        <v/>
      </c>
      <c r="AB487" s="44" t="str">
        <f>IF(V489&gt;V492,AV487,IF(V492&gt;V489,AV488,""))</f>
        <v/>
      </c>
      <c r="AC487" s="44" t="e">
        <f>CONCATENATE("Tbl.: ",F489,"   H: ",F492,"   D: ",F491)</f>
        <v>#N/A</v>
      </c>
      <c r="AD487" s="42" t="e">
        <f>IF(OR(I492="X",I489="X"),"",IF(N496=I489,B492,B489))</f>
        <v>#N/A</v>
      </c>
      <c r="AE487" s="42" t="s">
        <v>4</v>
      </c>
      <c r="AV487" s="45" t="str">
        <f>IF(OR(N489="w",N492="w"),"W.O.",CONCATENATE(V489,":",V492, " ( ",AN489,",",AO489,",",AP489,",",AQ489,",",AR489,",",AS489,",",AT489," ) "))</f>
        <v xml:space="preserve">: ( ,,,,,, ) </v>
      </c>
    </row>
    <row r="488" spans="1:53" ht="39.9" customHeight="1" x14ac:dyDescent="1.1000000000000001">
      <c r="C488" s="40"/>
      <c r="D488" s="40"/>
      <c r="E488" s="53"/>
      <c r="F488" s="54"/>
      <c r="G488" s="85" t="s">
        <v>191</v>
      </c>
      <c r="H488" s="87" t="s">
        <v>193</v>
      </c>
      <c r="I488" s="52"/>
      <c r="J488" s="52"/>
      <c r="K488" s="52"/>
      <c r="L488" s="52"/>
      <c r="M488" s="52"/>
      <c r="N488" s="55">
        <v>1</v>
      </c>
      <c r="O488" s="55">
        <v>2</v>
      </c>
      <c r="P488" s="55">
        <v>3</v>
      </c>
      <c r="Q488" s="55">
        <v>4</v>
      </c>
      <c r="R488" s="55">
        <v>5</v>
      </c>
      <c r="S488" s="55">
        <v>6</v>
      </c>
      <c r="T488" s="55">
        <v>7</v>
      </c>
      <c r="U488" s="52"/>
      <c r="V488" s="55" t="s">
        <v>16</v>
      </c>
      <c r="W488" s="56"/>
      <c r="X488" s="52"/>
      <c r="AE488" s="42" t="s">
        <v>38</v>
      </c>
      <c r="AV488" s="45" t="str">
        <f>IF(OR(N489="w",N492="w"),"W.O.",CONCATENATE(V492,":",V489, " ( ",AN490,",",AO490,",",AP490,",",AQ490,",",AR490,",",AS490,",",AT490," ) "))</f>
        <v xml:space="preserve">: ( ,,,,,, ) </v>
      </c>
    </row>
    <row r="489" spans="1:53" ht="39.9" customHeight="1" x14ac:dyDescent="1.1000000000000001">
      <c r="A489" s="41" t="e">
        <f>CONCATENATE(1,A487)</f>
        <v>#N/A</v>
      </c>
      <c r="B489" s="41" t="e">
        <f>VLOOKUP(A489,'KO KODY SPOLU'!$A$3:$B$478,2,0)</f>
        <v>#N/A</v>
      </c>
      <c r="C489" s="40"/>
      <c r="D489" s="40"/>
      <c r="E489" s="53" t="s">
        <v>14</v>
      </c>
      <c r="F489" s="54" t="e">
        <f>VLOOKUP(A487,'zoznam zapasov pomoc'!$A$6:$K$133,11,0)</f>
        <v>#N/A</v>
      </c>
      <c r="G489" s="298"/>
      <c r="H489" s="84"/>
      <c r="I489" s="296" t="str">
        <f>IF(ISERROR(VLOOKUP(B489,vylosovanie!$N$10:$Q$162,3,0))=TRUE," ",VLOOKUP(B489,vylosovanie!$N$10:$Q$162,3,0))</f>
        <v xml:space="preserve"> </v>
      </c>
      <c r="J489" s="297"/>
      <c r="K489" s="297"/>
      <c r="L489" s="297"/>
      <c r="M489" s="52"/>
      <c r="N489" s="300"/>
      <c r="O489" s="300"/>
      <c r="P489" s="300"/>
      <c r="Q489" s="300"/>
      <c r="R489" s="300"/>
      <c r="S489" s="300"/>
      <c r="T489" s="300"/>
      <c r="U489" s="52"/>
      <c r="V489" s="295" t="str">
        <f>IF(N489="w","W",IF(N489="o","O",IF(SUM(AF489:AL490)=0,"",SUM(AF489:AL489))))</f>
        <v/>
      </c>
      <c r="W489" s="56"/>
      <c r="X489" s="52"/>
      <c r="AE489" s="42">
        <f>VLOOKUP(I489,vylosovanie!$F$5:$L$41,7,0)</f>
        <v>51</v>
      </c>
      <c r="AF489" s="57">
        <f>IF(N489&gt;N492,1,0)</f>
        <v>0</v>
      </c>
      <c r="AG489" s="57">
        <f t="shared" ref="AG489" si="598">IF(O489&gt;O492,1,0)</f>
        <v>0</v>
      </c>
      <c r="AH489" s="57">
        <f t="shared" ref="AH489" si="599">IF(P489&gt;P492,1,0)</f>
        <v>0</v>
      </c>
      <c r="AI489" s="57">
        <f t="shared" ref="AI489" si="600">IF(Q489&gt;Q492,1,0)</f>
        <v>0</v>
      </c>
      <c r="AJ489" s="57">
        <f t="shared" ref="AJ489" si="601">IF(R489&gt;R492,1,0)</f>
        <v>0</v>
      </c>
      <c r="AK489" s="57">
        <f t="shared" ref="AK489" si="602">IF(S489&gt;S492,1,0)</f>
        <v>0</v>
      </c>
      <c r="AL489" s="57">
        <f t="shared" ref="AL489" si="603">IF(T489&gt;T492,1,0)</f>
        <v>0</v>
      </c>
      <c r="AN489" s="57" t="str">
        <f t="shared" ref="AN489" si="604">IF(ISBLANK(N489)=TRUE,"",IF(AF489=1,N492,-N489))</f>
        <v/>
      </c>
      <c r="AO489" s="57" t="str">
        <f t="shared" ref="AO489" si="605">IF(ISBLANK(O489)=TRUE,"",IF(AG489=1,O492,-O489))</f>
        <v/>
      </c>
      <c r="AP489" s="57" t="str">
        <f t="shared" ref="AP489" si="606">IF(ISBLANK(P489)=TRUE,"",IF(AH489=1,P492,-P489))</f>
        <v/>
      </c>
      <c r="AQ489" s="57" t="str">
        <f t="shared" ref="AQ489" si="607">IF(ISBLANK(Q489)=TRUE,"",IF(AI489=1,Q492,-Q489))</f>
        <v/>
      </c>
      <c r="AR489" s="57" t="str">
        <f t="shared" ref="AR489" si="608">IF(ISBLANK(R489)=TRUE,"",IF(AJ489=1,R492,-R489))</f>
        <v/>
      </c>
      <c r="AS489" s="57" t="str">
        <f t="shared" ref="AS489" si="609">IF(ISBLANK(S489)=TRUE,"",IF(AK489=1,S492,-S489))</f>
        <v/>
      </c>
      <c r="AT489" s="57" t="str">
        <f t="shared" ref="AT489" si="610">IF(ISBLANK(T489)=TRUE,"",IF(AL489=1,T492,-T489))</f>
        <v/>
      </c>
      <c r="AZ489" s="58" t="s">
        <v>5</v>
      </c>
      <c r="BA489" s="58">
        <v>1</v>
      </c>
    </row>
    <row r="490" spans="1:53" ht="39.9" customHeight="1" x14ac:dyDescent="1.1000000000000001">
      <c r="C490" s="40"/>
      <c r="D490" s="40"/>
      <c r="E490" s="53"/>
      <c r="F490" s="54"/>
      <c r="G490" s="299"/>
      <c r="H490" s="84"/>
      <c r="I490" s="296" t="str">
        <f>IF(ISERROR(VLOOKUP(B489,vylosovanie!$N$10:$Q$162,3,0))=TRUE," ",VLOOKUP(B489,vylosovanie!$N$10:$Q$162,4,0))</f>
        <v xml:space="preserve"> </v>
      </c>
      <c r="J490" s="297"/>
      <c r="K490" s="297"/>
      <c r="L490" s="297"/>
      <c r="M490" s="52"/>
      <c r="N490" s="301"/>
      <c r="O490" s="301"/>
      <c r="P490" s="301"/>
      <c r="Q490" s="301"/>
      <c r="R490" s="301"/>
      <c r="S490" s="301"/>
      <c r="T490" s="301"/>
      <c r="U490" s="52"/>
      <c r="V490" s="295"/>
      <c r="W490" s="56"/>
      <c r="X490" s="52"/>
      <c r="AE490" s="42">
        <f>VLOOKUP(I492,vylosovanie!$F$5:$L$41,7,0)</f>
        <v>51</v>
      </c>
      <c r="AF490" s="57">
        <f>IF(N492&gt;N489,1,0)</f>
        <v>0</v>
      </c>
      <c r="AG490" s="57">
        <f t="shared" ref="AG490" si="611">IF(O492&gt;O489,1,0)</f>
        <v>0</v>
      </c>
      <c r="AH490" s="57">
        <f t="shared" ref="AH490" si="612">IF(P492&gt;P489,1,0)</f>
        <v>0</v>
      </c>
      <c r="AI490" s="57">
        <f t="shared" ref="AI490" si="613">IF(Q492&gt;Q489,1,0)</f>
        <v>0</v>
      </c>
      <c r="AJ490" s="57">
        <f t="shared" ref="AJ490" si="614">IF(R492&gt;R489,1,0)</f>
        <v>0</v>
      </c>
      <c r="AK490" s="57">
        <f t="shared" ref="AK490" si="615">IF(S492&gt;S489,1,0)</f>
        <v>0</v>
      </c>
      <c r="AL490" s="57">
        <f t="shared" ref="AL490" si="616">IF(T492&gt;T489,1,0)</f>
        <v>0</v>
      </c>
      <c r="AN490" s="57" t="str">
        <f t="shared" ref="AN490" si="617">IF(ISBLANK(N492)=TRUE,"",IF(AF490=1,N489,-N492))</f>
        <v/>
      </c>
      <c r="AO490" s="57" t="str">
        <f t="shared" ref="AO490" si="618">IF(ISBLANK(O492)=TRUE,"",IF(AG490=1,O489,-O492))</f>
        <v/>
      </c>
      <c r="AP490" s="57" t="str">
        <f t="shared" ref="AP490" si="619">IF(ISBLANK(P492)=TRUE,"",IF(AH490=1,P489,-P492))</f>
        <v/>
      </c>
      <c r="AQ490" s="57" t="str">
        <f t="shared" ref="AQ490" si="620">IF(ISBLANK(Q492)=TRUE,"",IF(AI490=1,Q489,-Q492))</f>
        <v/>
      </c>
      <c r="AR490" s="57" t="str">
        <f t="shared" ref="AR490" si="621">IF(ISBLANK(R492)=TRUE,"",IF(AJ490=1,R489,-R492))</f>
        <v/>
      </c>
      <c r="AS490" s="57" t="str">
        <f t="shared" ref="AS490" si="622">IF(ISBLANK(S492)=TRUE,"",IF(AK490=1,S489,-S492))</f>
        <v/>
      </c>
      <c r="AT490" s="57" t="str">
        <f t="shared" ref="AT490" si="623">IF(ISBLANK(T492)=TRUE,"",IF(AL490=1,T489,-T492))</f>
        <v/>
      </c>
      <c r="AZ490" s="58" t="s">
        <v>10</v>
      </c>
      <c r="BA490" s="58">
        <v>2</v>
      </c>
    </row>
    <row r="491" spans="1:53" ht="39.9" customHeight="1" x14ac:dyDescent="1.1000000000000001">
      <c r="C491" s="40"/>
      <c r="D491" s="40"/>
      <c r="E491" s="53" t="s">
        <v>20</v>
      </c>
      <c r="F491" s="54" t="e">
        <f>VLOOKUP(A487,'zoznam zapasov pomoc'!$A$6:$K$133,9,0)</f>
        <v>#N/A</v>
      </c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6"/>
      <c r="X491" s="52"/>
      <c r="AZ491" s="58" t="s">
        <v>23</v>
      </c>
      <c r="BA491" s="58">
        <v>3</v>
      </c>
    </row>
    <row r="492" spans="1:53" ht="39.9" customHeight="1" x14ac:dyDescent="1.1000000000000001">
      <c r="A492" s="41" t="e">
        <f>CONCATENATE(2,A487)</f>
        <v>#N/A</v>
      </c>
      <c r="B492" s="41" t="e">
        <f>VLOOKUP(A492,'KO KODY SPOLU'!$A$3:$B$478,2,0)</f>
        <v>#N/A</v>
      </c>
      <c r="C492" s="40"/>
      <c r="D492" s="40"/>
      <c r="E492" s="53" t="s">
        <v>13</v>
      </c>
      <c r="F492" s="59" t="e">
        <f>VLOOKUP(A487,'zoznam zapasov pomoc'!$A$6:$K$133,10,0)</f>
        <v>#N/A</v>
      </c>
      <c r="G492" s="298"/>
      <c r="H492" s="84"/>
      <c r="I492" s="296" t="str">
        <f>IF(ISERROR(VLOOKUP(B492,vylosovanie!$N$10:$Q$162,3,0))=TRUE," ",VLOOKUP(B492,vylosovanie!$N$10:$Q$162,3,0))</f>
        <v xml:space="preserve"> </v>
      </c>
      <c r="J492" s="297"/>
      <c r="K492" s="297"/>
      <c r="L492" s="297"/>
      <c r="M492" s="52"/>
      <c r="N492" s="300"/>
      <c r="O492" s="300"/>
      <c r="P492" s="300"/>
      <c r="Q492" s="300"/>
      <c r="R492" s="300"/>
      <c r="S492" s="300"/>
      <c r="T492" s="300"/>
      <c r="U492" s="52"/>
      <c r="V492" s="295" t="str">
        <f>IF(N492="w","W",IF(N492="o","O",IF(SUM(AF489:AL490)=0,"",SUM(AF489:AL489))))</f>
        <v/>
      </c>
      <c r="W492" s="56"/>
      <c r="X492" s="52"/>
      <c r="AZ492" s="58" t="s">
        <v>24</v>
      </c>
      <c r="BA492" s="58">
        <v>4</v>
      </c>
    </row>
    <row r="493" spans="1:53" ht="39.9" customHeight="1" x14ac:dyDescent="1.1000000000000001">
      <c r="C493" s="40"/>
      <c r="D493" s="40"/>
      <c r="E493" s="60"/>
      <c r="F493" s="61"/>
      <c r="G493" s="299"/>
      <c r="H493" s="84"/>
      <c r="I493" s="296" t="str">
        <f>IF(ISERROR(VLOOKUP(B492,vylosovanie!$N$10:$Q$162,3,0))=TRUE," ",VLOOKUP(B492,vylosovanie!$N$10:$Q$162,4,0))</f>
        <v xml:space="preserve"> </v>
      </c>
      <c r="J493" s="297"/>
      <c r="K493" s="297"/>
      <c r="L493" s="297"/>
      <c r="M493" s="52"/>
      <c r="N493" s="301"/>
      <c r="O493" s="301"/>
      <c r="P493" s="301"/>
      <c r="Q493" s="301"/>
      <c r="R493" s="301"/>
      <c r="S493" s="301"/>
      <c r="T493" s="301"/>
      <c r="U493" s="52"/>
      <c r="V493" s="295"/>
      <c r="W493" s="56"/>
      <c r="X493" s="52"/>
      <c r="AZ493" s="58" t="s">
        <v>25</v>
      </c>
      <c r="BA493" s="58">
        <v>5</v>
      </c>
    </row>
    <row r="494" spans="1:53" ht="39.9" customHeight="1" x14ac:dyDescent="1.1000000000000001">
      <c r="C494" s="40"/>
      <c r="D494" s="40"/>
      <c r="E494" s="53" t="s">
        <v>36</v>
      </c>
      <c r="F494" s="54" t="s">
        <v>476</v>
      </c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6"/>
      <c r="X494" s="52"/>
      <c r="AZ494" s="58" t="s">
        <v>26</v>
      </c>
      <c r="BA494" s="58">
        <v>6</v>
      </c>
    </row>
    <row r="495" spans="1:53" ht="39.9" customHeight="1" x14ac:dyDescent="1.1000000000000001">
      <c r="C495" s="40"/>
      <c r="D495" s="40"/>
      <c r="E495" s="60"/>
      <c r="F495" s="61"/>
      <c r="G495" s="52"/>
      <c r="H495" s="52"/>
      <c r="I495" s="52" t="s">
        <v>17</v>
      </c>
      <c r="J495" s="52"/>
      <c r="K495" s="52"/>
      <c r="L495" s="52"/>
      <c r="M495" s="52"/>
      <c r="N495" s="62"/>
      <c r="O495" s="55"/>
      <c r="P495" s="55" t="s">
        <v>19</v>
      </c>
      <c r="Q495" s="55"/>
      <c r="R495" s="55"/>
      <c r="S495" s="55"/>
      <c r="T495" s="55"/>
      <c r="U495" s="52"/>
      <c r="V495" s="52"/>
      <c r="W495" s="56"/>
      <c r="X495" s="52"/>
      <c r="AZ495" s="58" t="s">
        <v>27</v>
      </c>
      <c r="BA495" s="58">
        <v>7</v>
      </c>
    </row>
    <row r="496" spans="1:53" ht="39.9" customHeight="1" x14ac:dyDescent="1.1000000000000001">
      <c r="E496" s="53" t="s">
        <v>11</v>
      </c>
      <c r="F496" s="54"/>
      <c r="G496" s="52"/>
      <c r="H496" s="52"/>
      <c r="I496" s="294"/>
      <c r="J496" s="294"/>
      <c r="K496" s="294"/>
      <c r="L496" s="294"/>
      <c r="M496" s="52"/>
      <c r="N496" s="291" t="str">
        <f>IF(I489="x",I492,IF(I492="x",I489,IF(V489="w",I489,IF(V492="w",I492,IF(V489&gt;V492,I489,IF(V492&gt;V489,I492," "))))))</f>
        <v xml:space="preserve"> </v>
      </c>
      <c r="O496" s="302"/>
      <c r="P496" s="302"/>
      <c r="Q496" s="302"/>
      <c r="R496" s="302"/>
      <c r="S496" s="303"/>
      <c r="T496" s="52"/>
      <c r="U496" s="52"/>
      <c r="V496" s="52"/>
      <c r="W496" s="56"/>
      <c r="X496" s="52"/>
      <c r="AZ496" s="58" t="s">
        <v>28</v>
      </c>
      <c r="BA496" s="58">
        <v>8</v>
      </c>
    </row>
    <row r="497" spans="1:53" ht="39.9" customHeight="1" x14ac:dyDescent="1.1000000000000001">
      <c r="E497" s="60"/>
      <c r="F497" s="61"/>
      <c r="G497" s="52"/>
      <c r="H497" s="52"/>
      <c r="I497" s="294"/>
      <c r="J497" s="294"/>
      <c r="K497" s="294"/>
      <c r="L497" s="294"/>
      <c r="M497" s="52"/>
      <c r="N497" s="291" t="str">
        <f>IF(I490="x",I493,IF(I493="x",I490,IF(V489="w",I490,IF(V492="w",I493,IF(V489&gt;V492,I490,IF(V492&gt;V489,I493," "))))))</f>
        <v xml:space="preserve"> </v>
      </c>
      <c r="O497" s="302"/>
      <c r="P497" s="302"/>
      <c r="Q497" s="302"/>
      <c r="R497" s="302"/>
      <c r="S497" s="303"/>
      <c r="T497" s="52"/>
      <c r="U497" s="52"/>
      <c r="V497" s="52"/>
      <c r="W497" s="56"/>
      <c r="X497" s="52"/>
    </row>
    <row r="498" spans="1:53" ht="39.9" customHeight="1" x14ac:dyDescent="1.1000000000000001">
      <c r="E498" s="53" t="s">
        <v>12</v>
      </c>
      <c r="F498" s="149" t="e">
        <f>IF($K$1=8,VLOOKUP('zapisy k stolom'!F487,PAVUK!$GR$2:$GS$8,2,0),IF($K$1=16,VLOOKUP('zapisy k stolom'!F487,PAVUK!$HF$2:$HG$16,2,0),IF($K$1=32,VLOOKUP('zapisy k stolom'!F487,PAVUK!$HB$2:$HC$32,2,0),IF('zapisy k stolom'!$K$1=64,VLOOKUP('zapisy k stolom'!F487,PAVUK!$GX$2:$GY$64,2,0),IF('zapisy k stolom'!$K$1=128,VLOOKUP('zapisy k stolom'!F487,PAVUK!$GT$2:$GU$128,2,0))))))</f>
        <v>#N/A</v>
      </c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6"/>
      <c r="X498" s="52"/>
    </row>
    <row r="499" spans="1:53" ht="39.9" customHeight="1" x14ac:dyDescent="1.1000000000000001">
      <c r="E499" s="60"/>
      <c r="F499" s="61"/>
      <c r="G499" s="52"/>
      <c r="H499" s="52" t="s">
        <v>18</v>
      </c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6"/>
      <c r="X499" s="52"/>
    </row>
    <row r="500" spans="1:53" ht="39.9" customHeight="1" x14ac:dyDescent="1.1000000000000001">
      <c r="E500" s="60"/>
      <c r="F500" s="61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6"/>
      <c r="X500" s="52"/>
    </row>
    <row r="501" spans="1:53" ht="39.9" customHeight="1" x14ac:dyDescent="1.1000000000000001">
      <c r="E501" s="60"/>
      <c r="F501" s="61"/>
      <c r="G501" s="52"/>
      <c r="H501" s="52"/>
      <c r="I501" s="289" t="str">
        <f>I489</f>
        <v xml:space="preserve"> </v>
      </c>
      <c r="J501" s="289"/>
      <c r="K501" s="289"/>
      <c r="L501" s="289"/>
      <c r="M501" s="52"/>
      <c r="N501" s="52"/>
      <c r="P501" s="289" t="str">
        <f>I492</f>
        <v xml:space="preserve"> </v>
      </c>
      <c r="Q501" s="289"/>
      <c r="R501" s="289"/>
      <c r="S501" s="289"/>
      <c r="T501" s="290"/>
      <c r="U501" s="290"/>
      <c r="V501" s="52"/>
      <c r="W501" s="56"/>
      <c r="X501" s="52"/>
    </row>
    <row r="502" spans="1:53" ht="39.9" customHeight="1" x14ac:dyDescent="1.1000000000000001">
      <c r="E502" s="60"/>
      <c r="F502" s="61"/>
      <c r="G502" s="52"/>
      <c r="H502" s="52"/>
      <c r="I502" s="289" t="str">
        <f>I490</f>
        <v xml:space="preserve"> </v>
      </c>
      <c r="J502" s="289"/>
      <c r="K502" s="289"/>
      <c r="L502" s="289"/>
      <c r="M502" s="52"/>
      <c r="N502" s="52"/>
      <c r="O502" s="52"/>
      <c r="P502" s="289" t="str">
        <f>I493</f>
        <v xml:space="preserve"> </v>
      </c>
      <c r="Q502" s="289"/>
      <c r="R502" s="289"/>
      <c r="S502" s="289"/>
      <c r="T502" s="290"/>
      <c r="U502" s="290"/>
      <c r="V502" s="52"/>
      <c r="W502" s="56"/>
      <c r="X502" s="52"/>
    </row>
    <row r="503" spans="1:53" ht="69.900000000000006" customHeight="1" x14ac:dyDescent="1.1000000000000001">
      <c r="E503" s="53"/>
      <c r="F503" s="54"/>
      <c r="G503" s="52"/>
      <c r="H503" s="63" t="s">
        <v>21</v>
      </c>
      <c r="I503" s="291"/>
      <c r="J503" s="292"/>
      <c r="K503" s="292"/>
      <c r="L503" s="293"/>
      <c r="M503" s="52"/>
      <c r="N503" s="52"/>
      <c r="O503" s="63" t="s">
        <v>21</v>
      </c>
      <c r="P503" s="294"/>
      <c r="Q503" s="294"/>
      <c r="R503" s="294"/>
      <c r="S503" s="294"/>
      <c r="T503" s="294"/>
      <c r="U503" s="294"/>
      <c r="V503" s="52"/>
      <c r="W503" s="56"/>
      <c r="X503" s="52"/>
    </row>
    <row r="504" spans="1:53" ht="69.900000000000006" customHeight="1" x14ac:dyDescent="1.1000000000000001">
      <c r="E504" s="53"/>
      <c r="F504" s="54"/>
      <c r="G504" s="52"/>
      <c r="H504" s="63" t="s">
        <v>22</v>
      </c>
      <c r="I504" s="294"/>
      <c r="J504" s="294"/>
      <c r="K504" s="294"/>
      <c r="L504" s="294"/>
      <c r="M504" s="52"/>
      <c r="N504" s="52"/>
      <c r="O504" s="63" t="s">
        <v>22</v>
      </c>
      <c r="P504" s="294"/>
      <c r="Q504" s="294"/>
      <c r="R504" s="294"/>
      <c r="S504" s="294"/>
      <c r="T504" s="294"/>
      <c r="U504" s="294"/>
      <c r="V504" s="52"/>
      <c r="W504" s="56"/>
      <c r="X504" s="52"/>
    </row>
    <row r="505" spans="1:53" ht="69.900000000000006" customHeight="1" x14ac:dyDescent="1.1000000000000001">
      <c r="E505" s="53"/>
      <c r="F505" s="54"/>
      <c r="G505" s="52"/>
      <c r="H505" s="63" t="s">
        <v>22</v>
      </c>
      <c r="I505" s="294"/>
      <c r="J505" s="294"/>
      <c r="K505" s="294"/>
      <c r="L505" s="294"/>
      <c r="M505" s="52"/>
      <c r="N505" s="52"/>
      <c r="O505" s="63" t="s">
        <v>22</v>
      </c>
      <c r="P505" s="294"/>
      <c r="Q505" s="294"/>
      <c r="R505" s="294"/>
      <c r="S505" s="294"/>
      <c r="T505" s="294"/>
      <c r="U505" s="294"/>
      <c r="V505" s="52"/>
      <c r="W505" s="56"/>
      <c r="X505" s="52"/>
    </row>
    <row r="506" spans="1:53" ht="39.9" customHeight="1" thickBot="1" x14ac:dyDescent="1.1499999999999999">
      <c r="E506" s="64"/>
      <c r="F506" s="65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7"/>
      <c r="U506" s="67"/>
      <c r="V506" s="67"/>
      <c r="W506" s="68"/>
      <c r="X506" s="52"/>
    </row>
    <row r="507" spans="1:53" ht="61.8" thickBot="1" x14ac:dyDescent="1.1499999999999999"/>
    <row r="508" spans="1:53" ht="39.9" customHeight="1" x14ac:dyDescent="1.1000000000000001">
      <c r="A508" s="41" t="e">
        <f>F519</f>
        <v>#N/A</v>
      </c>
      <c r="C508" s="40"/>
      <c r="D508" s="40"/>
      <c r="E508" s="48" t="s">
        <v>39</v>
      </c>
      <c r="F508" s="49">
        <f>F487+1</f>
        <v>25</v>
      </c>
      <c r="G508" s="50"/>
      <c r="H508" s="86" t="s">
        <v>192</v>
      </c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 t="s">
        <v>15</v>
      </c>
      <c r="W508" s="51"/>
      <c r="X508" s="52"/>
      <c r="Y508" s="42" t="e">
        <f>A510</f>
        <v>#N/A</v>
      </c>
      <c r="Z508" s="47" t="str">
        <f>CONCATENATE("(",V510,":",V513,")")</f>
        <v>(:)</v>
      </c>
      <c r="AA508" s="44" t="str">
        <f>IF(N517=" ","",IF(N517=I510,B510,IF(N517=I513,B513," ")))</f>
        <v/>
      </c>
      <c r="AB508" s="44" t="str">
        <f>IF(V510&gt;V513,AV508,IF(V513&gt;V510,AV509,""))</f>
        <v/>
      </c>
      <c r="AC508" s="44" t="e">
        <f>CONCATENATE("Tbl.: ",F510,"   H: ",F513,"   D: ",F512)</f>
        <v>#N/A</v>
      </c>
      <c r="AD508" s="42" t="e">
        <f>IF(OR(I513="X",I510="X"),"",IF(N517=I510,B513,B510))</f>
        <v>#N/A</v>
      </c>
      <c r="AE508" s="42" t="s">
        <v>4</v>
      </c>
      <c r="AV508" s="45" t="str">
        <f>IF(OR(N510="w",N513="w"),"W.O.",CONCATENATE(V510,":",V513, " ( ",AN510,",",AO510,",",AP510,",",AQ510,",",AR510,",",AS510,",",AT510," ) "))</f>
        <v xml:space="preserve">: ( ,,,,,, ) </v>
      </c>
    </row>
    <row r="509" spans="1:53" ht="39.9" customHeight="1" x14ac:dyDescent="1.1000000000000001">
      <c r="C509" s="40"/>
      <c r="D509" s="40"/>
      <c r="E509" s="53"/>
      <c r="F509" s="54"/>
      <c r="G509" s="85" t="s">
        <v>191</v>
      </c>
      <c r="H509" s="87" t="s">
        <v>193</v>
      </c>
      <c r="I509" s="52"/>
      <c r="J509" s="52"/>
      <c r="K509" s="52"/>
      <c r="L509" s="52"/>
      <c r="M509" s="52"/>
      <c r="N509" s="55">
        <v>1</v>
      </c>
      <c r="O509" s="55">
        <v>2</v>
      </c>
      <c r="P509" s="55">
        <v>3</v>
      </c>
      <c r="Q509" s="55">
        <v>4</v>
      </c>
      <c r="R509" s="55">
        <v>5</v>
      </c>
      <c r="S509" s="55">
        <v>6</v>
      </c>
      <c r="T509" s="55">
        <v>7</v>
      </c>
      <c r="U509" s="52"/>
      <c r="V509" s="55" t="s">
        <v>16</v>
      </c>
      <c r="W509" s="56"/>
      <c r="X509" s="52"/>
      <c r="AE509" s="42" t="s">
        <v>38</v>
      </c>
      <c r="AV509" s="45" t="str">
        <f>IF(OR(N510="w",N513="w"),"W.O.",CONCATENATE(V513,":",V510, " ( ",AN511,",",AO511,",",AP511,",",AQ511,",",AR511,",",AS511,",",AT511," ) "))</f>
        <v xml:space="preserve">: ( ,,,,,, ) </v>
      </c>
    </row>
    <row r="510" spans="1:53" ht="39.9" customHeight="1" x14ac:dyDescent="1.1000000000000001">
      <c r="A510" s="41" t="e">
        <f>CONCATENATE(1,A508)</f>
        <v>#N/A</v>
      </c>
      <c r="B510" s="41" t="e">
        <f>VLOOKUP(A510,'KO KODY SPOLU'!$A$3:$B$478,2,0)</f>
        <v>#N/A</v>
      </c>
      <c r="C510" s="40"/>
      <c r="D510" s="40"/>
      <c r="E510" s="53" t="s">
        <v>14</v>
      </c>
      <c r="F510" s="54" t="e">
        <f>VLOOKUP(A508,'zoznam zapasov pomoc'!$A$6:$K$133,11,0)</f>
        <v>#N/A</v>
      </c>
      <c r="G510" s="298"/>
      <c r="H510" s="84"/>
      <c r="I510" s="296" t="str">
        <f>IF(ISERROR(VLOOKUP(B510,vylosovanie!$N$10:$Q$162,3,0))=TRUE," ",VLOOKUP(B510,vylosovanie!$N$10:$Q$162,3,0))</f>
        <v xml:space="preserve"> </v>
      </c>
      <c r="J510" s="297"/>
      <c r="K510" s="297"/>
      <c r="L510" s="297"/>
      <c r="M510" s="52"/>
      <c r="N510" s="300"/>
      <c r="O510" s="300"/>
      <c r="P510" s="300"/>
      <c r="Q510" s="300"/>
      <c r="R510" s="300"/>
      <c r="S510" s="300"/>
      <c r="T510" s="300"/>
      <c r="U510" s="52"/>
      <c r="V510" s="295" t="str">
        <f>IF(N510="w","W",IF(N510="o","O",IF(SUM(AF510:AL511)=0,"",SUM(AF510:AL510))))</f>
        <v/>
      </c>
      <c r="W510" s="56"/>
      <c r="X510" s="52"/>
      <c r="AE510" s="42">
        <f>VLOOKUP(I510,vylosovanie!$F$5:$L$41,7,0)</f>
        <v>51</v>
      </c>
      <c r="AF510" s="57">
        <f>IF(N510&gt;N513,1,0)</f>
        <v>0</v>
      </c>
      <c r="AG510" s="57">
        <f t="shared" ref="AG510" si="624">IF(O510&gt;O513,1,0)</f>
        <v>0</v>
      </c>
      <c r="AH510" s="57">
        <f t="shared" ref="AH510" si="625">IF(P510&gt;P513,1,0)</f>
        <v>0</v>
      </c>
      <c r="AI510" s="57">
        <f t="shared" ref="AI510" si="626">IF(Q510&gt;Q513,1,0)</f>
        <v>0</v>
      </c>
      <c r="AJ510" s="57">
        <f t="shared" ref="AJ510" si="627">IF(R510&gt;R513,1,0)</f>
        <v>0</v>
      </c>
      <c r="AK510" s="57">
        <f t="shared" ref="AK510" si="628">IF(S510&gt;S513,1,0)</f>
        <v>0</v>
      </c>
      <c r="AL510" s="57">
        <f t="shared" ref="AL510" si="629">IF(T510&gt;T513,1,0)</f>
        <v>0</v>
      </c>
      <c r="AN510" s="57" t="str">
        <f t="shared" ref="AN510" si="630">IF(ISBLANK(N510)=TRUE,"",IF(AF510=1,N513,-N510))</f>
        <v/>
      </c>
      <c r="AO510" s="57" t="str">
        <f t="shared" ref="AO510" si="631">IF(ISBLANK(O510)=TRUE,"",IF(AG510=1,O513,-O510))</f>
        <v/>
      </c>
      <c r="AP510" s="57" t="str">
        <f t="shared" ref="AP510" si="632">IF(ISBLANK(P510)=TRUE,"",IF(AH510=1,P513,-P510))</f>
        <v/>
      </c>
      <c r="AQ510" s="57" t="str">
        <f t="shared" ref="AQ510" si="633">IF(ISBLANK(Q510)=TRUE,"",IF(AI510=1,Q513,-Q510))</f>
        <v/>
      </c>
      <c r="AR510" s="57" t="str">
        <f t="shared" ref="AR510" si="634">IF(ISBLANK(R510)=TRUE,"",IF(AJ510=1,R513,-R510))</f>
        <v/>
      </c>
      <c r="AS510" s="57" t="str">
        <f t="shared" ref="AS510" si="635">IF(ISBLANK(S510)=TRUE,"",IF(AK510=1,S513,-S510))</f>
        <v/>
      </c>
      <c r="AT510" s="57" t="str">
        <f t="shared" ref="AT510" si="636">IF(ISBLANK(T510)=TRUE,"",IF(AL510=1,T513,-T510))</f>
        <v/>
      </c>
      <c r="AZ510" s="58" t="s">
        <v>5</v>
      </c>
      <c r="BA510" s="58">
        <v>1</v>
      </c>
    </row>
    <row r="511" spans="1:53" ht="39.9" customHeight="1" x14ac:dyDescent="1.1000000000000001">
      <c r="C511" s="40"/>
      <c r="D511" s="40"/>
      <c r="E511" s="53"/>
      <c r="F511" s="54"/>
      <c r="G511" s="299"/>
      <c r="H511" s="84"/>
      <c r="I511" s="296" t="str">
        <f>IF(ISERROR(VLOOKUP(B510,vylosovanie!$N$10:$Q$162,3,0))=TRUE," ",VLOOKUP(B510,vylosovanie!$N$10:$Q$162,4,0))</f>
        <v xml:space="preserve"> </v>
      </c>
      <c r="J511" s="297"/>
      <c r="K511" s="297"/>
      <c r="L511" s="297"/>
      <c r="M511" s="52"/>
      <c r="N511" s="301"/>
      <c r="O511" s="301"/>
      <c r="P511" s="301"/>
      <c r="Q511" s="301"/>
      <c r="R511" s="301"/>
      <c r="S511" s="301"/>
      <c r="T511" s="301"/>
      <c r="U511" s="52"/>
      <c r="V511" s="295"/>
      <c r="W511" s="56"/>
      <c r="X511" s="52"/>
      <c r="AE511" s="42">
        <f>VLOOKUP(I513,vylosovanie!$F$5:$L$41,7,0)</f>
        <v>51</v>
      </c>
      <c r="AF511" s="57">
        <f>IF(N513&gt;N510,1,0)</f>
        <v>0</v>
      </c>
      <c r="AG511" s="57">
        <f t="shared" ref="AG511" si="637">IF(O513&gt;O510,1,0)</f>
        <v>0</v>
      </c>
      <c r="AH511" s="57">
        <f t="shared" ref="AH511" si="638">IF(P513&gt;P510,1,0)</f>
        <v>0</v>
      </c>
      <c r="AI511" s="57">
        <f t="shared" ref="AI511" si="639">IF(Q513&gt;Q510,1,0)</f>
        <v>0</v>
      </c>
      <c r="AJ511" s="57">
        <f t="shared" ref="AJ511" si="640">IF(R513&gt;R510,1,0)</f>
        <v>0</v>
      </c>
      <c r="AK511" s="57">
        <f t="shared" ref="AK511" si="641">IF(S513&gt;S510,1,0)</f>
        <v>0</v>
      </c>
      <c r="AL511" s="57">
        <f t="shared" ref="AL511" si="642">IF(T513&gt;T510,1,0)</f>
        <v>0</v>
      </c>
      <c r="AN511" s="57" t="str">
        <f t="shared" ref="AN511" si="643">IF(ISBLANK(N513)=TRUE,"",IF(AF511=1,N510,-N513))</f>
        <v/>
      </c>
      <c r="AO511" s="57" t="str">
        <f t="shared" ref="AO511" si="644">IF(ISBLANK(O513)=TRUE,"",IF(AG511=1,O510,-O513))</f>
        <v/>
      </c>
      <c r="AP511" s="57" t="str">
        <f t="shared" ref="AP511" si="645">IF(ISBLANK(P513)=TRUE,"",IF(AH511=1,P510,-P513))</f>
        <v/>
      </c>
      <c r="AQ511" s="57" t="str">
        <f t="shared" ref="AQ511" si="646">IF(ISBLANK(Q513)=TRUE,"",IF(AI511=1,Q510,-Q513))</f>
        <v/>
      </c>
      <c r="AR511" s="57" t="str">
        <f t="shared" ref="AR511" si="647">IF(ISBLANK(R513)=TRUE,"",IF(AJ511=1,R510,-R513))</f>
        <v/>
      </c>
      <c r="AS511" s="57" t="str">
        <f t="shared" ref="AS511" si="648">IF(ISBLANK(S513)=TRUE,"",IF(AK511=1,S510,-S513))</f>
        <v/>
      </c>
      <c r="AT511" s="57" t="str">
        <f t="shared" ref="AT511" si="649">IF(ISBLANK(T513)=TRUE,"",IF(AL511=1,T510,-T513))</f>
        <v/>
      </c>
      <c r="AZ511" s="58" t="s">
        <v>10</v>
      </c>
      <c r="BA511" s="58">
        <v>2</v>
      </c>
    </row>
    <row r="512" spans="1:53" ht="39.9" customHeight="1" x14ac:dyDescent="1.1000000000000001">
      <c r="C512" s="40"/>
      <c r="D512" s="40"/>
      <c r="E512" s="53" t="s">
        <v>20</v>
      </c>
      <c r="F512" s="54" t="e">
        <f>VLOOKUP(A508,'zoznam zapasov pomoc'!$A$6:$K$133,9,0)</f>
        <v>#N/A</v>
      </c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6"/>
      <c r="X512" s="52"/>
      <c r="AZ512" s="58" t="s">
        <v>23</v>
      </c>
      <c r="BA512" s="58">
        <v>3</v>
      </c>
    </row>
    <row r="513" spans="1:53" ht="39.9" customHeight="1" x14ac:dyDescent="1.1000000000000001">
      <c r="A513" s="41" t="e">
        <f>CONCATENATE(2,A508)</f>
        <v>#N/A</v>
      </c>
      <c r="B513" s="41" t="e">
        <f>VLOOKUP(A513,'KO KODY SPOLU'!$A$3:$B$478,2,0)</f>
        <v>#N/A</v>
      </c>
      <c r="C513" s="40"/>
      <c r="D513" s="40"/>
      <c r="E513" s="53" t="s">
        <v>13</v>
      </c>
      <c r="F513" s="59" t="e">
        <f>VLOOKUP(A508,'zoznam zapasov pomoc'!$A$6:$K$133,10,0)</f>
        <v>#N/A</v>
      </c>
      <c r="G513" s="298"/>
      <c r="H513" s="84"/>
      <c r="I513" s="296" t="str">
        <f>IF(ISERROR(VLOOKUP(B513,vylosovanie!$N$10:$Q$162,3,0))=TRUE," ",VLOOKUP(B513,vylosovanie!$N$10:$Q$162,3,0))</f>
        <v xml:space="preserve"> </v>
      </c>
      <c r="J513" s="297"/>
      <c r="K513" s="297"/>
      <c r="L513" s="297"/>
      <c r="M513" s="52"/>
      <c r="N513" s="300"/>
      <c r="O513" s="300"/>
      <c r="P513" s="300"/>
      <c r="Q513" s="300"/>
      <c r="R513" s="300"/>
      <c r="S513" s="300"/>
      <c r="T513" s="300"/>
      <c r="U513" s="52"/>
      <c r="V513" s="295" t="str">
        <f>IF(N513="w","W",IF(N513="o","O",IF(SUM(AF510:AL511)=0,"",SUM(AF510:AL510))))</f>
        <v/>
      </c>
      <c r="W513" s="56"/>
      <c r="X513" s="52"/>
      <c r="AZ513" s="58" t="s">
        <v>24</v>
      </c>
      <c r="BA513" s="58">
        <v>4</v>
      </c>
    </row>
    <row r="514" spans="1:53" ht="39.9" customHeight="1" x14ac:dyDescent="1.1000000000000001">
      <c r="C514" s="40"/>
      <c r="D514" s="40"/>
      <c r="E514" s="60"/>
      <c r="F514" s="61"/>
      <c r="G514" s="299"/>
      <c r="H514" s="84"/>
      <c r="I514" s="296" t="str">
        <f>IF(ISERROR(VLOOKUP(B513,vylosovanie!$N$10:$Q$162,3,0))=TRUE," ",VLOOKUP(B513,vylosovanie!$N$10:$Q$162,4,0))</f>
        <v xml:space="preserve"> </v>
      </c>
      <c r="J514" s="297"/>
      <c r="K514" s="297"/>
      <c r="L514" s="297"/>
      <c r="M514" s="52"/>
      <c r="N514" s="301"/>
      <c r="O514" s="301"/>
      <c r="P514" s="301"/>
      <c r="Q514" s="301"/>
      <c r="R514" s="301"/>
      <c r="S514" s="301"/>
      <c r="T514" s="301"/>
      <c r="U514" s="52"/>
      <c r="V514" s="295"/>
      <c r="W514" s="56"/>
      <c r="X514" s="52"/>
      <c r="AZ514" s="58" t="s">
        <v>25</v>
      </c>
      <c r="BA514" s="58">
        <v>5</v>
      </c>
    </row>
    <row r="515" spans="1:53" ht="39.9" customHeight="1" x14ac:dyDescent="1.1000000000000001">
      <c r="C515" s="40"/>
      <c r="D515" s="40"/>
      <c r="E515" s="53" t="s">
        <v>36</v>
      </c>
      <c r="F515" s="54" t="s">
        <v>476</v>
      </c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6"/>
      <c r="X515" s="52"/>
      <c r="AZ515" s="58" t="s">
        <v>26</v>
      </c>
      <c r="BA515" s="58">
        <v>6</v>
      </c>
    </row>
    <row r="516" spans="1:53" ht="39.9" customHeight="1" x14ac:dyDescent="1.1000000000000001">
      <c r="C516" s="40"/>
      <c r="D516" s="40"/>
      <c r="E516" s="60"/>
      <c r="F516" s="61"/>
      <c r="G516" s="52"/>
      <c r="H516" s="52"/>
      <c r="I516" s="52" t="s">
        <v>17</v>
      </c>
      <c r="J516" s="52"/>
      <c r="K516" s="52"/>
      <c r="L516" s="52"/>
      <c r="M516" s="52"/>
      <c r="N516" s="62"/>
      <c r="O516" s="55"/>
      <c r="P516" s="55" t="s">
        <v>19</v>
      </c>
      <c r="Q516" s="55"/>
      <c r="R516" s="55"/>
      <c r="S516" s="55"/>
      <c r="T516" s="55"/>
      <c r="U516" s="52"/>
      <c r="V516" s="52"/>
      <c r="W516" s="56"/>
      <c r="X516" s="52"/>
      <c r="AZ516" s="58" t="s">
        <v>27</v>
      </c>
      <c r="BA516" s="58">
        <v>7</v>
      </c>
    </row>
    <row r="517" spans="1:53" ht="39.9" customHeight="1" x14ac:dyDescent="1.1000000000000001">
      <c r="E517" s="53" t="s">
        <v>11</v>
      </c>
      <c r="F517" s="54"/>
      <c r="G517" s="52"/>
      <c r="H517" s="52"/>
      <c r="I517" s="294"/>
      <c r="J517" s="294"/>
      <c r="K517" s="294"/>
      <c r="L517" s="294"/>
      <c r="M517" s="52"/>
      <c r="N517" s="291" t="str">
        <f>IF(I510="x",I513,IF(I513="x",I510,IF(V510="w",I510,IF(V513="w",I513,IF(V510&gt;V513,I510,IF(V513&gt;V510,I513," "))))))</f>
        <v xml:space="preserve"> </v>
      </c>
      <c r="O517" s="302"/>
      <c r="P517" s="302"/>
      <c r="Q517" s="302"/>
      <c r="R517" s="302"/>
      <c r="S517" s="303"/>
      <c r="T517" s="52"/>
      <c r="U517" s="52"/>
      <c r="V517" s="52"/>
      <c r="W517" s="56"/>
      <c r="X517" s="52"/>
      <c r="AZ517" s="58" t="s">
        <v>28</v>
      </c>
      <c r="BA517" s="58">
        <v>8</v>
      </c>
    </row>
    <row r="518" spans="1:53" ht="39.9" customHeight="1" x14ac:dyDescent="1.1000000000000001">
      <c r="E518" s="60"/>
      <c r="F518" s="61"/>
      <c r="G518" s="52"/>
      <c r="H518" s="52"/>
      <c r="I518" s="294"/>
      <c r="J518" s="294"/>
      <c r="K518" s="294"/>
      <c r="L518" s="294"/>
      <c r="M518" s="52"/>
      <c r="N518" s="291" t="str">
        <f>IF(I511="x",I514,IF(I514="x",I511,IF(V510="w",I511,IF(V513="w",I514,IF(V510&gt;V513,I511,IF(V513&gt;V510,I514," "))))))</f>
        <v xml:space="preserve"> </v>
      </c>
      <c r="O518" s="302"/>
      <c r="P518" s="302"/>
      <c r="Q518" s="302"/>
      <c r="R518" s="302"/>
      <c r="S518" s="303"/>
      <c r="T518" s="52"/>
      <c r="U518" s="52"/>
      <c r="V518" s="52"/>
      <c r="W518" s="56"/>
      <c r="X518" s="52"/>
    </row>
    <row r="519" spans="1:53" ht="39.9" customHeight="1" x14ac:dyDescent="1.1000000000000001">
      <c r="E519" s="53" t="s">
        <v>12</v>
      </c>
      <c r="F519" s="149" t="e">
        <f>IF($K$1=8,VLOOKUP('zapisy k stolom'!F508,PAVUK!$GR$2:$GS$8,2,0),IF($K$1=16,VLOOKUP('zapisy k stolom'!F508,PAVUK!$HF$2:$HG$16,2,0),IF($K$1=32,VLOOKUP('zapisy k stolom'!F508,PAVUK!$HB$2:$HC$32,2,0),IF('zapisy k stolom'!$K$1=64,VLOOKUP('zapisy k stolom'!F508,PAVUK!$GX$2:$GY$64,2,0),IF('zapisy k stolom'!$K$1=128,VLOOKUP('zapisy k stolom'!F508,PAVUK!$GT$2:$GU$128,2,0))))))</f>
        <v>#N/A</v>
      </c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6"/>
      <c r="X519" s="52"/>
    </row>
    <row r="520" spans="1:53" ht="39.9" customHeight="1" x14ac:dyDescent="1.1000000000000001">
      <c r="E520" s="60"/>
      <c r="F520" s="61"/>
      <c r="G520" s="52"/>
      <c r="H520" s="52" t="s">
        <v>18</v>
      </c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6"/>
      <c r="X520" s="52"/>
    </row>
    <row r="521" spans="1:53" ht="39.9" customHeight="1" x14ac:dyDescent="1.1000000000000001">
      <c r="E521" s="60"/>
      <c r="F521" s="61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6"/>
      <c r="X521" s="52"/>
    </row>
    <row r="522" spans="1:53" ht="39.9" customHeight="1" x14ac:dyDescent="1.1000000000000001">
      <c r="E522" s="60"/>
      <c r="F522" s="61"/>
      <c r="G522" s="52"/>
      <c r="H522" s="52"/>
      <c r="I522" s="289" t="str">
        <f>I510</f>
        <v xml:space="preserve"> </v>
      </c>
      <c r="J522" s="289"/>
      <c r="K522" s="289"/>
      <c r="L522" s="289"/>
      <c r="M522" s="52"/>
      <c r="N522" s="52"/>
      <c r="P522" s="289" t="str">
        <f>I513</f>
        <v xml:space="preserve"> </v>
      </c>
      <c r="Q522" s="289"/>
      <c r="R522" s="289"/>
      <c r="S522" s="289"/>
      <c r="T522" s="290"/>
      <c r="U522" s="290"/>
      <c r="V522" s="52"/>
      <c r="W522" s="56"/>
      <c r="X522" s="52"/>
    </row>
    <row r="523" spans="1:53" ht="39.9" customHeight="1" x14ac:dyDescent="1.1000000000000001">
      <c r="E523" s="60"/>
      <c r="F523" s="61"/>
      <c r="G523" s="52"/>
      <c r="H523" s="52"/>
      <c r="I523" s="289" t="str">
        <f>I511</f>
        <v xml:space="preserve"> </v>
      </c>
      <c r="J523" s="289"/>
      <c r="K523" s="289"/>
      <c r="L523" s="289"/>
      <c r="M523" s="52"/>
      <c r="N523" s="52"/>
      <c r="O523" s="52"/>
      <c r="P523" s="289" t="str">
        <f>I514</f>
        <v xml:space="preserve"> </v>
      </c>
      <c r="Q523" s="289"/>
      <c r="R523" s="289"/>
      <c r="S523" s="289"/>
      <c r="T523" s="290"/>
      <c r="U523" s="290"/>
      <c r="V523" s="52"/>
      <c r="W523" s="56"/>
      <c r="X523" s="52"/>
    </row>
    <row r="524" spans="1:53" ht="69.900000000000006" customHeight="1" x14ac:dyDescent="1.1000000000000001">
      <c r="E524" s="53"/>
      <c r="F524" s="54"/>
      <c r="G524" s="52"/>
      <c r="H524" s="63" t="s">
        <v>21</v>
      </c>
      <c r="I524" s="291"/>
      <c r="J524" s="292"/>
      <c r="K524" s="292"/>
      <c r="L524" s="293"/>
      <c r="M524" s="52"/>
      <c r="N524" s="52"/>
      <c r="O524" s="63" t="s">
        <v>21</v>
      </c>
      <c r="P524" s="294"/>
      <c r="Q524" s="294"/>
      <c r="R524" s="294"/>
      <c r="S524" s="294"/>
      <c r="T524" s="294"/>
      <c r="U524" s="294"/>
      <c r="V524" s="52"/>
      <c r="W524" s="56"/>
      <c r="X524" s="52"/>
    </row>
    <row r="525" spans="1:53" ht="69.900000000000006" customHeight="1" x14ac:dyDescent="1.1000000000000001">
      <c r="E525" s="53"/>
      <c r="F525" s="54"/>
      <c r="G525" s="52"/>
      <c r="H525" s="63" t="s">
        <v>22</v>
      </c>
      <c r="I525" s="294"/>
      <c r="J525" s="294"/>
      <c r="K525" s="294"/>
      <c r="L525" s="294"/>
      <c r="M525" s="52"/>
      <c r="N525" s="52"/>
      <c r="O525" s="63" t="s">
        <v>22</v>
      </c>
      <c r="P525" s="294"/>
      <c r="Q525" s="294"/>
      <c r="R525" s="294"/>
      <c r="S525" s="294"/>
      <c r="T525" s="294"/>
      <c r="U525" s="294"/>
      <c r="V525" s="52"/>
      <c r="W525" s="56"/>
      <c r="X525" s="52"/>
    </row>
    <row r="526" spans="1:53" ht="69.900000000000006" customHeight="1" x14ac:dyDescent="1.1000000000000001">
      <c r="E526" s="53"/>
      <c r="F526" s="54"/>
      <c r="G526" s="52"/>
      <c r="H526" s="63" t="s">
        <v>22</v>
      </c>
      <c r="I526" s="294"/>
      <c r="J526" s="294"/>
      <c r="K526" s="294"/>
      <c r="L526" s="294"/>
      <c r="M526" s="52"/>
      <c r="N526" s="52"/>
      <c r="O526" s="63" t="s">
        <v>22</v>
      </c>
      <c r="P526" s="294"/>
      <c r="Q526" s="294"/>
      <c r="R526" s="294"/>
      <c r="S526" s="294"/>
      <c r="T526" s="294"/>
      <c r="U526" s="294"/>
      <c r="V526" s="52"/>
      <c r="W526" s="56"/>
      <c r="X526" s="52"/>
    </row>
    <row r="527" spans="1:53" ht="39.9" customHeight="1" thickBot="1" x14ac:dyDescent="1.1499999999999999">
      <c r="E527" s="64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7"/>
      <c r="U527" s="67"/>
      <c r="V527" s="67"/>
      <c r="W527" s="68"/>
      <c r="X527" s="52"/>
    </row>
    <row r="528" spans="1:53" ht="61.8" thickBot="1" x14ac:dyDescent="1.1499999999999999"/>
    <row r="529" spans="1:53" ht="39.9" customHeight="1" x14ac:dyDescent="1.1000000000000001">
      <c r="A529" s="41" t="e">
        <f>F540</f>
        <v>#N/A</v>
      </c>
      <c r="C529" s="40"/>
      <c r="D529" s="40"/>
      <c r="E529" s="48" t="s">
        <v>39</v>
      </c>
      <c r="F529" s="49">
        <f>F508+1</f>
        <v>26</v>
      </c>
      <c r="G529" s="50"/>
      <c r="H529" s="86" t="s">
        <v>192</v>
      </c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 t="s">
        <v>15</v>
      </c>
      <c r="W529" s="51"/>
      <c r="X529" s="52"/>
      <c r="Y529" s="42" t="e">
        <f>A531</f>
        <v>#N/A</v>
      </c>
      <c r="Z529" s="47" t="str">
        <f>CONCATENATE("(",V531,":",V534,")")</f>
        <v>(:)</v>
      </c>
      <c r="AA529" s="44" t="str">
        <f>IF(N538=" ","",IF(N538=I531,B531,IF(N538=I534,B534," ")))</f>
        <v/>
      </c>
      <c r="AB529" s="44" t="str">
        <f>IF(V531&gt;V534,AV529,IF(V534&gt;V531,AV530,""))</f>
        <v/>
      </c>
      <c r="AC529" s="44" t="e">
        <f>CONCATENATE("Tbl.: ",F531,"   H: ",F534,"   D: ",F533)</f>
        <v>#N/A</v>
      </c>
      <c r="AD529" s="42" t="e">
        <f>IF(OR(I534="X",I531="X"),"",IF(N538=I531,B534,B531))</f>
        <v>#N/A</v>
      </c>
      <c r="AE529" s="42" t="s">
        <v>4</v>
      </c>
      <c r="AV529" s="45" t="str">
        <f>CONCATENATE(V531,":",V534, " ( ",AN531,",",AO531,",",AP531,",",AQ531,",",AR531,",",AS531,",",AT531," ) ")</f>
        <v xml:space="preserve">: ( ,,,,,, ) </v>
      </c>
    </row>
    <row r="530" spans="1:53" ht="39.9" customHeight="1" x14ac:dyDescent="1.1000000000000001">
      <c r="C530" s="40"/>
      <c r="D530" s="40"/>
      <c r="E530" s="53"/>
      <c r="F530" s="54"/>
      <c r="G530" s="85" t="s">
        <v>191</v>
      </c>
      <c r="H530" s="87" t="s">
        <v>193</v>
      </c>
      <c r="I530" s="52"/>
      <c r="J530" s="52"/>
      <c r="K530" s="52"/>
      <c r="L530" s="52"/>
      <c r="M530" s="52"/>
      <c r="N530" s="55">
        <v>1</v>
      </c>
      <c r="O530" s="55">
        <v>2</v>
      </c>
      <c r="P530" s="55">
        <v>3</v>
      </c>
      <c r="Q530" s="55">
        <v>4</v>
      </c>
      <c r="R530" s="55">
        <v>5</v>
      </c>
      <c r="S530" s="55">
        <v>6</v>
      </c>
      <c r="T530" s="55">
        <v>7</v>
      </c>
      <c r="U530" s="52"/>
      <c r="V530" s="55" t="s">
        <v>16</v>
      </c>
      <c r="W530" s="56"/>
      <c r="X530" s="52"/>
      <c r="AE530" s="42" t="s">
        <v>38</v>
      </c>
      <c r="AV530" s="45" t="str">
        <f>CONCATENATE(V534,":",V531, " ( ",AN532,",",AO532,",",AP532,",",AQ532,",",AR532,",",AS532,",",AT532," ) ")</f>
        <v xml:space="preserve">: ( ,,,,,, ) </v>
      </c>
    </row>
    <row r="531" spans="1:53" ht="39.9" customHeight="1" x14ac:dyDescent="1.1000000000000001">
      <c r="A531" s="41" t="e">
        <f>CONCATENATE(1,A529)</f>
        <v>#N/A</v>
      </c>
      <c r="B531" s="41" t="e">
        <f>VLOOKUP(A531,'KO KODY SPOLU'!$A$3:$B$478,2,0)</f>
        <v>#N/A</v>
      </c>
      <c r="C531" s="40"/>
      <c r="D531" s="40"/>
      <c r="E531" s="53" t="s">
        <v>14</v>
      </c>
      <c r="F531" s="54" t="e">
        <f>VLOOKUP(A529,'zoznam zapasov pomoc'!$A$6:$K$133,11,0)</f>
        <v>#N/A</v>
      </c>
      <c r="G531" s="298"/>
      <c r="H531" s="84"/>
      <c r="I531" s="296" t="str">
        <f>IF(ISERROR(VLOOKUP(B531,vylosovanie!$N$10:$Q$162,3,0))=TRUE," ",VLOOKUP(B531,vylosovanie!$N$10:$Q$162,3,0))</f>
        <v xml:space="preserve"> </v>
      </c>
      <c r="J531" s="297"/>
      <c r="K531" s="297"/>
      <c r="L531" s="297"/>
      <c r="M531" s="52"/>
      <c r="N531" s="300"/>
      <c r="O531" s="300"/>
      <c r="P531" s="300"/>
      <c r="Q531" s="300"/>
      <c r="R531" s="300"/>
      <c r="S531" s="300"/>
      <c r="T531" s="300"/>
      <c r="U531" s="52"/>
      <c r="V531" s="295" t="str">
        <f>IF(SUM(AF531:AL532)=0,"",SUM(AF531:AL531))</f>
        <v/>
      </c>
      <c r="W531" s="56"/>
      <c r="X531" s="52"/>
      <c r="AE531" s="42">
        <f>VLOOKUP(I531,vylosovanie!$F$5:$L$41,7,0)</f>
        <v>51</v>
      </c>
      <c r="AF531" s="57">
        <f>IF(N531&gt;N534,1,0)</f>
        <v>0</v>
      </c>
      <c r="AG531" s="57">
        <f t="shared" ref="AG531" si="650">IF(O531&gt;O534,1,0)</f>
        <v>0</v>
      </c>
      <c r="AH531" s="57">
        <f t="shared" ref="AH531" si="651">IF(P531&gt;P534,1,0)</f>
        <v>0</v>
      </c>
      <c r="AI531" s="57">
        <f t="shared" ref="AI531" si="652">IF(Q531&gt;Q534,1,0)</f>
        <v>0</v>
      </c>
      <c r="AJ531" s="57">
        <f t="shared" ref="AJ531" si="653">IF(R531&gt;R534,1,0)</f>
        <v>0</v>
      </c>
      <c r="AK531" s="57">
        <f t="shared" ref="AK531" si="654">IF(S531&gt;S534,1,0)</f>
        <v>0</v>
      </c>
      <c r="AL531" s="57">
        <f t="shared" ref="AL531" si="655">IF(T531&gt;T534,1,0)</f>
        <v>0</v>
      </c>
      <c r="AN531" s="57" t="str">
        <f t="shared" ref="AN531" si="656">IF(ISBLANK(N531)=TRUE,"",IF(AF531=1,N534,-N531))</f>
        <v/>
      </c>
      <c r="AO531" s="57" t="str">
        <f t="shared" ref="AO531" si="657">IF(ISBLANK(O531)=TRUE,"",IF(AG531=1,O534,-O531))</f>
        <v/>
      </c>
      <c r="AP531" s="57" t="str">
        <f t="shared" ref="AP531" si="658">IF(ISBLANK(P531)=TRUE,"",IF(AH531=1,P534,-P531))</f>
        <v/>
      </c>
      <c r="AQ531" s="57" t="str">
        <f t="shared" ref="AQ531" si="659">IF(ISBLANK(Q531)=TRUE,"",IF(AI531=1,Q534,-Q531))</f>
        <v/>
      </c>
      <c r="AR531" s="57" t="str">
        <f t="shared" ref="AR531" si="660">IF(ISBLANK(R531)=TRUE,"",IF(AJ531=1,R534,-R531))</f>
        <v/>
      </c>
      <c r="AS531" s="57" t="str">
        <f t="shared" ref="AS531" si="661">IF(ISBLANK(S531)=TRUE,"",IF(AK531=1,S534,-S531))</f>
        <v/>
      </c>
      <c r="AT531" s="57" t="str">
        <f t="shared" ref="AT531" si="662">IF(ISBLANK(T531)=TRUE,"",IF(AL531=1,T534,-T531))</f>
        <v/>
      </c>
      <c r="AZ531" s="58" t="s">
        <v>5</v>
      </c>
      <c r="BA531" s="58">
        <v>1</v>
      </c>
    </row>
    <row r="532" spans="1:53" ht="39.9" customHeight="1" x14ac:dyDescent="1.1000000000000001">
      <c r="C532" s="40"/>
      <c r="D532" s="40"/>
      <c r="E532" s="53"/>
      <c r="F532" s="54"/>
      <c r="G532" s="299"/>
      <c r="H532" s="84"/>
      <c r="I532" s="296" t="str">
        <f>IF(ISERROR(VLOOKUP(B531,vylosovanie!$N$10:$Q$162,3,0))=TRUE," ",VLOOKUP(B531,vylosovanie!$N$10:$Q$162,4,0))</f>
        <v xml:space="preserve"> </v>
      </c>
      <c r="J532" s="297"/>
      <c r="K532" s="297"/>
      <c r="L532" s="297"/>
      <c r="M532" s="52"/>
      <c r="N532" s="301"/>
      <c r="O532" s="301"/>
      <c r="P532" s="301"/>
      <c r="Q532" s="301"/>
      <c r="R532" s="301"/>
      <c r="S532" s="301"/>
      <c r="T532" s="301"/>
      <c r="U532" s="52"/>
      <c r="V532" s="295"/>
      <c r="W532" s="56"/>
      <c r="X532" s="52"/>
      <c r="AE532" s="42">
        <f>VLOOKUP(I534,vylosovanie!$F$5:$L$41,7,0)</f>
        <v>51</v>
      </c>
      <c r="AF532" s="57">
        <f>IF(N534&gt;N531,1,0)</f>
        <v>0</v>
      </c>
      <c r="AG532" s="57">
        <f t="shared" ref="AG532" si="663">IF(O534&gt;O531,1,0)</f>
        <v>0</v>
      </c>
      <c r="AH532" s="57">
        <f t="shared" ref="AH532" si="664">IF(P534&gt;P531,1,0)</f>
        <v>0</v>
      </c>
      <c r="AI532" s="57">
        <f t="shared" ref="AI532" si="665">IF(Q534&gt;Q531,1,0)</f>
        <v>0</v>
      </c>
      <c r="AJ532" s="57">
        <f t="shared" ref="AJ532" si="666">IF(R534&gt;R531,1,0)</f>
        <v>0</v>
      </c>
      <c r="AK532" s="57">
        <f t="shared" ref="AK532" si="667">IF(S534&gt;S531,1,0)</f>
        <v>0</v>
      </c>
      <c r="AL532" s="57">
        <f t="shared" ref="AL532" si="668">IF(T534&gt;T531,1,0)</f>
        <v>0</v>
      </c>
      <c r="AN532" s="57" t="str">
        <f t="shared" ref="AN532" si="669">IF(ISBLANK(N534)=TRUE,"",IF(AF532=1,N531,-N534))</f>
        <v/>
      </c>
      <c r="AO532" s="57" t="str">
        <f t="shared" ref="AO532" si="670">IF(ISBLANK(O534)=TRUE,"",IF(AG532=1,O531,-O534))</f>
        <v/>
      </c>
      <c r="AP532" s="57" t="str">
        <f t="shared" ref="AP532" si="671">IF(ISBLANK(P534)=TRUE,"",IF(AH532=1,P531,-P534))</f>
        <v/>
      </c>
      <c r="AQ532" s="57" t="str">
        <f t="shared" ref="AQ532" si="672">IF(ISBLANK(Q534)=TRUE,"",IF(AI532=1,Q531,-Q534))</f>
        <v/>
      </c>
      <c r="AR532" s="57" t="str">
        <f t="shared" ref="AR532" si="673">IF(ISBLANK(R534)=TRUE,"",IF(AJ532=1,R531,-R534))</f>
        <v/>
      </c>
      <c r="AS532" s="57" t="str">
        <f t="shared" ref="AS532" si="674">IF(ISBLANK(S534)=TRUE,"",IF(AK532=1,S531,-S534))</f>
        <v/>
      </c>
      <c r="AT532" s="57" t="str">
        <f t="shared" ref="AT532" si="675">IF(ISBLANK(T534)=TRUE,"",IF(AL532=1,T531,-T534))</f>
        <v/>
      </c>
      <c r="AZ532" s="58" t="s">
        <v>10</v>
      </c>
      <c r="BA532" s="58">
        <v>2</v>
      </c>
    </row>
    <row r="533" spans="1:53" ht="39.9" customHeight="1" x14ac:dyDescent="1.1000000000000001">
      <c r="C533" s="40"/>
      <c r="D533" s="40"/>
      <c r="E533" s="53" t="s">
        <v>20</v>
      </c>
      <c r="F533" s="54" t="e">
        <f>VLOOKUP(A529,'zoznam zapasov pomoc'!$A$6:$K$133,9,0)</f>
        <v>#N/A</v>
      </c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6"/>
      <c r="X533" s="52"/>
      <c r="AZ533" s="58" t="s">
        <v>23</v>
      </c>
      <c r="BA533" s="58">
        <v>3</v>
      </c>
    </row>
    <row r="534" spans="1:53" ht="39.9" customHeight="1" x14ac:dyDescent="1.1000000000000001">
      <c r="A534" s="41" t="e">
        <f>CONCATENATE(2,A529)</f>
        <v>#N/A</v>
      </c>
      <c r="B534" s="41" t="e">
        <f>VLOOKUP(A534,'KO KODY SPOLU'!$A$3:$B$478,2,0)</f>
        <v>#N/A</v>
      </c>
      <c r="C534" s="40"/>
      <c r="D534" s="40"/>
      <c r="E534" s="53" t="s">
        <v>13</v>
      </c>
      <c r="F534" s="59" t="e">
        <f>VLOOKUP(A529,'zoznam zapasov pomoc'!$A$6:$K$133,10,0)</f>
        <v>#N/A</v>
      </c>
      <c r="G534" s="298"/>
      <c r="H534" s="84"/>
      <c r="I534" s="296" t="str">
        <f>IF(ISERROR(VLOOKUP(B534,vylosovanie!$N$10:$Q$162,3,0))=TRUE," ",VLOOKUP(B534,vylosovanie!$N$10:$Q$162,3,0))</f>
        <v xml:space="preserve"> </v>
      </c>
      <c r="J534" s="297"/>
      <c r="K534" s="297"/>
      <c r="L534" s="297"/>
      <c r="M534" s="52"/>
      <c r="N534" s="300"/>
      <c r="O534" s="300"/>
      <c r="P534" s="300"/>
      <c r="Q534" s="300"/>
      <c r="R534" s="300"/>
      <c r="S534" s="300"/>
      <c r="T534" s="300"/>
      <c r="U534" s="52"/>
      <c r="V534" s="295" t="str">
        <f>IF(SUM(AF531:AL532)=0,"",SUM(AF532:AL532))</f>
        <v/>
      </c>
      <c r="W534" s="56"/>
      <c r="X534" s="52"/>
      <c r="AZ534" s="58" t="s">
        <v>24</v>
      </c>
      <c r="BA534" s="58">
        <v>4</v>
      </c>
    </row>
    <row r="535" spans="1:53" ht="39.9" customHeight="1" x14ac:dyDescent="1.1000000000000001">
      <c r="C535" s="40"/>
      <c r="D535" s="40"/>
      <c r="E535" s="60"/>
      <c r="F535" s="61"/>
      <c r="G535" s="299"/>
      <c r="H535" s="84"/>
      <c r="I535" s="296" t="str">
        <f>IF(ISERROR(VLOOKUP(B534,vylosovanie!$N$10:$Q$162,3,0))=TRUE," ",VLOOKUP(B534,vylosovanie!$N$10:$Q$162,4,0))</f>
        <v xml:space="preserve"> </v>
      </c>
      <c r="J535" s="297"/>
      <c r="K535" s="297"/>
      <c r="L535" s="297"/>
      <c r="M535" s="52"/>
      <c r="N535" s="301"/>
      <c r="O535" s="301"/>
      <c r="P535" s="301"/>
      <c r="Q535" s="301"/>
      <c r="R535" s="301"/>
      <c r="S535" s="301"/>
      <c r="T535" s="301"/>
      <c r="U535" s="52"/>
      <c r="V535" s="295"/>
      <c r="W535" s="56"/>
      <c r="X535" s="52"/>
      <c r="AZ535" s="58" t="s">
        <v>25</v>
      </c>
      <c r="BA535" s="58">
        <v>5</v>
      </c>
    </row>
    <row r="536" spans="1:53" ht="39.9" customHeight="1" x14ac:dyDescent="1.1000000000000001">
      <c r="C536" s="40"/>
      <c r="D536" s="40"/>
      <c r="E536" s="53" t="s">
        <v>36</v>
      </c>
      <c r="F536" s="54" t="s">
        <v>476</v>
      </c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6"/>
      <c r="X536" s="52"/>
      <c r="AZ536" s="58" t="s">
        <v>26</v>
      </c>
      <c r="BA536" s="58">
        <v>6</v>
      </c>
    </row>
    <row r="537" spans="1:53" ht="39.9" customHeight="1" x14ac:dyDescent="1.1000000000000001">
      <c r="C537" s="40"/>
      <c r="D537" s="40"/>
      <c r="E537" s="60"/>
      <c r="F537" s="61"/>
      <c r="G537" s="52"/>
      <c r="H537" s="52"/>
      <c r="I537" s="52" t="s">
        <v>17</v>
      </c>
      <c r="J537" s="52"/>
      <c r="K537" s="52"/>
      <c r="L537" s="52"/>
      <c r="M537" s="52"/>
      <c r="N537" s="62"/>
      <c r="O537" s="55"/>
      <c r="P537" s="55" t="s">
        <v>19</v>
      </c>
      <c r="Q537" s="55"/>
      <c r="R537" s="55"/>
      <c r="S537" s="55"/>
      <c r="T537" s="55"/>
      <c r="U537" s="52"/>
      <c r="V537" s="52"/>
      <c r="W537" s="56"/>
      <c r="X537" s="52"/>
      <c r="AZ537" s="58" t="s">
        <v>27</v>
      </c>
      <c r="BA537" s="58">
        <v>7</v>
      </c>
    </row>
    <row r="538" spans="1:53" ht="39.9" customHeight="1" x14ac:dyDescent="1.1000000000000001">
      <c r="E538" s="53" t="s">
        <v>11</v>
      </c>
      <c r="F538" s="54"/>
      <c r="G538" s="52"/>
      <c r="H538" s="52"/>
      <c r="I538" s="294"/>
      <c r="J538" s="294"/>
      <c r="K538" s="294"/>
      <c r="L538" s="294"/>
      <c r="M538" s="52"/>
      <c r="N538" s="291" t="str">
        <f>IF(I531="x",I534,IF(I534="x",I531,IF(V531="w",I531,IF(V534="w",I534,IF(V531&gt;V534,I531,IF(V534&gt;V531,I534," "))))))</f>
        <v xml:space="preserve"> </v>
      </c>
      <c r="O538" s="302"/>
      <c r="P538" s="302"/>
      <c r="Q538" s="302"/>
      <c r="R538" s="302"/>
      <c r="S538" s="303"/>
      <c r="T538" s="52"/>
      <c r="U538" s="52"/>
      <c r="V538" s="52"/>
      <c r="W538" s="56"/>
      <c r="X538" s="52"/>
      <c r="AZ538" s="58" t="s">
        <v>28</v>
      </c>
      <c r="BA538" s="58">
        <v>8</v>
      </c>
    </row>
    <row r="539" spans="1:53" ht="39.9" customHeight="1" x14ac:dyDescent="1.1000000000000001">
      <c r="E539" s="60"/>
      <c r="F539" s="61"/>
      <c r="G539" s="52"/>
      <c r="H539" s="52"/>
      <c r="I539" s="294"/>
      <c r="J539" s="294"/>
      <c r="K539" s="294"/>
      <c r="L539" s="294"/>
      <c r="M539" s="52"/>
      <c r="N539" s="291" t="str">
        <f>IF(I532="x",I535,IF(I535="x",I532,IF(V531="w",I532,IF(V534="w",I535,IF(V531&gt;V534,I532,IF(V534&gt;V531,I535," "))))))</f>
        <v xml:space="preserve"> </v>
      </c>
      <c r="O539" s="302"/>
      <c r="P539" s="302"/>
      <c r="Q539" s="302"/>
      <c r="R539" s="302"/>
      <c r="S539" s="303"/>
      <c r="T539" s="52"/>
      <c r="U539" s="52"/>
      <c r="V539" s="52"/>
      <c r="W539" s="56"/>
      <c r="X539" s="52"/>
    </row>
    <row r="540" spans="1:53" ht="39.9" customHeight="1" x14ac:dyDescent="1.1000000000000001">
      <c r="E540" s="53" t="s">
        <v>12</v>
      </c>
      <c r="F540" s="149" t="e">
        <f>IF($K$1=8,VLOOKUP('zapisy k stolom'!F529,PAVUK!$GR$2:$GS$8,2,0),IF($K$1=16,VLOOKUP('zapisy k stolom'!F529,PAVUK!$HF$2:$HG$16,2,0),IF($K$1=32,VLOOKUP('zapisy k stolom'!F529,PAVUK!$HB$2:$HC$32,2,0),IF('zapisy k stolom'!$K$1=64,VLOOKUP('zapisy k stolom'!F529,PAVUK!$GX$2:$GY$64,2,0),IF('zapisy k stolom'!$K$1=128,VLOOKUP('zapisy k stolom'!F529,PAVUK!$GT$2:$GU$128,2,0))))))</f>
        <v>#N/A</v>
      </c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6"/>
      <c r="X540" s="52"/>
    </row>
    <row r="541" spans="1:53" ht="39.9" customHeight="1" x14ac:dyDescent="1.1000000000000001">
      <c r="E541" s="60"/>
      <c r="F541" s="61"/>
      <c r="G541" s="52"/>
      <c r="H541" s="52" t="s">
        <v>18</v>
      </c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6"/>
      <c r="X541" s="52"/>
    </row>
    <row r="542" spans="1:53" ht="39.9" customHeight="1" x14ac:dyDescent="1.1000000000000001">
      <c r="E542" s="60"/>
      <c r="F542" s="61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6"/>
      <c r="X542" s="52"/>
    </row>
    <row r="543" spans="1:53" ht="39.9" customHeight="1" x14ac:dyDescent="1.1000000000000001">
      <c r="E543" s="60"/>
      <c r="F543" s="61"/>
      <c r="G543" s="52"/>
      <c r="H543" s="52"/>
      <c r="I543" s="289" t="str">
        <f>I531</f>
        <v xml:space="preserve"> </v>
      </c>
      <c r="J543" s="289"/>
      <c r="K543" s="289"/>
      <c r="L543" s="289"/>
      <c r="M543" s="52"/>
      <c r="N543" s="52"/>
      <c r="P543" s="289" t="str">
        <f>I534</f>
        <v xml:space="preserve"> </v>
      </c>
      <c r="Q543" s="289"/>
      <c r="R543" s="289"/>
      <c r="S543" s="289"/>
      <c r="T543" s="290"/>
      <c r="U543" s="290"/>
      <c r="V543" s="52"/>
      <c r="W543" s="56"/>
      <c r="X543" s="52"/>
    </row>
    <row r="544" spans="1:53" ht="39.9" customHeight="1" x14ac:dyDescent="1.1000000000000001">
      <c r="E544" s="60"/>
      <c r="F544" s="61"/>
      <c r="G544" s="52"/>
      <c r="H544" s="52"/>
      <c r="I544" s="289" t="str">
        <f>I532</f>
        <v xml:space="preserve"> </v>
      </c>
      <c r="J544" s="289"/>
      <c r="K544" s="289"/>
      <c r="L544" s="289"/>
      <c r="M544" s="52"/>
      <c r="N544" s="52"/>
      <c r="O544" s="52"/>
      <c r="P544" s="289" t="str">
        <f>I535</f>
        <v xml:space="preserve"> </v>
      </c>
      <c r="Q544" s="289"/>
      <c r="R544" s="289"/>
      <c r="S544" s="289"/>
      <c r="T544" s="290"/>
      <c r="U544" s="290"/>
      <c r="V544" s="52"/>
      <c r="W544" s="56"/>
      <c r="X544" s="52"/>
    </row>
    <row r="545" spans="1:53" ht="69.900000000000006" customHeight="1" x14ac:dyDescent="1.1000000000000001">
      <c r="E545" s="53"/>
      <c r="F545" s="54"/>
      <c r="G545" s="52"/>
      <c r="H545" s="63" t="s">
        <v>21</v>
      </c>
      <c r="I545" s="291"/>
      <c r="J545" s="292"/>
      <c r="K545" s="292"/>
      <c r="L545" s="293"/>
      <c r="M545" s="52"/>
      <c r="N545" s="52"/>
      <c r="O545" s="63" t="s">
        <v>21</v>
      </c>
      <c r="P545" s="294"/>
      <c r="Q545" s="294"/>
      <c r="R545" s="294"/>
      <c r="S545" s="294"/>
      <c r="T545" s="294"/>
      <c r="U545" s="294"/>
      <c r="V545" s="52"/>
      <c r="W545" s="56"/>
      <c r="X545" s="52"/>
    </row>
    <row r="546" spans="1:53" ht="69.900000000000006" customHeight="1" x14ac:dyDescent="1.1000000000000001">
      <c r="E546" s="53"/>
      <c r="F546" s="54"/>
      <c r="G546" s="52"/>
      <c r="H546" s="63" t="s">
        <v>22</v>
      </c>
      <c r="I546" s="294"/>
      <c r="J546" s="294"/>
      <c r="K546" s="294"/>
      <c r="L546" s="294"/>
      <c r="M546" s="52"/>
      <c r="N546" s="52"/>
      <c r="O546" s="63" t="s">
        <v>22</v>
      </c>
      <c r="P546" s="294"/>
      <c r="Q546" s="294"/>
      <c r="R546" s="294"/>
      <c r="S546" s="294"/>
      <c r="T546" s="294"/>
      <c r="U546" s="294"/>
      <c r="V546" s="52"/>
      <c r="W546" s="56"/>
      <c r="X546" s="52"/>
    </row>
    <row r="547" spans="1:53" ht="69.900000000000006" customHeight="1" x14ac:dyDescent="1.1000000000000001">
      <c r="E547" s="53"/>
      <c r="F547" s="54"/>
      <c r="G547" s="52"/>
      <c r="H547" s="63" t="s">
        <v>22</v>
      </c>
      <c r="I547" s="294"/>
      <c r="J547" s="294"/>
      <c r="K547" s="294"/>
      <c r="L547" s="294"/>
      <c r="M547" s="52"/>
      <c r="N547" s="52"/>
      <c r="O547" s="63" t="s">
        <v>22</v>
      </c>
      <c r="P547" s="294"/>
      <c r="Q547" s="294"/>
      <c r="R547" s="294"/>
      <c r="S547" s="294"/>
      <c r="T547" s="294"/>
      <c r="U547" s="294"/>
      <c r="V547" s="52"/>
      <c r="W547" s="56"/>
      <c r="X547" s="52"/>
    </row>
    <row r="548" spans="1:53" ht="39.9" customHeight="1" thickBot="1" x14ac:dyDescent="1.1499999999999999">
      <c r="E548" s="64"/>
      <c r="F548" s="65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7"/>
      <c r="U548" s="67"/>
      <c r="V548" s="67"/>
      <c r="W548" s="68"/>
      <c r="X548" s="52"/>
    </row>
    <row r="549" spans="1:53" ht="61.8" thickBot="1" x14ac:dyDescent="1.1499999999999999"/>
    <row r="550" spans="1:53" ht="39.9" customHeight="1" x14ac:dyDescent="1.1000000000000001">
      <c r="A550" s="41" t="e">
        <f>F561</f>
        <v>#N/A</v>
      </c>
      <c r="C550" s="40"/>
      <c r="D550" s="40"/>
      <c r="E550" s="48" t="s">
        <v>39</v>
      </c>
      <c r="F550" s="49">
        <f>F529+1</f>
        <v>27</v>
      </c>
      <c r="G550" s="50"/>
      <c r="H550" s="86" t="s">
        <v>192</v>
      </c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 t="s">
        <v>15</v>
      </c>
      <c r="W550" s="51"/>
      <c r="X550" s="52"/>
      <c r="Y550" s="42" t="e">
        <f>A552</f>
        <v>#N/A</v>
      </c>
      <c r="Z550" s="47" t="str">
        <f>CONCATENATE("(",V552,":",V555,")")</f>
        <v>(:)</v>
      </c>
      <c r="AA550" s="44" t="str">
        <f>IF(N559=" ","",IF(N559=I552,B552,IF(N559=I555,B555," ")))</f>
        <v/>
      </c>
      <c r="AB550" s="44" t="str">
        <f>IF(V552&gt;V555,AV550,IF(V555&gt;V552,AV551,""))</f>
        <v/>
      </c>
      <c r="AC550" s="44" t="e">
        <f>CONCATENATE("Tbl.: ",F552,"   H: ",F555,"   D: ",F554)</f>
        <v>#N/A</v>
      </c>
      <c r="AD550" s="42" t="e">
        <f>IF(OR(I555="X",I552="X"),"",IF(N559=I552,B555,B552))</f>
        <v>#N/A</v>
      </c>
      <c r="AE550" s="42" t="s">
        <v>4</v>
      </c>
      <c r="AV550" s="45" t="str">
        <f>CONCATENATE(V552,":",V555, " ( ",AN552,",",AO552,",",AP552,",",AQ552,",",AR552,",",AS552,",",AT552," ) ")</f>
        <v xml:space="preserve">: ( ,,,,,, ) </v>
      </c>
    </row>
    <row r="551" spans="1:53" ht="39.9" customHeight="1" x14ac:dyDescent="1.1000000000000001">
      <c r="C551" s="40"/>
      <c r="D551" s="40"/>
      <c r="E551" s="53"/>
      <c r="F551" s="54"/>
      <c r="G551" s="85" t="s">
        <v>191</v>
      </c>
      <c r="H551" s="87" t="s">
        <v>193</v>
      </c>
      <c r="I551" s="52"/>
      <c r="J551" s="52"/>
      <c r="K551" s="52"/>
      <c r="L551" s="52"/>
      <c r="M551" s="52"/>
      <c r="N551" s="55">
        <v>1</v>
      </c>
      <c r="O551" s="55">
        <v>2</v>
      </c>
      <c r="P551" s="55">
        <v>3</v>
      </c>
      <c r="Q551" s="55">
        <v>4</v>
      </c>
      <c r="R551" s="55">
        <v>5</v>
      </c>
      <c r="S551" s="55">
        <v>6</v>
      </c>
      <c r="T551" s="55">
        <v>7</v>
      </c>
      <c r="U551" s="52"/>
      <c r="V551" s="55" t="s">
        <v>16</v>
      </c>
      <c r="W551" s="56"/>
      <c r="X551" s="52"/>
      <c r="AE551" s="42" t="s">
        <v>38</v>
      </c>
      <c r="AV551" s="45" t="str">
        <f>CONCATENATE(V555,":",V552, " ( ",AN553,",",AO553,",",AP553,",",AQ553,",",AR553,",",AS553,",",AT553," ) ")</f>
        <v xml:space="preserve">: ( ,,,,,, ) </v>
      </c>
    </row>
    <row r="552" spans="1:53" ht="39.9" customHeight="1" x14ac:dyDescent="1.1000000000000001">
      <c r="A552" s="41" t="e">
        <f>CONCATENATE(1,A550)</f>
        <v>#N/A</v>
      </c>
      <c r="B552" s="41" t="e">
        <f>VLOOKUP(A552,'KO KODY SPOLU'!$A$3:$B$478,2,0)</f>
        <v>#N/A</v>
      </c>
      <c r="C552" s="40"/>
      <c r="D552" s="40"/>
      <c r="E552" s="53" t="s">
        <v>14</v>
      </c>
      <c r="F552" s="54" t="e">
        <f>VLOOKUP(A550,'zoznam zapasov pomoc'!$A$6:$K$133,11,0)</f>
        <v>#N/A</v>
      </c>
      <c r="G552" s="298"/>
      <c r="H552" s="84"/>
      <c r="I552" s="296" t="str">
        <f>IF(ISERROR(VLOOKUP(B552,vylosovanie!$N$10:$Q$162,3,0))=TRUE," ",VLOOKUP(B552,vylosovanie!$N$10:$Q$162,3,0))</f>
        <v xml:space="preserve"> </v>
      </c>
      <c r="J552" s="297"/>
      <c r="K552" s="297"/>
      <c r="L552" s="297"/>
      <c r="M552" s="52"/>
      <c r="N552" s="300"/>
      <c r="O552" s="300"/>
      <c r="P552" s="300"/>
      <c r="Q552" s="300"/>
      <c r="R552" s="300"/>
      <c r="S552" s="300"/>
      <c r="T552" s="300"/>
      <c r="U552" s="52"/>
      <c r="V552" s="295" t="str">
        <f>IF(SUM(AF552:AL553)=0,"",SUM(AF552:AL552))</f>
        <v/>
      </c>
      <c r="W552" s="56"/>
      <c r="X552" s="52"/>
      <c r="AE552" s="42">
        <f>VLOOKUP(I552,vylosovanie!$F$5:$L$41,7,0)</f>
        <v>51</v>
      </c>
      <c r="AF552" s="57">
        <f>IF(N552&gt;N555,1,0)</f>
        <v>0</v>
      </c>
      <c r="AG552" s="57">
        <f t="shared" ref="AG552" si="676">IF(O552&gt;O555,1,0)</f>
        <v>0</v>
      </c>
      <c r="AH552" s="57">
        <f t="shared" ref="AH552" si="677">IF(P552&gt;P555,1,0)</f>
        <v>0</v>
      </c>
      <c r="AI552" s="57">
        <f t="shared" ref="AI552" si="678">IF(Q552&gt;Q555,1,0)</f>
        <v>0</v>
      </c>
      <c r="AJ552" s="57">
        <f t="shared" ref="AJ552" si="679">IF(R552&gt;R555,1,0)</f>
        <v>0</v>
      </c>
      <c r="AK552" s="57">
        <f t="shared" ref="AK552" si="680">IF(S552&gt;S555,1,0)</f>
        <v>0</v>
      </c>
      <c r="AL552" s="57">
        <f t="shared" ref="AL552" si="681">IF(T552&gt;T555,1,0)</f>
        <v>0</v>
      </c>
      <c r="AN552" s="57" t="str">
        <f t="shared" ref="AN552" si="682">IF(ISBLANK(N552)=TRUE,"",IF(AF552=1,N555,-N552))</f>
        <v/>
      </c>
      <c r="AO552" s="57" t="str">
        <f t="shared" ref="AO552" si="683">IF(ISBLANK(O552)=TRUE,"",IF(AG552=1,O555,-O552))</f>
        <v/>
      </c>
      <c r="AP552" s="57" t="str">
        <f t="shared" ref="AP552" si="684">IF(ISBLANK(P552)=TRUE,"",IF(AH552=1,P555,-P552))</f>
        <v/>
      </c>
      <c r="AQ552" s="57" t="str">
        <f t="shared" ref="AQ552" si="685">IF(ISBLANK(Q552)=TRUE,"",IF(AI552=1,Q555,-Q552))</f>
        <v/>
      </c>
      <c r="AR552" s="57" t="str">
        <f t="shared" ref="AR552" si="686">IF(ISBLANK(R552)=TRUE,"",IF(AJ552=1,R555,-R552))</f>
        <v/>
      </c>
      <c r="AS552" s="57" t="str">
        <f t="shared" ref="AS552" si="687">IF(ISBLANK(S552)=TRUE,"",IF(AK552=1,S555,-S552))</f>
        <v/>
      </c>
      <c r="AT552" s="57" t="str">
        <f t="shared" ref="AT552" si="688">IF(ISBLANK(T552)=TRUE,"",IF(AL552=1,T555,-T552))</f>
        <v/>
      </c>
      <c r="AZ552" s="58" t="s">
        <v>5</v>
      </c>
      <c r="BA552" s="58">
        <v>1</v>
      </c>
    </row>
    <row r="553" spans="1:53" ht="39.9" customHeight="1" x14ac:dyDescent="1.1000000000000001">
      <c r="C553" s="40"/>
      <c r="D553" s="40"/>
      <c r="E553" s="53"/>
      <c r="F553" s="54"/>
      <c r="G553" s="299"/>
      <c r="H553" s="84"/>
      <c r="I553" s="296" t="str">
        <f>IF(ISERROR(VLOOKUP(B552,vylosovanie!$N$10:$Q$162,3,0))=TRUE," ",VLOOKUP(B552,vylosovanie!$N$10:$Q$162,4,0))</f>
        <v xml:space="preserve"> </v>
      </c>
      <c r="J553" s="297"/>
      <c r="K553" s="297"/>
      <c r="L553" s="297"/>
      <c r="M553" s="52"/>
      <c r="N553" s="301"/>
      <c r="O553" s="301"/>
      <c r="P553" s="301"/>
      <c r="Q553" s="301"/>
      <c r="R553" s="301"/>
      <c r="S553" s="301"/>
      <c r="T553" s="301"/>
      <c r="U553" s="52"/>
      <c r="V553" s="295"/>
      <c r="W553" s="56"/>
      <c r="X553" s="52"/>
      <c r="AE553" s="42">
        <f>VLOOKUP(I555,vylosovanie!$F$5:$L$41,7,0)</f>
        <v>51</v>
      </c>
      <c r="AF553" s="57">
        <f>IF(N555&gt;N552,1,0)</f>
        <v>0</v>
      </c>
      <c r="AG553" s="57">
        <f t="shared" ref="AG553" si="689">IF(O555&gt;O552,1,0)</f>
        <v>0</v>
      </c>
      <c r="AH553" s="57">
        <f t="shared" ref="AH553" si="690">IF(P555&gt;P552,1,0)</f>
        <v>0</v>
      </c>
      <c r="AI553" s="57">
        <f t="shared" ref="AI553" si="691">IF(Q555&gt;Q552,1,0)</f>
        <v>0</v>
      </c>
      <c r="AJ553" s="57">
        <f t="shared" ref="AJ553" si="692">IF(R555&gt;R552,1,0)</f>
        <v>0</v>
      </c>
      <c r="AK553" s="57">
        <f t="shared" ref="AK553" si="693">IF(S555&gt;S552,1,0)</f>
        <v>0</v>
      </c>
      <c r="AL553" s="57">
        <f t="shared" ref="AL553" si="694">IF(T555&gt;T552,1,0)</f>
        <v>0</v>
      </c>
      <c r="AN553" s="57" t="str">
        <f t="shared" ref="AN553" si="695">IF(ISBLANK(N555)=TRUE,"",IF(AF553=1,N552,-N555))</f>
        <v/>
      </c>
      <c r="AO553" s="57" t="str">
        <f t="shared" ref="AO553" si="696">IF(ISBLANK(O555)=TRUE,"",IF(AG553=1,O552,-O555))</f>
        <v/>
      </c>
      <c r="AP553" s="57" t="str">
        <f t="shared" ref="AP553" si="697">IF(ISBLANK(P555)=TRUE,"",IF(AH553=1,P552,-P555))</f>
        <v/>
      </c>
      <c r="AQ553" s="57" t="str">
        <f t="shared" ref="AQ553" si="698">IF(ISBLANK(Q555)=TRUE,"",IF(AI553=1,Q552,-Q555))</f>
        <v/>
      </c>
      <c r="AR553" s="57" t="str">
        <f t="shared" ref="AR553" si="699">IF(ISBLANK(R555)=TRUE,"",IF(AJ553=1,R552,-R555))</f>
        <v/>
      </c>
      <c r="AS553" s="57" t="str">
        <f t="shared" ref="AS553" si="700">IF(ISBLANK(S555)=TRUE,"",IF(AK553=1,S552,-S555))</f>
        <v/>
      </c>
      <c r="AT553" s="57" t="str">
        <f t="shared" ref="AT553" si="701">IF(ISBLANK(T555)=TRUE,"",IF(AL553=1,T552,-T555))</f>
        <v/>
      </c>
      <c r="AZ553" s="58" t="s">
        <v>10</v>
      </c>
      <c r="BA553" s="58">
        <v>2</v>
      </c>
    </row>
    <row r="554" spans="1:53" ht="39.9" customHeight="1" x14ac:dyDescent="1.1000000000000001">
      <c r="C554" s="40"/>
      <c r="D554" s="40"/>
      <c r="E554" s="53" t="s">
        <v>20</v>
      </c>
      <c r="F554" s="54" t="e">
        <f>VLOOKUP(A550,'zoznam zapasov pomoc'!$A$6:$K$133,9,0)</f>
        <v>#N/A</v>
      </c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6"/>
      <c r="X554" s="52"/>
      <c r="AZ554" s="58" t="s">
        <v>23</v>
      </c>
      <c r="BA554" s="58">
        <v>3</v>
      </c>
    </row>
    <row r="555" spans="1:53" ht="39.9" customHeight="1" x14ac:dyDescent="1.1000000000000001">
      <c r="A555" s="41" t="e">
        <f>CONCATENATE(2,A550)</f>
        <v>#N/A</v>
      </c>
      <c r="B555" s="41" t="e">
        <f>VLOOKUP(A555,'KO KODY SPOLU'!$A$3:$B$478,2,0)</f>
        <v>#N/A</v>
      </c>
      <c r="C555" s="40"/>
      <c r="D555" s="40"/>
      <c r="E555" s="53" t="s">
        <v>13</v>
      </c>
      <c r="F555" s="59" t="e">
        <f>VLOOKUP(A550,'zoznam zapasov pomoc'!$A$6:$K$133,10,0)</f>
        <v>#N/A</v>
      </c>
      <c r="G555" s="298"/>
      <c r="H555" s="84"/>
      <c r="I555" s="296" t="str">
        <f>IF(ISERROR(VLOOKUP(B555,vylosovanie!$N$10:$Q$162,3,0))=TRUE," ",VLOOKUP(B555,vylosovanie!$N$10:$Q$162,3,0))</f>
        <v xml:space="preserve"> </v>
      </c>
      <c r="J555" s="297"/>
      <c r="K555" s="297"/>
      <c r="L555" s="297"/>
      <c r="M555" s="52"/>
      <c r="N555" s="300"/>
      <c r="O555" s="300"/>
      <c r="P555" s="300"/>
      <c r="Q555" s="300"/>
      <c r="R555" s="300"/>
      <c r="S555" s="300"/>
      <c r="T555" s="300"/>
      <c r="U555" s="52"/>
      <c r="V555" s="295" t="str">
        <f>IF(SUM(AF552:AL553)=0,"",SUM(AF553:AL553))</f>
        <v/>
      </c>
      <c r="W555" s="56"/>
      <c r="X555" s="52"/>
      <c r="AZ555" s="58" t="s">
        <v>24</v>
      </c>
      <c r="BA555" s="58">
        <v>4</v>
      </c>
    </row>
    <row r="556" spans="1:53" ht="39.9" customHeight="1" x14ac:dyDescent="1.1000000000000001">
      <c r="C556" s="40"/>
      <c r="D556" s="40"/>
      <c r="E556" s="60"/>
      <c r="F556" s="61"/>
      <c r="G556" s="299"/>
      <c r="H556" s="84"/>
      <c r="I556" s="296" t="str">
        <f>IF(ISERROR(VLOOKUP(B555,vylosovanie!$N$10:$Q$162,3,0))=TRUE," ",VLOOKUP(B555,vylosovanie!$N$10:$Q$162,4,0))</f>
        <v xml:space="preserve"> </v>
      </c>
      <c r="J556" s="297"/>
      <c r="K556" s="297"/>
      <c r="L556" s="297"/>
      <c r="M556" s="52"/>
      <c r="N556" s="301"/>
      <c r="O556" s="301"/>
      <c r="P556" s="301"/>
      <c r="Q556" s="301"/>
      <c r="R556" s="301"/>
      <c r="S556" s="301"/>
      <c r="T556" s="301"/>
      <c r="U556" s="52"/>
      <c r="V556" s="295"/>
      <c r="W556" s="56"/>
      <c r="X556" s="52"/>
      <c r="AZ556" s="58" t="s">
        <v>25</v>
      </c>
      <c r="BA556" s="58">
        <v>5</v>
      </c>
    </row>
    <row r="557" spans="1:53" ht="39.9" customHeight="1" x14ac:dyDescent="1.1000000000000001">
      <c r="C557" s="40"/>
      <c r="D557" s="40"/>
      <c r="E557" s="53" t="s">
        <v>36</v>
      </c>
      <c r="F557" s="54" t="s">
        <v>476</v>
      </c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6"/>
      <c r="X557" s="52"/>
      <c r="AZ557" s="58" t="s">
        <v>26</v>
      </c>
      <c r="BA557" s="58">
        <v>6</v>
      </c>
    </row>
    <row r="558" spans="1:53" ht="39.9" customHeight="1" x14ac:dyDescent="1.1000000000000001">
      <c r="C558" s="40"/>
      <c r="D558" s="40"/>
      <c r="E558" s="60"/>
      <c r="F558" s="61"/>
      <c r="G558" s="52"/>
      <c r="H558" s="52"/>
      <c r="I558" s="52" t="s">
        <v>17</v>
      </c>
      <c r="J558" s="52"/>
      <c r="K558" s="52"/>
      <c r="L558" s="52"/>
      <c r="M558" s="52"/>
      <c r="N558" s="62"/>
      <c r="O558" s="55"/>
      <c r="P558" s="55" t="s">
        <v>19</v>
      </c>
      <c r="Q558" s="55"/>
      <c r="R558" s="55"/>
      <c r="S558" s="55"/>
      <c r="T558" s="55"/>
      <c r="U558" s="52"/>
      <c r="V558" s="52"/>
      <c r="W558" s="56"/>
      <c r="X558" s="52"/>
      <c r="AZ558" s="58" t="s">
        <v>27</v>
      </c>
      <c r="BA558" s="58">
        <v>7</v>
      </c>
    </row>
    <row r="559" spans="1:53" ht="39.9" customHeight="1" x14ac:dyDescent="1.1000000000000001">
      <c r="E559" s="53" t="s">
        <v>11</v>
      </c>
      <c r="F559" s="54"/>
      <c r="G559" s="52"/>
      <c r="H559" s="52"/>
      <c r="I559" s="294"/>
      <c r="J559" s="294"/>
      <c r="K559" s="294"/>
      <c r="L559" s="294"/>
      <c r="M559" s="52"/>
      <c r="N559" s="291" t="str">
        <f>IF(I552="x",I555,IF(I555="x",I552,IF(V552="w",I552,IF(V555="w",I555,IF(V552&gt;V555,I552,IF(V555&gt;V552,I555," "))))))</f>
        <v xml:space="preserve"> </v>
      </c>
      <c r="O559" s="302"/>
      <c r="P559" s="302"/>
      <c r="Q559" s="302"/>
      <c r="R559" s="302"/>
      <c r="S559" s="303"/>
      <c r="T559" s="52"/>
      <c r="U559" s="52"/>
      <c r="V559" s="52"/>
      <c r="W559" s="56"/>
      <c r="X559" s="52"/>
      <c r="AZ559" s="58" t="s">
        <v>28</v>
      </c>
      <c r="BA559" s="58">
        <v>8</v>
      </c>
    </row>
    <row r="560" spans="1:53" ht="39.9" customHeight="1" x14ac:dyDescent="1.1000000000000001">
      <c r="E560" s="60"/>
      <c r="F560" s="61"/>
      <c r="G560" s="52"/>
      <c r="H560" s="52"/>
      <c r="I560" s="294"/>
      <c r="J560" s="294"/>
      <c r="K560" s="294"/>
      <c r="L560" s="294"/>
      <c r="M560" s="52"/>
      <c r="N560" s="291" t="str">
        <f>IF(I553="x",I556,IF(I556="x",I553,IF(V552="w",I553,IF(V555="w",I556,IF(V552&gt;V555,I553,IF(V555&gt;V552,I556," "))))))</f>
        <v xml:space="preserve"> </v>
      </c>
      <c r="O560" s="302"/>
      <c r="P560" s="302"/>
      <c r="Q560" s="302"/>
      <c r="R560" s="302"/>
      <c r="S560" s="303"/>
      <c r="T560" s="52"/>
      <c r="U560" s="52"/>
      <c r="V560" s="52"/>
      <c r="W560" s="56"/>
      <c r="X560" s="52"/>
    </row>
    <row r="561" spans="1:53" ht="39.9" customHeight="1" x14ac:dyDescent="1.1000000000000001">
      <c r="E561" s="53" t="s">
        <v>12</v>
      </c>
      <c r="F561" s="149" t="e">
        <f>IF($K$1=8,VLOOKUP('zapisy k stolom'!F550,PAVUK!$GR$2:$GS$8,2,0),IF($K$1=16,VLOOKUP('zapisy k stolom'!F550,PAVUK!$HF$2:$HG$16,2,0),IF($K$1=32,VLOOKUP('zapisy k stolom'!F550,PAVUK!$HB$2:$HC$32,2,0),IF('zapisy k stolom'!$K$1=64,VLOOKUP('zapisy k stolom'!F550,PAVUK!$GX$2:$GY$64,2,0),IF('zapisy k stolom'!$K$1=128,VLOOKUP('zapisy k stolom'!F550,PAVUK!$GT$2:$GU$128,2,0))))))</f>
        <v>#N/A</v>
      </c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6"/>
      <c r="X561" s="52"/>
    </row>
    <row r="562" spans="1:53" ht="39.9" customHeight="1" x14ac:dyDescent="1.1000000000000001">
      <c r="E562" s="60"/>
      <c r="F562" s="61"/>
      <c r="G562" s="52"/>
      <c r="H562" s="52" t="s">
        <v>18</v>
      </c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6"/>
      <c r="X562" s="52"/>
    </row>
    <row r="563" spans="1:53" ht="39.9" customHeight="1" x14ac:dyDescent="1.1000000000000001">
      <c r="E563" s="60"/>
      <c r="F563" s="61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6"/>
      <c r="X563" s="52"/>
    </row>
    <row r="564" spans="1:53" ht="39.9" customHeight="1" x14ac:dyDescent="1.1000000000000001">
      <c r="E564" s="60"/>
      <c r="F564" s="61"/>
      <c r="G564" s="52"/>
      <c r="H564" s="52"/>
      <c r="I564" s="289" t="str">
        <f>I552</f>
        <v xml:space="preserve"> </v>
      </c>
      <c r="J564" s="289"/>
      <c r="K564" s="289"/>
      <c r="L564" s="289"/>
      <c r="M564" s="52"/>
      <c r="N564" s="52"/>
      <c r="P564" s="289" t="str">
        <f>I555</f>
        <v xml:space="preserve"> </v>
      </c>
      <c r="Q564" s="289"/>
      <c r="R564" s="289"/>
      <c r="S564" s="289"/>
      <c r="T564" s="290"/>
      <c r="U564" s="290"/>
      <c r="V564" s="52"/>
      <c r="W564" s="56"/>
      <c r="X564" s="52"/>
    </row>
    <row r="565" spans="1:53" ht="39.9" customHeight="1" x14ac:dyDescent="1.1000000000000001">
      <c r="E565" s="60"/>
      <c r="F565" s="61"/>
      <c r="G565" s="52"/>
      <c r="H565" s="52"/>
      <c r="I565" s="289" t="str">
        <f>I553</f>
        <v xml:space="preserve"> </v>
      </c>
      <c r="J565" s="289"/>
      <c r="K565" s="289"/>
      <c r="L565" s="289"/>
      <c r="M565" s="52"/>
      <c r="N565" s="52"/>
      <c r="O565" s="52"/>
      <c r="P565" s="289" t="str">
        <f>I556</f>
        <v xml:space="preserve"> </v>
      </c>
      <c r="Q565" s="289"/>
      <c r="R565" s="289"/>
      <c r="S565" s="289"/>
      <c r="T565" s="290"/>
      <c r="U565" s="290"/>
      <c r="V565" s="52"/>
      <c r="W565" s="56"/>
      <c r="X565" s="52"/>
    </row>
    <row r="566" spans="1:53" ht="69.900000000000006" customHeight="1" x14ac:dyDescent="1.1000000000000001">
      <c r="E566" s="53"/>
      <c r="F566" s="54"/>
      <c r="G566" s="52"/>
      <c r="H566" s="63" t="s">
        <v>21</v>
      </c>
      <c r="I566" s="291"/>
      <c r="J566" s="292"/>
      <c r="K566" s="292"/>
      <c r="L566" s="293"/>
      <c r="M566" s="52"/>
      <c r="N566" s="52"/>
      <c r="O566" s="63" t="s">
        <v>21</v>
      </c>
      <c r="P566" s="294"/>
      <c r="Q566" s="294"/>
      <c r="R566" s="294"/>
      <c r="S566" s="294"/>
      <c r="T566" s="294"/>
      <c r="U566" s="294"/>
      <c r="V566" s="52"/>
      <c r="W566" s="56"/>
      <c r="X566" s="52"/>
    </row>
    <row r="567" spans="1:53" ht="69.900000000000006" customHeight="1" x14ac:dyDescent="1.1000000000000001">
      <c r="E567" s="53"/>
      <c r="F567" s="54"/>
      <c r="G567" s="52"/>
      <c r="H567" s="63" t="s">
        <v>22</v>
      </c>
      <c r="I567" s="294"/>
      <c r="J567" s="294"/>
      <c r="K567" s="294"/>
      <c r="L567" s="294"/>
      <c r="M567" s="52"/>
      <c r="N567" s="52"/>
      <c r="O567" s="63" t="s">
        <v>22</v>
      </c>
      <c r="P567" s="294"/>
      <c r="Q567" s="294"/>
      <c r="R567" s="294"/>
      <c r="S567" s="294"/>
      <c r="T567" s="294"/>
      <c r="U567" s="294"/>
      <c r="V567" s="52"/>
      <c r="W567" s="56"/>
      <c r="X567" s="52"/>
    </row>
    <row r="568" spans="1:53" ht="69.900000000000006" customHeight="1" x14ac:dyDescent="1.1000000000000001">
      <c r="E568" s="53"/>
      <c r="F568" s="54"/>
      <c r="G568" s="52"/>
      <c r="H568" s="63" t="s">
        <v>22</v>
      </c>
      <c r="I568" s="294"/>
      <c r="J568" s="294"/>
      <c r="K568" s="294"/>
      <c r="L568" s="294"/>
      <c r="M568" s="52"/>
      <c r="N568" s="52"/>
      <c r="O568" s="63" t="s">
        <v>22</v>
      </c>
      <c r="P568" s="294"/>
      <c r="Q568" s="294"/>
      <c r="R568" s="294"/>
      <c r="S568" s="294"/>
      <c r="T568" s="294"/>
      <c r="U568" s="294"/>
      <c r="V568" s="52"/>
      <c r="W568" s="56"/>
      <c r="X568" s="52"/>
    </row>
    <row r="569" spans="1:53" ht="39.9" customHeight="1" thickBot="1" x14ac:dyDescent="1.1499999999999999">
      <c r="E569" s="64"/>
      <c r="F569" s="65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7"/>
      <c r="U569" s="67"/>
      <c r="V569" s="67"/>
      <c r="W569" s="68"/>
      <c r="X569" s="52"/>
    </row>
    <row r="570" spans="1:53" ht="61.8" thickBot="1" x14ac:dyDescent="1.1499999999999999"/>
    <row r="571" spans="1:53" ht="39.9" customHeight="1" x14ac:dyDescent="1.1000000000000001">
      <c r="A571" s="41" t="e">
        <f>F582</f>
        <v>#N/A</v>
      </c>
      <c r="C571" s="40"/>
      <c r="D571" s="40"/>
      <c r="E571" s="48" t="s">
        <v>39</v>
      </c>
      <c r="F571" s="49">
        <f>F550+1</f>
        <v>28</v>
      </c>
      <c r="G571" s="50"/>
      <c r="H571" s="86" t="s">
        <v>192</v>
      </c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 t="s">
        <v>15</v>
      </c>
      <c r="W571" s="51"/>
      <c r="X571" s="52"/>
      <c r="Y571" s="42" t="e">
        <f>A573</f>
        <v>#N/A</v>
      </c>
      <c r="Z571" s="47" t="str">
        <f>CONCATENATE("(",V573,":",V576,")")</f>
        <v>(:)</v>
      </c>
      <c r="AA571" s="44" t="str">
        <f>IF(N580=" ","",IF(N580=I573,B573,IF(N580=I576,B576," ")))</f>
        <v/>
      </c>
      <c r="AB571" s="44" t="str">
        <f>IF(V573&gt;V576,AV571,IF(V576&gt;V573,AV572,""))</f>
        <v/>
      </c>
      <c r="AC571" s="44" t="e">
        <f>CONCATENATE("Tbl.: ",F573,"   H: ",F576,"   D: ",F575)</f>
        <v>#N/A</v>
      </c>
      <c r="AD571" s="42" t="e">
        <f>IF(OR(I576="X",I573="X"),"",IF(N580=I573,B576,B573))</f>
        <v>#N/A</v>
      </c>
      <c r="AE571" s="42" t="s">
        <v>4</v>
      </c>
      <c r="AV571" s="45" t="str">
        <f>CONCATENATE(V573,":",V576, " ( ",AN573,",",AO573,",",AP573,",",AQ573,",",AR573,",",AS573,",",AT573," ) ")</f>
        <v xml:space="preserve">: ( ,,,,,, ) </v>
      </c>
    </row>
    <row r="572" spans="1:53" ht="39.9" customHeight="1" x14ac:dyDescent="1.1000000000000001">
      <c r="C572" s="40"/>
      <c r="D572" s="40"/>
      <c r="E572" s="53"/>
      <c r="F572" s="54"/>
      <c r="G572" s="85" t="s">
        <v>191</v>
      </c>
      <c r="H572" s="87" t="s">
        <v>193</v>
      </c>
      <c r="I572" s="52"/>
      <c r="J572" s="52"/>
      <c r="K572" s="52"/>
      <c r="L572" s="52"/>
      <c r="M572" s="52"/>
      <c r="N572" s="55">
        <v>1</v>
      </c>
      <c r="O572" s="55">
        <v>2</v>
      </c>
      <c r="P572" s="55">
        <v>3</v>
      </c>
      <c r="Q572" s="55">
        <v>4</v>
      </c>
      <c r="R572" s="55">
        <v>5</v>
      </c>
      <c r="S572" s="55">
        <v>6</v>
      </c>
      <c r="T572" s="55">
        <v>7</v>
      </c>
      <c r="U572" s="52"/>
      <c r="V572" s="55" t="s">
        <v>16</v>
      </c>
      <c r="W572" s="56"/>
      <c r="X572" s="52"/>
      <c r="AE572" s="42" t="s">
        <v>38</v>
      </c>
      <c r="AV572" s="45" t="str">
        <f>CONCATENATE(V576,":",V573, " ( ",AN574,",",AO574,",",AP574,",",AQ574,",",AR574,",",AS574,",",AT574," ) ")</f>
        <v xml:space="preserve">: ( ,,,,,, ) </v>
      </c>
    </row>
    <row r="573" spans="1:53" ht="39.9" customHeight="1" x14ac:dyDescent="1.1000000000000001">
      <c r="A573" s="41" t="e">
        <f>CONCATENATE(1,A571)</f>
        <v>#N/A</v>
      </c>
      <c r="B573" s="41" t="e">
        <f>VLOOKUP(A573,'KO KODY SPOLU'!$A$3:$B$478,2,0)</f>
        <v>#N/A</v>
      </c>
      <c r="C573" s="40"/>
      <c r="D573" s="40"/>
      <c r="E573" s="53" t="s">
        <v>14</v>
      </c>
      <c r="F573" s="54" t="e">
        <f>VLOOKUP(A571,'zoznam zapasov pomoc'!$A$6:$K$133,11,0)</f>
        <v>#N/A</v>
      </c>
      <c r="G573" s="298"/>
      <c r="H573" s="84"/>
      <c r="I573" s="296" t="str">
        <f>IF(ISERROR(VLOOKUP(B573,vylosovanie!$N$10:$Q$162,3,0))=TRUE," ",VLOOKUP(B573,vylosovanie!$N$10:$Q$162,3,0))</f>
        <v xml:space="preserve"> </v>
      </c>
      <c r="J573" s="297"/>
      <c r="K573" s="297"/>
      <c r="L573" s="297"/>
      <c r="M573" s="52"/>
      <c r="N573" s="300"/>
      <c r="O573" s="300"/>
      <c r="P573" s="300"/>
      <c r="Q573" s="300"/>
      <c r="R573" s="300"/>
      <c r="S573" s="300"/>
      <c r="T573" s="300"/>
      <c r="U573" s="52"/>
      <c r="V573" s="295" t="str">
        <f>IF(SUM(AF573:AL574)=0,"",SUM(AF573:AL573))</f>
        <v/>
      </c>
      <c r="W573" s="56"/>
      <c r="X573" s="52"/>
      <c r="AE573" s="42">
        <f>VLOOKUP(I573,vylosovanie!$F$5:$L$41,7,0)</f>
        <v>51</v>
      </c>
      <c r="AF573" s="57">
        <f>IF(N573&gt;N576,1,0)</f>
        <v>0</v>
      </c>
      <c r="AG573" s="57">
        <f t="shared" ref="AG573" si="702">IF(O573&gt;O576,1,0)</f>
        <v>0</v>
      </c>
      <c r="AH573" s="57">
        <f t="shared" ref="AH573" si="703">IF(P573&gt;P576,1,0)</f>
        <v>0</v>
      </c>
      <c r="AI573" s="57">
        <f t="shared" ref="AI573" si="704">IF(Q573&gt;Q576,1,0)</f>
        <v>0</v>
      </c>
      <c r="AJ573" s="57">
        <f t="shared" ref="AJ573" si="705">IF(R573&gt;R576,1,0)</f>
        <v>0</v>
      </c>
      <c r="AK573" s="57">
        <f t="shared" ref="AK573" si="706">IF(S573&gt;S576,1,0)</f>
        <v>0</v>
      </c>
      <c r="AL573" s="57">
        <f t="shared" ref="AL573" si="707">IF(T573&gt;T576,1,0)</f>
        <v>0</v>
      </c>
      <c r="AN573" s="57" t="str">
        <f t="shared" ref="AN573" si="708">IF(ISBLANK(N573)=TRUE,"",IF(AF573=1,N576,-N573))</f>
        <v/>
      </c>
      <c r="AO573" s="57" t="str">
        <f t="shared" ref="AO573" si="709">IF(ISBLANK(O573)=TRUE,"",IF(AG573=1,O576,-O573))</f>
        <v/>
      </c>
      <c r="AP573" s="57" t="str">
        <f t="shared" ref="AP573" si="710">IF(ISBLANK(P573)=TRUE,"",IF(AH573=1,P576,-P573))</f>
        <v/>
      </c>
      <c r="AQ573" s="57" t="str">
        <f t="shared" ref="AQ573" si="711">IF(ISBLANK(Q573)=TRUE,"",IF(AI573=1,Q576,-Q573))</f>
        <v/>
      </c>
      <c r="AR573" s="57" t="str">
        <f t="shared" ref="AR573" si="712">IF(ISBLANK(R573)=TRUE,"",IF(AJ573=1,R576,-R573))</f>
        <v/>
      </c>
      <c r="AS573" s="57" t="str">
        <f t="shared" ref="AS573" si="713">IF(ISBLANK(S573)=TRUE,"",IF(AK573=1,S576,-S573))</f>
        <v/>
      </c>
      <c r="AT573" s="57" t="str">
        <f t="shared" ref="AT573" si="714">IF(ISBLANK(T573)=TRUE,"",IF(AL573=1,T576,-T573))</f>
        <v/>
      </c>
      <c r="AZ573" s="58" t="s">
        <v>5</v>
      </c>
      <c r="BA573" s="58">
        <v>1</v>
      </c>
    </row>
    <row r="574" spans="1:53" ht="39.9" customHeight="1" x14ac:dyDescent="1.1000000000000001">
      <c r="C574" s="40"/>
      <c r="D574" s="40"/>
      <c r="E574" s="53"/>
      <c r="F574" s="54"/>
      <c r="G574" s="299"/>
      <c r="H574" s="84"/>
      <c r="I574" s="296" t="str">
        <f>IF(ISERROR(VLOOKUP(B573,vylosovanie!$N$10:$Q$162,3,0))=TRUE," ",VLOOKUP(B573,vylosovanie!$N$10:$Q$162,4,0))</f>
        <v xml:space="preserve"> </v>
      </c>
      <c r="J574" s="297"/>
      <c r="K574" s="297"/>
      <c r="L574" s="297"/>
      <c r="M574" s="52"/>
      <c r="N574" s="301"/>
      <c r="O574" s="301"/>
      <c r="P574" s="301"/>
      <c r="Q574" s="301"/>
      <c r="R574" s="301"/>
      <c r="S574" s="301"/>
      <c r="T574" s="301"/>
      <c r="U574" s="52"/>
      <c r="V574" s="295"/>
      <c r="W574" s="56"/>
      <c r="X574" s="52"/>
      <c r="AE574" s="42">
        <f>VLOOKUP(I576,vylosovanie!$F$5:$L$41,7,0)</f>
        <v>51</v>
      </c>
      <c r="AF574" s="57">
        <f>IF(N576&gt;N573,1,0)</f>
        <v>0</v>
      </c>
      <c r="AG574" s="57">
        <f t="shared" ref="AG574" si="715">IF(O576&gt;O573,1,0)</f>
        <v>0</v>
      </c>
      <c r="AH574" s="57">
        <f t="shared" ref="AH574" si="716">IF(P576&gt;P573,1,0)</f>
        <v>0</v>
      </c>
      <c r="AI574" s="57">
        <f t="shared" ref="AI574" si="717">IF(Q576&gt;Q573,1,0)</f>
        <v>0</v>
      </c>
      <c r="AJ574" s="57">
        <f t="shared" ref="AJ574" si="718">IF(R576&gt;R573,1,0)</f>
        <v>0</v>
      </c>
      <c r="AK574" s="57">
        <f t="shared" ref="AK574" si="719">IF(S576&gt;S573,1,0)</f>
        <v>0</v>
      </c>
      <c r="AL574" s="57">
        <f t="shared" ref="AL574" si="720">IF(T576&gt;T573,1,0)</f>
        <v>0</v>
      </c>
      <c r="AN574" s="57" t="str">
        <f t="shared" ref="AN574" si="721">IF(ISBLANK(N576)=TRUE,"",IF(AF574=1,N573,-N576))</f>
        <v/>
      </c>
      <c r="AO574" s="57" t="str">
        <f t="shared" ref="AO574" si="722">IF(ISBLANK(O576)=TRUE,"",IF(AG574=1,O573,-O576))</f>
        <v/>
      </c>
      <c r="AP574" s="57" t="str">
        <f t="shared" ref="AP574" si="723">IF(ISBLANK(P576)=TRUE,"",IF(AH574=1,P573,-P576))</f>
        <v/>
      </c>
      <c r="AQ574" s="57" t="str">
        <f t="shared" ref="AQ574" si="724">IF(ISBLANK(Q576)=TRUE,"",IF(AI574=1,Q573,-Q576))</f>
        <v/>
      </c>
      <c r="AR574" s="57" t="str">
        <f t="shared" ref="AR574" si="725">IF(ISBLANK(R576)=TRUE,"",IF(AJ574=1,R573,-R576))</f>
        <v/>
      </c>
      <c r="AS574" s="57" t="str">
        <f t="shared" ref="AS574" si="726">IF(ISBLANK(S576)=TRUE,"",IF(AK574=1,S573,-S576))</f>
        <v/>
      </c>
      <c r="AT574" s="57" t="str">
        <f t="shared" ref="AT574" si="727">IF(ISBLANK(T576)=TRUE,"",IF(AL574=1,T573,-T576))</f>
        <v/>
      </c>
      <c r="AZ574" s="58" t="s">
        <v>10</v>
      </c>
      <c r="BA574" s="58">
        <v>2</v>
      </c>
    </row>
    <row r="575" spans="1:53" ht="39.9" customHeight="1" x14ac:dyDescent="1.1000000000000001">
      <c r="C575" s="40"/>
      <c r="D575" s="40"/>
      <c r="E575" s="53" t="s">
        <v>20</v>
      </c>
      <c r="F575" s="54" t="e">
        <f>VLOOKUP(A571,'zoznam zapasov pomoc'!$A$6:$K$133,9,0)</f>
        <v>#N/A</v>
      </c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6"/>
      <c r="X575" s="52"/>
      <c r="AZ575" s="58" t="s">
        <v>23</v>
      </c>
      <c r="BA575" s="58">
        <v>3</v>
      </c>
    </row>
    <row r="576" spans="1:53" ht="39.9" customHeight="1" x14ac:dyDescent="1.1000000000000001">
      <c r="A576" s="41" t="e">
        <f>CONCATENATE(2,A571)</f>
        <v>#N/A</v>
      </c>
      <c r="B576" s="41" t="e">
        <f>VLOOKUP(A576,'KO KODY SPOLU'!$A$3:$B$478,2,0)</f>
        <v>#N/A</v>
      </c>
      <c r="C576" s="40"/>
      <c r="D576" s="40"/>
      <c r="E576" s="53" t="s">
        <v>13</v>
      </c>
      <c r="F576" s="59" t="e">
        <f>VLOOKUP(A571,'zoznam zapasov pomoc'!$A$6:$K$133,10,0)</f>
        <v>#N/A</v>
      </c>
      <c r="G576" s="298"/>
      <c r="H576" s="84"/>
      <c r="I576" s="296" t="str">
        <f>IF(ISERROR(VLOOKUP(B576,vylosovanie!$N$10:$Q$162,3,0))=TRUE," ",VLOOKUP(B576,vylosovanie!$N$10:$Q$162,3,0))</f>
        <v xml:space="preserve"> </v>
      </c>
      <c r="J576" s="297"/>
      <c r="K576" s="297"/>
      <c r="L576" s="297"/>
      <c r="M576" s="52"/>
      <c r="N576" s="300"/>
      <c r="O576" s="300"/>
      <c r="P576" s="300"/>
      <c r="Q576" s="300"/>
      <c r="R576" s="300"/>
      <c r="S576" s="300"/>
      <c r="T576" s="300"/>
      <c r="U576" s="52"/>
      <c r="V576" s="295" t="str">
        <f>IF(SUM(AF573:AL574)=0,"",SUM(AF574:AL574))</f>
        <v/>
      </c>
      <c r="W576" s="56"/>
      <c r="X576" s="52"/>
      <c r="AZ576" s="58" t="s">
        <v>24</v>
      </c>
      <c r="BA576" s="58">
        <v>4</v>
      </c>
    </row>
    <row r="577" spans="1:53" ht="39.9" customHeight="1" x14ac:dyDescent="1.1000000000000001">
      <c r="C577" s="40"/>
      <c r="D577" s="40"/>
      <c r="E577" s="60"/>
      <c r="F577" s="61"/>
      <c r="G577" s="299"/>
      <c r="H577" s="84"/>
      <c r="I577" s="296" t="str">
        <f>IF(ISERROR(VLOOKUP(B576,vylosovanie!$N$10:$Q$162,3,0))=TRUE," ",VLOOKUP(B576,vylosovanie!$N$10:$Q$162,4,0))</f>
        <v xml:space="preserve"> </v>
      </c>
      <c r="J577" s="297"/>
      <c r="K577" s="297"/>
      <c r="L577" s="297"/>
      <c r="M577" s="52"/>
      <c r="N577" s="301"/>
      <c r="O577" s="301"/>
      <c r="P577" s="301"/>
      <c r="Q577" s="301"/>
      <c r="R577" s="301"/>
      <c r="S577" s="301"/>
      <c r="T577" s="301"/>
      <c r="U577" s="52"/>
      <c r="V577" s="295"/>
      <c r="W577" s="56"/>
      <c r="X577" s="52"/>
      <c r="AZ577" s="58" t="s">
        <v>25</v>
      </c>
      <c r="BA577" s="58">
        <v>5</v>
      </c>
    </row>
    <row r="578" spans="1:53" ht="39.9" customHeight="1" x14ac:dyDescent="1.1000000000000001">
      <c r="C578" s="40"/>
      <c r="D578" s="40"/>
      <c r="E578" s="53" t="s">
        <v>36</v>
      </c>
      <c r="F578" s="54" t="s">
        <v>476</v>
      </c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6"/>
      <c r="X578" s="52"/>
      <c r="AZ578" s="58" t="s">
        <v>26</v>
      </c>
      <c r="BA578" s="58">
        <v>6</v>
      </c>
    </row>
    <row r="579" spans="1:53" ht="39.9" customHeight="1" x14ac:dyDescent="1.1000000000000001">
      <c r="C579" s="40"/>
      <c r="D579" s="40"/>
      <c r="E579" s="60"/>
      <c r="F579" s="61"/>
      <c r="G579" s="52"/>
      <c r="H579" s="52"/>
      <c r="I579" s="52" t="s">
        <v>17</v>
      </c>
      <c r="J579" s="52"/>
      <c r="K579" s="52"/>
      <c r="L579" s="52"/>
      <c r="M579" s="52"/>
      <c r="N579" s="62"/>
      <c r="O579" s="55"/>
      <c r="P579" s="55" t="s">
        <v>19</v>
      </c>
      <c r="Q579" s="55"/>
      <c r="R579" s="55"/>
      <c r="S579" s="55"/>
      <c r="T579" s="55"/>
      <c r="U579" s="52"/>
      <c r="V579" s="52"/>
      <c r="W579" s="56"/>
      <c r="X579" s="52"/>
      <c r="AZ579" s="58" t="s">
        <v>27</v>
      </c>
      <c r="BA579" s="58">
        <v>7</v>
      </c>
    </row>
    <row r="580" spans="1:53" ht="39.9" customHeight="1" x14ac:dyDescent="1.1000000000000001">
      <c r="E580" s="53" t="s">
        <v>11</v>
      </c>
      <c r="F580" s="54"/>
      <c r="G580" s="52"/>
      <c r="H580" s="52"/>
      <c r="I580" s="294"/>
      <c r="J580" s="294"/>
      <c r="K580" s="294"/>
      <c r="L580" s="294"/>
      <c r="M580" s="52"/>
      <c r="N580" s="291" t="str">
        <f>IF(I573="x",I576,IF(I576="x",I573,IF(V573="w",I573,IF(V576="w",I576,IF(V573&gt;V576,I573,IF(V576&gt;V573,I576," "))))))</f>
        <v xml:space="preserve"> </v>
      </c>
      <c r="O580" s="302"/>
      <c r="P580" s="302"/>
      <c r="Q580" s="302"/>
      <c r="R580" s="302"/>
      <c r="S580" s="303"/>
      <c r="T580" s="52"/>
      <c r="U580" s="52"/>
      <c r="V580" s="52"/>
      <c r="W580" s="56"/>
      <c r="X580" s="52"/>
      <c r="AZ580" s="58" t="s">
        <v>28</v>
      </c>
      <c r="BA580" s="58">
        <v>8</v>
      </c>
    </row>
    <row r="581" spans="1:53" ht="39.9" customHeight="1" x14ac:dyDescent="1.1000000000000001">
      <c r="E581" s="60"/>
      <c r="F581" s="61"/>
      <c r="G581" s="52"/>
      <c r="H581" s="52"/>
      <c r="I581" s="294"/>
      <c r="J581" s="294"/>
      <c r="K581" s="294"/>
      <c r="L581" s="294"/>
      <c r="M581" s="52"/>
      <c r="N581" s="291" t="str">
        <f>IF(I574="x",I577,IF(I577="x",I574,IF(V573="w",I574,IF(V576="w",I577,IF(V573&gt;V576,I574,IF(V576&gt;V573,I577," "))))))</f>
        <v xml:space="preserve"> </v>
      </c>
      <c r="O581" s="302"/>
      <c r="P581" s="302"/>
      <c r="Q581" s="302"/>
      <c r="R581" s="302"/>
      <c r="S581" s="303"/>
      <c r="T581" s="52"/>
      <c r="U581" s="52"/>
      <c r="V581" s="52"/>
      <c r="W581" s="56"/>
      <c r="X581" s="52"/>
    </row>
    <row r="582" spans="1:53" ht="39.9" customHeight="1" x14ac:dyDescent="1.1000000000000001">
      <c r="E582" s="53" t="s">
        <v>12</v>
      </c>
      <c r="F582" s="149" t="e">
        <f>IF($K$1=8,VLOOKUP('zapisy k stolom'!F571,PAVUK!$GR$2:$GS$8,2,0),IF($K$1=16,VLOOKUP('zapisy k stolom'!F571,PAVUK!$HF$2:$HG$16,2,0),IF($K$1=32,VLOOKUP('zapisy k stolom'!F571,PAVUK!$HB$2:$HC$32,2,0),IF('zapisy k stolom'!$K$1=64,VLOOKUP('zapisy k stolom'!F571,PAVUK!$GX$2:$GY$64,2,0),IF('zapisy k stolom'!$K$1=128,VLOOKUP('zapisy k stolom'!F571,PAVUK!$GT$2:$GU$128,2,0))))))</f>
        <v>#N/A</v>
      </c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6"/>
      <c r="X582" s="52"/>
    </row>
    <row r="583" spans="1:53" ht="39.9" customHeight="1" x14ac:dyDescent="1.1000000000000001">
      <c r="E583" s="60"/>
      <c r="F583" s="61"/>
      <c r="G583" s="52"/>
      <c r="H583" s="52" t="s">
        <v>18</v>
      </c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6"/>
      <c r="X583" s="52"/>
    </row>
    <row r="584" spans="1:53" ht="39.9" customHeight="1" x14ac:dyDescent="1.1000000000000001">
      <c r="E584" s="60"/>
      <c r="F584" s="61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6"/>
      <c r="X584" s="52"/>
    </row>
    <row r="585" spans="1:53" ht="39.9" customHeight="1" x14ac:dyDescent="1.1000000000000001">
      <c r="E585" s="60"/>
      <c r="F585" s="61"/>
      <c r="G585" s="52"/>
      <c r="H585" s="52"/>
      <c r="I585" s="289" t="str">
        <f>I573</f>
        <v xml:space="preserve"> </v>
      </c>
      <c r="J585" s="289"/>
      <c r="K585" s="289"/>
      <c r="L585" s="289"/>
      <c r="M585" s="52"/>
      <c r="N585" s="52"/>
      <c r="P585" s="289" t="str">
        <f>I576</f>
        <v xml:space="preserve"> </v>
      </c>
      <c r="Q585" s="289"/>
      <c r="R585" s="289"/>
      <c r="S585" s="289"/>
      <c r="T585" s="290"/>
      <c r="U585" s="290"/>
      <c r="V585" s="52"/>
      <c r="W585" s="56"/>
      <c r="X585" s="52"/>
    </row>
    <row r="586" spans="1:53" ht="39.9" customHeight="1" x14ac:dyDescent="1.1000000000000001">
      <c r="E586" s="60"/>
      <c r="F586" s="61"/>
      <c r="G586" s="52"/>
      <c r="H586" s="52"/>
      <c r="I586" s="289" t="str">
        <f>I574</f>
        <v xml:space="preserve"> </v>
      </c>
      <c r="J586" s="289"/>
      <c r="K586" s="289"/>
      <c r="L586" s="289"/>
      <c r="M586" s="52"/>
      <c r="N586" s="52"/>
      <c r="O586" s="52"/>
      <c r="P586" s="289" t="str">
        <f>I577</f>
        <v xml:space="preserve"> </v>
      </c>
      <c r="Q586" s="289"/>
      <c r="R586" s="289"/>
      <c r="S586" s="289"/>
      <c r="T586" s="290"/>
      <c r="U586" s="290"/>
      <c r="V586" s="52"/>
      <c r="W586" s="56"/>
      <c r="X586" s="52"/>
    </row>
    <row r="587" spans="1:53" ht="69.900000000000006" customHeight="1" x14ac:dyDescent="1.1000000000000001">
      <c r="E587" s="53"/>
      <c r="F587" s="54"/>
      <c r="G587" s="52"/>
      <c r="H587" s="63" t="s">
        <v>21</v>
      </c>
      <c r="I587" s="291"/>
      <c r="J587" s="292"/>
      <c r="K587" s="292"/>
      <c r="L587" s="293"/>
      <c r="M587" s="52"/>
      <c r="N587" s="52"/>
      <c r="O587" s="63" t="s">
        <v>21</v>
      </c>
      <c r="P587" s="294"/>
      <c r="Q587" s="294"/>
      <c r="R587" s="294"/>
      <c r="S587" s="294"/>
      <c r="T587" s="294"/>
      <c r="U587" s="294"/>
      <c r="V587" s="52"/>
      <c r="W587" s="56"/>
      <c r="X587" s="52"/>
    </row>
    <row r="588" spans="1:53" ht="69.900000000000006" customHeight="1" x14ac:dyDescent="1.1000000000000001">
      <c r="E588" s="53"/>
      <c r="F588" s="54"/>
      <c r="G588" s="52"/>
      <c r="H588" s="63" t="s">
        <v>22</v>
      </c>
      <c r="I588" s="294"/>
      <c r="J588" s="294"/>
      <c r="K588" s="294"/>
      <c r="L588" s="294"/>
      <c r="M588" s="52"/>
      <c r="N588" s="52"/>
      <c r="O588" s="63" t="s">
        <v>22</v>
      </c>
      <c r="P588" s="294"/>
      <c r="Q588" s="294"/>
      <c r="R588" s="294"/>
      <c r="S588" s="294"/>
      <c r="T588" s="294"/>
      <c r="U588" s="294"/>
      <c r="V588" s="52"/>
      <c r="W588" s="56"/>
      <c r="X588" s="52"/>
    </row>
    <row r="589" spans="1:53" ht="69.900000000000006" customHeight="1" x14ac:dyDescent="1.1000000000000001">
      <c r="E589" s="53"/>
      <c r="F589" s="54"/>
      <c r="G589" s="52"/>
      <c r="H589" s="63" t="s">
        <v>22</v>
      </c>
      <c r="I589" s="294"/>
      <c r="J589" s="294"/>
      <c r="K589" s="294"/>
      <c r="L589" s="294"/>
      <c r="M589" s="52"/>
      <c r="N589" s="52"/>
      <c r="O589" s="63" t="s">
        <v>22</v>
      </c>
      <c r="P589" s="294"/>
      <c r="Q589" s="294"/>
      <c r="R589" s="294"/>
      <c r="S589" s="294"/>
      <c r="T589" s="294"/>
      <c r="U589" s="294"/>
      <c r="V589" s="52"/>
      <c r="W589" s="56"/>
      <c r="X589" s="52"/>
    </row>
    <row r="590" spans="1:53" ht="39.9" customHeight="1" thickBot="1" x14ac:dyDescent="1.1499999999999999">
      <c r="E590" s="64"/>
      <c r="F590" s="65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7"/>
      <c r="U590" s="67"/>
      <c r="V590" s="67"/>
      <c r="W590" s="68"/>
      <c r="X590" s="52"/>
    </row>
    <row r="591" spans="1:53" ht="61.8" thickBot="1" x14ac:dyDescent="1.1499999999999999"/>
    <row r="592" spans="1:53" ht="39.9" customHeight="1" x14ac:dyDescent="1.1000000000000001">
      <c r="A592" s="41" t="e">
        <f>F603</f>
        <v>#N/A</v>
      </c>
      <c r="C592" s="40"/>
      <c r="D592" s="40"/>
      <c r="E592" s="48" t="s">
        <v>39</v>
      </c>
      <c r="F592" s="49">
        <f>F571+1</f>
        <v>29</v>
      </c>
      <c r="G592" s="50"/>
      <c r="H592" s="86" t="s">
        <v>192</v>
      </c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 t="s">
        <v>15</v>
      </c>
      <c r="W592" s="51"/>
      <c r="X592" s="52"/>
      <c r="Y592" s="42" t="e">
        <f>A594</f>
        <v>#N/A</v>
      </c>
      <c r="Z592" s="47" t="str">
        <f>CONCATENATE("(",V594,":",V597,")")</f>
        <v>(:)</v>
      </c>
      <c r="AA592" s="44" t="str">
        <f>IF(N601=" ","",IF(N601=I594,B594,IF(N601=I597,B597," ")))</f>
        <v/>
      </c>
      <c r="AB592" s="44" t="str">
        <f>IF(V594&gt;V597,AV592,IF(V597&gt;V594,AV593,""))</f>
        <v/>
      </c>
      <c r="AC592" s="44" t="e">
        <f>CONCATENATE("Tbl.: ",F594,"   H: ",F597,"   D: ",F596)</f>
        <v>#N/A</v>
      </c>
      <c r="AD592" s="42" t="e">
        <f>IF(OR(I597="X",I594="X"),"",IF(N601=I594,B597,B594))</f>
        <v>#N/A</v>
      </c>
      <c r="AE592" s="42" t="s">
        <v>4</v>
      </c>
      <c r="AV592" s="45" t="str">
        <f>CONCATENATE(V594,":",V597, " ( ",AN594,",",AO594,",",AP594,",",AQ594,",",AR594,",",AS594,",",AT594," ) ")</f>
        <v xml:space="preserve">: ( ,,,,,, ) </v>
      </c>
    </row>
    <row r="593" spans="1:53" ht="39.9" customHeight="1" x14ac:dyDescent="1.1000000000000001">
      <c r="C593" s="40"/>
      <c r="D593" s="40"/>
      <c r="E593" s="53"/>
      <c r="F593" s="54"/>
      <c r="G593" s="85" t="s">
        <v>191</v>
      </c>
      <c r="H593" s="87" t="s">
        <v>193</v>
      </c>
      <c r="I593" s="52"/>
      <c r="J593" s="52"/>
      <c r="K593" s="52"/>
      <c r="L593" s="52"/>
      <c r="M593" s="52"/>
      <c r="N593" s="55">
        <v>1</v>
      </c>
      <c r="O593" s="55">
        <v>2</v>
      </c>
      <c r="P593" s="55">
        <v>3</v>
      </c>
      <c r="Q593" s="55">
        <v>4</v>
      </c>
      <c r="R593" s="55">
        <v>5</v>
      </c>
      <c r="S593" s="55">
        <v>6</v>
      </c>
      <c r="T593" s="55">
        <v>7</v>
      </c>
      <c r="U593" s="52"/>
      <c r="V593" s="55" t="s">
        <v>16</v>
      </c>
      <c r="W593" s="56"/>
      <c r="X593" s="52"/>
      <c r="AE593" s="42" t="s">
        <v>38</v>
      </c>
      <c r="AV593" s="45" t="str">
        <f>CONCATENATE(V597,":",V594, " ( ",AN595,",",AO595,",",AP595,",",AQ595,",",AR595,",",AS595,",",AT595," ) ")</f>
        <v xml:space="preserve">: ( ,,,,,, ) </v>
      </c>
    </row>
    <row r="594" spans="1:53" ht="39.9" customHeight="1" x14ac:dyDescent="1.1000000000000001">
      <c r="A594" s="41" t="e">
        <f>CONCATENATE(1,A592)</f>
        <v>#N/A</v>
      </c>
      <c r="B594" s="41" t="e">
        <f>VLOOKUP(A594,'KO KODY SPOLU'!$A$3:$B$478,2,0)</f>
        <v>#N/A</v>
      </c>
      <c r="C594" s="40"/>
      <c r="D594" s="40"/>
      <c r="E594" s="53" t="s">
        <v>14</v>
      </c>
      <c r="F594" s="54" t="e">
        <f>VLOOKUP(A592,'zoznam zapasov pomoc'!$A$6:$K$133,11,0)</f>
        <v>#N/A</v>
      </c>
      <c r="G594" s="298"/>
      <c r="H594" s="148"/>
      <c r="I594" s="304" t="str">
        <f>IF(ISERROR(VLOOKUP(B594,vylosovanie!$N$10:$Q$162,3,0))=TRUE," ",VLOOKUP(B594,vylosovanie!$N$10:$Q$162,3,0))</f>
        <v xml:space="preserve"> </v>
      </c>
      <c r="J594" s="305"/>
      <c r="K594" s="305"/>
      <c r="L594" s="306"/>
      <c r="M594" s="52"/>
      <c r="N594" s="300"/>
      <c r="O594" s="300"/>
      <c r="P594" s="300"/>
      <c r="Q594" s="300"/>
      <c r="R594" s="300"/>
      <c r="S594" s="300"/>
      <c r="T594" s="300"/>
      <c r="U594" s="52"/>
      <c r="V594" s="295" t="str">
        <f>IF(SUM(AF594:AL595)=0,"",SUM(AF594:AL594))</f>
        <v/>
      </c>
      <c r="W594" s="56"/>
      <c r="X594" s="52"/>
      <c r="AE594" s="42">
        <f>VLOOKUP(I594,vylosovanie!$F$5:$L$41,7,0)</f>
        <v>51</v>
      </c>
      <c r="AF594" s="57">
        <f>IF(N594&gt;N597,1,0)</f>
        <v>0</v>
      </c>
      <c r="AG594" s="57">
        <f t="shared" ref="AG594" si="728">IF(O594&gt;O597,1,0)</f>
        <v>0</v>
      </c>
      <c r="AH594" s="57">
        <f t="shared" ref="AH594" si="729">IF(P594&gt;P597,1,0)</f>
        <v>0</v>
      </c>
      <c r="AI594" s="57">
        <f t="shared" ref="AI594" si="730">IF(Q594&gt;Q597,1,0)</f>
        <v>0</v>
      </c>
      <c r="AJ594" s="57">
        <f t="shared" ref="AJ594" si="731">IF(R594&gt;R597,1,0)</f>
        <v>0</v>
      </c>
      <c r="AK594" s="57">
        <f t="shared" ref="AK594" si="732">IF(S594&gt;S597,1,0)</f>
        <v>0</v>
      </c>
      <c r="AL594" s="57">
        <f t="shared" ref="AL594" si="733">IF(T594&gt;T597,1,0)</f>
        <v>0</v>
      </c>
      <c r="AN594" s="57" t="str">
        <f t="shared" ref="AN594" si="734">IF(ISBLANK(N594)=TRUE,"",IF(AF594=1,N597,-N594))</f>
        <v/>
      </c>
      <c r="AO594" s="57" t="str">
        <f t="shared" ref="AO594" si="735">IF(ISBLANK(O594)=TRUE,"",IF(AG594=1,O597,-O594))</f>
        <v/>
      </c>
      <c r="AP594" s="57" t="str">
        <f t="shared" ref="AP594" si="736">IF(ISBLANK(P594)=TRUE,"",IF(AH594=1,P597,-P594))</f>
        <v/>
      </c>
      <c r="AQ594" s="57" t="str">
        <f t="shared" ref="AQ594" si="737">IF(ISBLANK(Q594)=TRUE,"",IF(AI594=1,Q597,-Q594))</f>
        <v/>
      </c>
      <c r="AR594" s="57" t="str">
        <f t="shared" ref="AR594" si="738">IF(ISBLANK(R594)=TRUE,"",IF(AJ594=1,R597,-R594))</f>
        <v/>
      </c>
      <c r="AS594" s="57" t="str">
        <f t="shared" ref="AS594" si="739">IF(ISBLANK(S594)=TRUE,"",IF(AK594=1,S597,-S594))</f>
        <v/>
      </c>
      <c r="AT594" s="57" t="str">
        <f t="shared" ref="AT594" si="740">IF(ISBLANK(T594)=TRUE,"",IF(AL594=1,T597,-T594))</f>
        <v/>
      </c>
      <c r="AZ594" s="58" t="s">
        <v>5</v>
      </c>
      <c r="BA594" s="58">
        <v>1</v>
      </c>
    </row>
    <row r="595" spans="1:53" ht="39.9" customHeight="1" x14ac:dyDescent="1.1000000000000001">
      <c r="C595" s="40"/>
      <c r="D595" s="40"/>
      <c r="E595" s="53"/>
      <c r="F595" s="54"/>
      <c r="G595" s="299"/>
      <c r="H595" s="148"/>
      <c r="I595" s="304" t="str">
        <f>IF(ISERROR(VLOOKUP(B594,vylosovanie!$N$10:$Q$162,3,0))=TRUE," ",VLOOKUP(B594,vylosovanie!$N$10:$Q$162,4,0))</f>
        <v xml:space="preserve"> </v>
      </c>
      <c r="J595" s="305"/>
      <c r="K595" s="305"/>
      <c r="L595" s="306"/>
      <c r="M595" s="52"/>
      <c r="N595" s="301"/>
      <c r="O595" s="301"/>
      <c r="P595" s="301"/>
      <c r="Q595" s="301"/>
      <c r="R595" s="301"/>
      <c r="S595" s="301"/>
      <c r="T595" s="301"/>
      <c r="U595" s="52"/>
      <c r="V595" s="295"/>
      <c r="W595" s="56"/>
      <c r="X595" s="52"/>
      <c r="AE595" s="42">
        <f>VLOOKUP(I597,vylosovanie!$F$5:$L$41,7,0)</f>
        <v>51</v>
      </c>
      <c r="AF595" s="57">
        <f>IF(N597&gt;N594,1,0)</f>
        <v>0</v>
      </c>
      <c r="AG595" s="57">
        <f t="shared" ref="AG595" si="741">IF(O597&gt;O594,1,0)</f>
        <v>0</v>
      </c>
      <c r="AH595" s="57">
        <f t="shared" ref="AH595" si="742">IF(P597&gt;P594,1,0)</f>
        <v>0</v>
      </c>
      <c r="AI595" s="57">
        <f t="shared" ref="AI595" si="743">IF(Q597&gt;Q594,1,0)</f>
        <v>0</v>
      </c>
      <c r="AJ595" s="57">
        <f t="shared" ref="AJ595" si="744">IF(R597&gt;R594,1,0)</f>
        <v>0</v>
      </c>
      <c r="AK595" s="57">
        <f t="shared" ref="AK595" si="745">IF(S597&gt;S594,1,0)</f>
        <v>0</v>
      </c>
      <c r="AL595" s="57">
        <f t="shared" ref="AL595" si="746">IF(T597&gt;T594,1,0)</f>
        <v>0</v>
      </c>
      <c r="AN595" s="57" t="str">
        <f t="shared" ref="AN595" si="747">IF(ISBLANK(N597)=TRUE,"",IF(AF595=1,N594,-N597))</f>
        <v/>
      </c>
      <c r="AO595" s="57" t="str">
        <f t="shared" ref="AO595" si="748">IF(ISBLANK(O597)=TRUE,"",IF(AG595=1,O594,-O597))</f>
        <v/>
      </c>
      <c r="AP595" s="57" t="str">
        <f t="shared" ref="AP595" si="749">IF(ISBLANK(P597)=TRUE,"",IF(AH595=1,P594,-P597))</f>
        <v/>
      </c>
      <c r="AQ595" s="57" t="str">
        <f t="shared" ref="AQ595" si="750">IF(ISBLANK(Q597)=TRUE,"",IF(AI595=1,Q594,-Q597))</f>
        <v/>
      </c>
      <c r="AR595" s="57" t="str">
        <f t="shared" ref="AR595" si="751">IF(ISBLANK(R597)=TRUE,"",IF(AJ595=1,R594,-R597))</f>
        <v/>
      </c>
      <c r="AS595" s="57" t="str">
        <f t="shared" ref="AS595" si="752">IF(ISBLANK(S597)=TRUE,"",IF(AK595=1,S594,-S597))</f>
        <v/>
      </c>
      <c r="AT595" s="57" t="str">
        <f t="shared" ref="AT595" si="753">IF(ISBLANK(T597)=TRUE,"",IF(AL595=1,T594,-T597))</f>
        <v/>
      </c>
      <c r="AZ595" s="58" t="s">
        <v>10</v>
      </c>
      <c r="BA595" s="58">
        <v>2</v>
      </c>
    </row>
    <row r="596" spans="1:53" ht="39.9" customHeight="1" x14ac:dyDescent="1.1000000000000001">
      <c r="C596" s="40"/>
      <c r="D596" s="40"/>
      <c r="E596" s="53" t="s">
        <v>20</v>
      </c>
      <c r="F596" s="54" t="e">
        <f>VLOOKUP(A592,'zoznam zapasov pomoc'!$A$6:$K$133,9,0)</f>
        <v>#N/A</v>
      </c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6"/>
      <c r="X596" s="52"/>
      <c r="AZ596" s="58" t="s">
        <v>23</v>
      </c>
      <c r="BA596" s="58">
        <v>3</v>
      </c>
    </row>
    <row r="597" spans="1:53" ht="39.9" customHeight="1" x14ac:dyDescent="1.1000000000000001">
      <c r="A597" s="41" t="e">
        <f>CONCATENATE(2,A592)</f>
        <v>#N/A</v>
      </c>
      <c r="B597" s="41" t="e">
        <f>VLOOKUP(A597,'KO KODY SPOLU'!$A$3:$B$478,2,0)</f>
        <v>#N/A</v>
      </c>
      <c r="C597" s="40"/>
      <c r="D597" s="40"/>
      <c r="E597" s="53" t="s">
        <v>13</v>
      </c>
      <c r="F597" s="59" t="e">
        <f>VLOOKUP(A592,'zoznam zapasov pomoc'!$A$6:$K$133,10,0)</f>
        <v>#N/A</v>
      </c>
      <c r="G597" s="298"/>
      <c r="H597" s="148"/>
      <c r="I597" s="304" t="str">
        <f>IF(ISERROR(VLOOKUP(B597,vylosovanie!$N$10:$Q$162,3,0))=TRUE," ",VLOOKUP(B597,vylosovanie!$N$10:$Q$162,3,0))</f>
        <v xml:space="preserve"> </v>
      </c>
      <c r="J597" s="305"/>
      <c r="K597" s="305"/>
      <c r="L597" s="306"/>
      <c r="M597" s="52"/>
      <c r="N597" s="300"/>
      <c r="O597" s="300"/>
      <c r="P597" s="300"/>
      <c r="Q597" s="300"/>
      <c r="R597" s="300"/>
      <c r="S597" s="300"/>
      <c r="T597" s="300"/>
      <c r="U597" s="52"/>
      <c r="V597" s="295" t="str">
        <f>IF(SUM(AF594:AL595)=0,"",SUM(AF595:AL595))</f>
        <v/>
      </c>
      <c r="W597" s="56"/>
      <c r="X597" s="52"/>
      <c r="AZ597" s="58" t="s">
        <v>24</v>
      </c>
      <c r="BA597" s="58">
        <v>4</v>
      </c>
    </row>
    <row r="598" spans="1:53" ht="39.9" customHeight="1" x14ac:dyDescent="1.1000000000000001">
      <c r="C598" s="40"/>
      <c r="D598" s="40"/>
      <c r="E598" s="60"/>
      <c r="F598" s="61"/>
      <c r="G598" s="299"/>
      <c r="H598" s="148"/>
      <c r="I598" s="304" t="str">
        <f>IF(ISERROR(VLOOKUP(B597,vylosovanie!$N$10:$Q$162,3,0))=TRUE," ",VLOOKUP(B597,vylosovanie!$N$10:$Q$162,4,0))</f>
        <v xml:space="preserve"> </v>
      </c>
      <c r="J598" s="305"/>
      <c r="K598" s="305"/>
      <c r="L598" s="306"/>
      <c r="M598" s="52"/>
      <c r="N598" s="301"/>
      <c r="O598" s="301"/>
      <c r="P598" s="301"/>
      <c r="Q598" s="301"/>
      <c r="R598" s="301"/>
      <c r="S598" s="301"/>
      <c r="T598" s="301"/>
      <c r="U598" s="52"/>
      <c r="V598" s="295"/>
      <c r="W598" s="56"/>
      <c r="X598" s="52"/>
      <c r="AZ598" s="58" t="s">
        <v>25</v>
      </c>
      <c r="BA598" s="58">
        <v>5</v>
      </c>
    </row>
    <row r="599" spans="1:53" ht="39.9" customHeight="1" x14ac:dyDescent="1.1000000000000001">
      <c r="C599" s="40"/>
      <c r="D599" s="40"/>
      <c r="E599" s="53" t="s">
        <v>36</v>
      </c>
      <c r="F599" s="54" t="s">
        <v>476</v>
      </c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6"/>
      <c r="X599" s="52"/>
      <c r="AZ599" s="58" t="s">
        <v>26</v>
      </c>
      <c r="BA599" s="58">
        <v>6</v>
      </c>
    </row>
    <row r="600" spans="1:53" ht="39.9" customHeight="1" x14ac:dyDescent="1.1000000000000001">
      <c r="C600" s="40"/>
      <c r="D600" s="40"/>
      <c r="E600" s="60"/>
      <c r="F600" s="61"/>
      <c r="G600" s="52"/>
      <c r="H600" s="52"/>
      <c r="I600" s="52" t="s">
        <v>17</v>
      </c>
      <c r="J600" s="52"/>
      <c r="K600" s="52"/>
      <c r="L600" s="52"/>
      <c r="M600" s="52"/>
      <c r="N600" s="62"/>
      <c r="O600" s="55"/>
      <c r="P600" s="55" t="s">
        <v>19</v>
      </c>
      <c r="Q600" s="55"/>
      <c r="R600" s="55"/>
      <c r="S600" s="55"/>
      <c r="T600" s="55"/>
      <c r="U600" s="52"/>
      <c r="V600" s="52"/>
      <c r="W600" s="56"/>
      <c r="X600" s="52"/>
      <c r="AZ600" s="58" t="s">
        <v>27</v>
      </c>
      <c r="BA600" s="58">
        <v>7</v>
      </c>
    </row>
    <row r="601" spans="1:53" ht="39.9" customHeight="1" x14ac:dyDescent="1.1000000000000001">
      <c r="E601" s="53" t="s">
        <v>11</v>
      </c>
      <c r="F601" s="54"/>
      <c r="G601" s="52"/>
      <c r="H601" s="52"/>
      <c r="I601" s="294"/>
      <c r="J601" s="294"/>
      <c r="K601" s="294"/>
      <c r="L601" s="294"/>
      <c r="M601" s="52"/>
      <c r="N601" s="291" t="str">
        <f>IF(I594="x",I597,IF(I597="x",I594,IF(V594="w",I594,IF(V597="w",I597,IF(V594&gt;V597,I594,IF(V597&gt;V594,I597," "))))))</f>
        <v xml:space="preserve"> </v>
      </c>
      <c r="O601" s="302"/>
      <c r="P601" s="302"/>
      <c r="Q601" s="302"/>
      <c r="R601" s="302"/>
      <c r="S601" s="303"/>
      <c r="T601" s="52"/>
      <c r="U601" s="52"/>
      <c r="V601" s="52"/>
      <c r="W601" s="56"/>
      <c r="X601" s="52"/>
      <c r="AZ601" s="58" t="s">
        <v>28</v>
      </c>
      <c r="BA601" s="58">
        <v>8</v>
      </c>
    </row>
    <row r="602" spans="1:53" ht="39.9" customHeight="1" x14ac:dyDescent="1.1000000000000001">
      <c r="E602" s="60"/>
      <c r="F602" s="61"/>
      <c r="G602" s="52"/>
      <c r="H602" s="52"/>
      <c r="I602" s="294"/>
      <c r="J602" s="294"/>
      <c r="K602" s="294"/>
      <c r="L602" s="294"/>
      <c r="M602" s="52"/>
      <c r="N602" s="291" t="str">
        <f>IF(I595="x",I598,IF(I598="x",I595,IF(V594="w",I595,IF(V597="w",I598,IF(V594&gt;V597,I595,IF(V597&gt;V594,I598," "))))))</f>
        <v xml:space="preserve"> </v>
      </c>
      <c r="O602" s="302"/>
      <c r="P602" s="302"/>
      <c r="Q602" s="302"/>
      <c r="R602" s="302"/>
      <c r="S602" s="303"/>
      <c r="T602" s="52"/>
      <c r="U602" s="52"/>
      <c r="V602" s="52"/>
      <c r="W602" s="56"/>
      <c r="X602" s="52"/>
    </row>
    <row r="603" spans="1:53" ht="39.9" customHeight="1" x14ac:dyDescent="1.1000000000000001">
      <c r="E603" s="53" t="s">
        <v>12</v>
      </c>
      <c r="F603" s="149" t="e">
        <f>IF($K$1=8,VLOOKUP('zapisy k stolom'!F592,PAVUK!$GR$2:$GS$8,2,0),IF($K$1=16,VLOOKUP('zapisy k stolom'!F592,PAVUK!$HF$2:$HG$16,2,0),IF($K$1=32,VLOOKUP('zapisy k stolom'!F592,PAVUK!$HB$2:$HC$32,2,0),IF('zapisy k stolom'!$K$1=64,VLOOKUP('zapisy k stolom'!F592,PAVUK!$GX$2:$GY$64,2,0),IF('zapisy k stolom'!$K$1=128,VLOOKUP('zapisy k stolom'!F592,PAVUK!$GT$2:$GU$128,2,0))))))</f>
        <v>#N/A</v>
      </c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6"/>
      <c r="X603" s="52"/>
    </row>
    <row r="604" spans="1:53" ht="39.9" customHeight="1" x14ac:dyDescent="1.1000000000000001">
      <c r="E604" s="60"/>
      <c r="F604" s="61"/>
      <c r="G604" s="52"/>
      <c r="H604" s="52" t="s">
        <v>18</v>
      </c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6"/>
      <c r="X604" s="52"/>
    </row>
    <row r="605" spans="1:53" ht="39.9" customHeight="1" x14ac:dyDescent="1.1000000000000001">
      <c r="E605" s="60"/>
      <c r="F605" s="61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6"/>
      <c r="X605" s="52"/>
    </row>
    <row r="606" spans="1:53" ht="39.9" customHeight="1" x14ac:dyDescent="1.1000000000000001">
      <c r="E606" s="60"/>
      <c r="F606" s="61"/>
      <c r="G606" s="52"/>
      <c r="H606" s="52"/>
      <c r="I606" s="289" t="str">
        <f>I594</f>
        <v xml:space="preserve"> </v>
      </c>
      <c r="J606" s="289"/>
      <c r="K606" s="289"/>
      <c r="L606" s="289"/>
      <c r="M606" s="52"/>
      <c r="N606" s="52"/>
      <c r="P606" s="289" t="str">
        <f>I597</f>
        <v xml:space="preserve"> </v>
      </c>
      <c r="Q606" s="289"/>
      <c r="R606" s="289"/>
      <c r="S606" s="289"/>
      <c r="T606" s="290"/>
      <c r="U606" s="290"/>
      <c r="V606" s="52"/>
      <c r="W606" s="56"/>
      <c r="X606" s="52"/>
    </row>
    <row r="607" spans="1:53" ht="39.9" customHeight="1" x14ac:dyDescent="1.1000000000000001">
      <c r="E607" s="60"/>
      <c r="F607" s="61"/>
      <c r="G607" s="52"/>
      <c r="H607" s="52"/>
      <c r="I607" s="289" t="str">
        <f>I595</f>
        <v xml:space="preserve"> </v>
      </c>
      <c r="J607" s="289"/>
      <c r="K607" s="289"/>
      <c r="L607" s="289"/>
      <c r="M607" s="52"/>
      <c r="N607" s="52"/>
      <c r="O607" s="52"/>
      <c r="P607" s="289" t="str">
        <f>I598</f>
        <v xml:space="preserve"> </v>
      </c>
      <c r="Q607" s="289"/>
      <c r="R607" s="289"/>
      <c r="S607" s="289"/>
      <c r="T607" s="290"/>
      <c r="U607" s="290"/>
      <c r="V607" s="52"/>
      <c r="W607" s="56"/>
      <c r="X607" s="52"/>
    </row>
    <row r="608" spans="1:53" ht="69.900000000000006" customHeight="1" x14ac:dyDescent="1.1000000000000001">
      <c r="E608" s="53"/>
      <c r="F608" s="54"/>
      <c r="G608" s="52"/>
      <c r="H608" s="63" t="s">
        <v>21</v>
      </c>
      <c r="I608" s="291"/>
      <c r="J608" s="292"/>
      <c r="K608" s="292"/>
      <c r="L608" s="293"/>
      <c r="M608" s="52"/>
      <c r="N608" s="52"/>
      <c r="O608" s="63" t="s">
        <v>21</v>
      </c>
      <c r="P608" s="294"/>
      <c r="Q608" s="294"/>
      <c r="R608" s="294"/>
      <c r="S608" s="294"/>
      <c r="T608" s="294"/>
      <c r="U608" s="294"/>
      <c r="V608" s="52"/>
      <c r="W608" s="56"/>
      <c r="X608" s="52"/>
    </row>
    <row r="609" spans="1:53" ht="69.900000000000006" customHeight="1" x14ac:dyDescent="1.1000000000000001">
      <c r="E609" s="53"/>
      <c r="F609" s="54"/>
      <c r="G609" s="52"/>
      <c r="H609" s="63" t="s">
        <v>22</v>
      </c>
      <c r="I609" s="294"/>
      <c r="J609" s="294"/>
      <c r="K609" s="294"/>
      <c r="L609" s="294"/>
      <c r="M609" s="52"/>
      <c r="N609" s="52"/>
      <c r="O609" s="63" t="s">
        <v>22</v>
      </c>
      <c r="P609" s="294"/>
      <c r="Q609" s="294"/>
      <c r="R609" s="294"/>
      <c r="S609" s="294"/>
      <c r="T609" s="294"/>
      <c r="U609" s="294"/>
      <c r="V609" s="52"/>
      <c r="W609" s="56"/>
      <c r="X609" s="52"/>
    </row>
    <row r="610" spans="1:53" ht="69.900000000000006" customHeight="1" x14ac:dyDescent="1.1000000000000001">
      <c r="E610" s="53"/>
      <c r="F610" s="54"/>
      <c r="G610" s="52"/>
      <c r="H610" s="63" t="s">
        <v>22</v>
      </c>
      <c r="I610" s="294"/>
      <c r="J610" s="294"/>
      <c r="K610" s="294"/>
      <c r="L610" s="294"/>
      <c r="M610" s="52"/>
      <c r="N610" s="52"/>
      <c r="O610" s="63" t="s">
        <v>22</v>
      </c>
      <c r="P610" s="294"/>
      <c r="Q610" s="294"/>
      <c r="R610" s="294"/>
      <c r="S610" s="294"/>
      <c r="T610" s="294"/>
      <c r="U610" s="294"/>
      <c r="V610" s="52"/>
      <c r="W610" s="56"/>
      <c r="X610" s="52"/>
    </row>
    <row r="611" spans="1:53" ht="39.9" customHeight="1" thickBot="1" x14ac:dyDescent="1.1499999999999999">
      <c r="E611" s="64"/>
      <c r="F611" s="65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7"/>
      <c r="U611" s="67"/>
      <c r="V611" s="67"/>
      <c r="W611" s="68"/>
      <c r="X611" s="52"/>
    </row>
    <row r="612" spans="1:53" ht="61.8" thickBot="1" x14ac:dyDescent="1.1499999999999999"/>
    <row r="613" spans="1:53" ht="39.9" customHeight="1" x14ac:dyDescent="1.1000000000000001">
      <c r="A613" s="41" t="e">
        <f>F624</f>
        <v>#N/A</v>
      </c>
      <c r="C613" s="40"/>
      <c r="D613" s="40"/>
      <c r="E613" s="48" t="s">
        <v>39</v>
      </c>
      <c r="F613" s="49">
        <f>F592+1</f>
        <v>30</v>
      </c>
      <c r="G613" s="50"/>
      <c r="H613" s="86" t="s">
        <v>192</v>
      </c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 t="s">
        <v>15</v>
      </c>
      <c r="W613" s="51"/>
      <c r="X613" s="52"/>
      <c r="Y613" s="42" t="e">
        <f>A615</f>
        <v>#N/A</v>
      </c>
      <c r="Z613" s="47" t="str">
        <f>CONCATENATE("(",V615,":",V618,")")</f>
        <v>(:)</v>
      </c>
      <c r="AA613" s="44" t="str">
        <f>IF(N622=" ","",IF(N622=I615,B615,IF(N622=I618,B618," ")))</f>
        <v/>
      </c>
      <c r="AB613" s="44" t="str">
        <f>IF(V615&gt;V618,AV613,IF(V618&gt;V615,AV614,""))</f>
        <v/>
      </c>
      <c r="AC613" s="44" t="e">
        <f>CONCATENATE("Tbl.: ",F615,"   H: ",F618,"   D: ",F617)</f>
        <v>#N/A</v>
      </c>
      <c r="AD613" s="42" t="e">
        <f>IF(OR(I618="X",I615="X"),"",IF(N622=I615,B618,B615))</f>
        <v>#N/A</v>
      </c>
      <c r="AE613" s="42" t="s">
        <v>4</v>
      </c>
      <c r="AV613" s="45" t="str">
        <f>CONCATENATE(V615,":",V618, " ( ",AN615,",",AO615,",",AP615,",",AQ615,",",AR615,",",AS615,",",AT615," ) ")</f>
        <v xml:space="preserve">: ( ,,,,,, ) </v>
      </c>
    </row>
    <row r="614" spans="1:53" ht="39.9" customHeight="1" x14ac:dyDescent="1.1000000000000001">
      <c r="C614" s="40"/>
      <c r="D614" s="40"/>
      <c r="E614" s="53"/>
      <c r="F614" s="54"/>
      <c r="G614" s="85" t="s">
        <v>191</v>
      </c>
      <c r="H614" s="87" t="s">
        <v>193</v>
      </c>
      <c r="I614" s="52"/>
      <c r="J614" s="52"/>
      <c r="K614" s="52"/>
      <c r="L614" s="52"/>
      <c r="M614" s="52"/>
      <c r="N614" s="55">
        <v>1</v>
      </c>
      <c r="O614" s="55">
        <v>2</v>
      </c>
      <c r="P614" s="55">
        <v>3</v>
      </c>
      <c r="Q614" s="55">
        <v>4</v>
      </c>
      <c r="R614" s="55">
        <v>5</v>
      </c>
      <c r="S614" s="55">
        <v>6</v>
      </c>
      <c r="T614" s="55">
        <v>7</v>
      </c>
      <c r="U614" s="52"/>
      <c r="V614" s="55" t="s">
        <v>16</v>
      </c>
      <c r="W614" s="56"/>
      <c r="X614" s="52"/>
      <c r="AE614" s="42" t="s">
        <v>38</v>
      </c>
      <c r="AV614" s="45" t="str">
        <f>CONCATENATE(V618,":",V615, " ( ",AN616,",",AO616,",",AP616,",",AQ616,",",AR616,",",AS616,",",AT616," ) ")</f>
        <v xml:space="preserve">: ( ,,,,,, ) </v>
      </c>
    </row>
    <row r="615" spans="1:53" ht="39.9" customHeight="1" x14ac:dyDescent="1.1000000000000001">
      <c r="A615" s="41" t="e">
        <f>CONCATENATE(1,A613)</f>
        <v>#N/A</v>
      </c>
      <c r="B615" s="41" t="e">
        <f>VLOOKUP(A615,'KO KODY SPOLU'!$A$3:$B$478,2,0)</f>
        <v>#N/A</v>
      </c>
      <c r="C615" s="40"/>
      <c r="D615" s="40"/>
      <c r="E615" s="53" t="s">
        <v>14</v>
      </c>
      <c r="F615" s="54" t="e">
        <f>VLOOKUP(A613,'zoznam zapasov pomoc'!$A$6:$K$133,11,0)</f>
        <v>#N/A</v>
      </c>
      <c r="G615" s="298"/>
      <c r="H615" s="148"/>
      <c r="I615" s="296" t="str">
        <f>IF(ISERROR(VLOOKUP(B615,vylosovanie!$N$10:$Q$162,3,0))=TRUE," ",VLOOKUP(B615,vylosovanie!$N$10:$Q$162,3,0))</f>
        <v xml:space="preserve"> </v>
      </c>
      <c r="J615" s="297"/>
      <c r="K615" s="297"/>
      <c r="L615" s="297"/>
      <c r="M615" s="52"/>
      <c r="N615" s="300"/>
      <c r="O615" s="300"/>
      <c r="P615" s="300"/>
      <c r="Q615" s="300"/>
      <c r="R615" s="300"/>
      <c r="S615" s="300"/>
      <c r="T615" s="300"/>
      <c r="U615" s="52"/>
      <c r="V615" s="295" t="str">
        <f>IF(SUM(AF615:AL616)=0,"",SUM(AF615:AL615))</f>
        <v/>
      </c>
      <c r="W615" s="56"/>
      <c r="X615" s="52"/>
      <c r="AE615" s="42">
        <f>VLOOKUP(I615,vylosovanie!$F$5:$L$41,7,0)</f>
        <v>51</v>
      </c>
      <c r="AF615" s="57">
        <f>IF(N615&gt;N618,1,0)</f>
        <v>0</v>
      </c>
      <c r="AG615" s="57">
        <f t="shared" ref="AG615" si="754">IF(O615&gt;O618,1,0)</f>
        <v>0</v>
      </c>
      <c r="AH615" s="57">
        <f t="shared" ref="AH615" si="755">IF(P615&gt;P618,1,0)</f>
        <v>0</v>
      </c>
      <c r="AI615" s="57">
        <f t="shared" ref="AI615" si="756">IF(Q615&gt;Q618,1,0)</f>
        <v>0</v>
      </c>
      <c r="AJ615" s="57">
        <f t="shared" ref="AJ615" si="757">IF(R615&gt;R618,1,0)</f>
        <v>0</v>
      </c>
      <c r="AK615" s="57">
        <f t="shared" ref="AK615" si="758">IF(S615&gt;S618,1,0)</f>
        <v>0</v>
      </c>
      <c r="AL615" s="57">
        <f t="shared" ref="AL615" si="759">IF(T615&gt;T618,1,0)</f>
        <v>0</v>
      </c>
      <c r="AN615" s="57" t="str">
        <f t="shared" ref="AN615" si="760">IF(ISBLANK(N615)=TRUE,"",IF(AF615=1,N618,-N615))</f>
        <v/>
      </c>
      <c r="AO615" s="57" t="str">
        <f t="shared" ref="AO615" si="761">IF(ISBLANK(O615)=TRUE,"",IF(AG615=1,O618,-O615))</f>
        <v/>
      </c>
      <c r="AP615" s="57" t="str">
        <f t="shared" ref="AP615" si="762">IF(ISBLANK(P615)=TRUE,"",IF(AH615=1,P618,-P615))</f>
        <v/>
      </c>
      <c r="AQ615" s="57" t="str">
        <f t="shared" ref="AQ615" si="763">IF(ISBLANK(Q615)=TRUE,"",IF(AI615=1,Q618,-Q615))</f>
        <v/>
      </c>
      <c r="AR615" s="57" t="str">
        <f t="shared" ref="AR615" si="764">IF(ISBLANK(R615)=TRUE,"",IF(AJ615=1,R618,-R615))</f>
        <v/>
      </c>
      <c r="AS615" s="57" t="str">
        <f t="shared" ref="AS615" si="765">IF(ISBLANK(S615)=TRUE,"",IF(AK615=1,S618,-S615))</f>
        <v/>
      </c>
      <c r="AT615" s="57" t="str">
        <f t="shared" ref="AT615" si="766">IF(ISBLANK(T615)=TRUE,"",IF(AL615=1,T618,-T615))</f>
        <v/>
      </c>
      <c r="AZ615" s="58" t="s">
        <v>5</v>
      </c>
      <c r="BA615" s="58">
        <v>1</v>
      </c>
    </row>
    <row r="616" spans="1:53" ht="39.9" customHeight="1" x14ac:dyDescent="1.1000000000000001">
      <c r="C616" s="40"/>
      <c r="D616" s="40"/>
      <c r="E616" s="53"/>
      <c r="F616" s="54"/>
      <c r="G616" s="299"/>
      <c r="H616" s="148"/>
      <c r="I616" s="296" t="str">
        <f>IF(ISERROR(VLOOKUP(B615,vylosovanie!$N$10:$Q$162,3,0))=TRUE," ",VLOOKUP(B615,vylosovanie!$N$10:$Q$162,4,0))</f>
        <v xml:space="preserve"> </v>
      </c>
      <c r="J616" s="297"/>
      <c r="K616" s="297"/>
      <c r="L616" s="297"/>
      <c r="M616" s="52"/>
      <c r="N616" s="301"/>
      <c r="O616" s="301"/>
      <c r="P616" s="301"/>
      <c r="Q616" s="301"/>
      <c r="R616" s="301"/>
      <c r="S616" s="301"/>
      <c r="T616" s="301"/>
      <c r="U616" s="52"/>
      <c r="V616" s="295"/>
      <c r="W616" s="56"/>
      <c r="X616" s="52"/>
      <c r="AE616" s="42">
        <f>VLOOKUP(I618,vylosovanie!$F$5:$L$41,7,0)</f>
        <v>51</v>
      </c>
      <c r="AF616" s="57">
        <f>IF(N618&gt;N615,1,0)</f>
        <v>0</v>
      </c>
      <c r="AG616" s="57">
        <f t="shared" ref="AG616" si="767">IF(O618&gt;O615,1,0)</f>
        <v>0</v>
      </c>
      <c r="AH616" s="57">
        <f t="shared" ref="AH616" si="768">IF(P618&gt;P615,1,0)</f>
        <v>0</v>
      </c>
      <c r="AI616" s="57">
        <f t="shared" ref="AI616" si="769">IF(Q618&gt;Q615,1,0)</f>
        <v>0</v>
      </c>
      <c r="AJ616" s="57">
        <f t="shared" ref="AJ616" si="770">IF(R618&gt;R615,1,0)</f>
        <v>0</v>
      </c>
      <c r="AK616" s="57">
        <f t="shared" ref="AK616" si="771">IF(S618&gt;S615,1,0)</f>
        <v>0</v>
      </c>
      <c r="AL616" s="57">
        <f t="shared" ref="AL616" si="772">IF(T618&gt;T615,1,0)</f>
        <v>0</v>
      </c>
      <c r="AN616" s="57" t="str">
        <f t="shared" ref="AN616" si="773">IF(ISBLANK(N618)=TRUE,"",IF(AF616=1,N615,-N618))</f>
        <v/>
      </c>
      <c r="AO616" s="57" t="str">
        <f t="shared" ref="AO616" si="774">IF(ISBLANK(O618)=TRUE,"",IF(AG616=1,O615,-O618))</f>
        <v/>
      </c>
      <c r="AP616" s="57" t="str">
        <f t="shared" ref="AP616" si="775">IF(ISBLANK(P618)=TRUE,"",IF(AH616=1,P615,-P618))</f>
        <v/>
      </c>
      <c r="AQ616" s="57" t="str">
        <f t="shared" ref="AQ616" si="776">IF(ISBLANK(Q618)=TRUE,"",IF(AI616=1,Q615,-Q618))</f>
        <v/>
      </c>
      <c r="AR616" s="57" t="str">
        <f t="shared" ref="AR616" si="777">IF(ISBLANK(R618)=TRUE,"",IF(AJ616=1,R615,-R618))</f>
        <v/>
      </c>
      <c r="AS616" s="57" t="str">
        <f t="shared" ref="AS616" si="778">IF(ISBLANK(S618)=TRUE,"",IF(AK616=1,S615,-S618))</f>
        <v/>
      </c>
      <c r="AT616" s="57" t="str">
        <f t="shared" ref="AT616" si="779">IF(ISBLANK(T618)=TRUE,"",IF(AL616=1,T615,-T618))</f>
        <v/>
      </c>
      <c r="AZ616" s="58" t="s">
        <v>10</v>
      </c>
      <c r="BA616" s="58">
        <v>2</v>
      </c>
    </row>
    <row r="617" spans="1:53" ht="39.9" customHeight="1" x14ac:dyDescent="1.1000000000000001">
      <c r="C617" s="40"/>
      <c r="D617" s="40"/>
      <c r="E617" s="53" t="s">
        <v>20</v>
      </c>
      <c r="F617" s="54" t="e">
        <f>VLOOKUP(A613,'zoznam zapasov pomoc'!$A$6:$K$133,9,0)</f>
        <v>#N/A</v>
      </c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6"/>
      <c r="X617" s="52"/>
      <c r="AZ617" s="58" t="s">
        <v>23</v>
      </c>
      <c r="BA617" s="58">
        <v>3</v>
      </c>
    </row>
    <row r="618" spans="1:53" ht="39.9" customHeight="1" x14ac:dyDescent="1.1000000000000001">
      <c r="A618" s="41" t="e">
        <f>CONCATENATE(2,A613)</f>
        <v>#N/A</v>
      </c>
      <c r="B618" s="41" t="e">
        <f>VLOOKUP(A618,'KO KODY SPOLU'!$A$3:$B$478,2,0)</f>
        <v>#N/A</v>
      </c>
      <c r="C618" s="40"/>
      <c r="D618" s="40"/>
      <c r="E618" s="53" t="s">
        <v>13</v>
      </c>
      <c r="F618" s="59" t="e">
        <f>VLOOKUP(A613,'zoznam zapasov pomoc'!$A$6:$K$133,10,0)</f>
        <v>#N/A</v>
      </c>
      <c r="G618" s="298"/>
      <c r="H618" s="148"/>
      <c r="I618" s="296" t="str">
        <f>IF(ISERROR(VLOOKUP(B618,vylosovanie!$N$10:$Q$162,3,0))=TRUE," ",VLOOKUP(B618,vylosovanie!$N$10:$Q$162,3,0))</f>
        <v xml:space="preserve"> </v>
      </c>
      <c r="J618" s="297"/>
      <c r="K618" s="297"/>
      <c r="L618" s="297"/>
      <c r="M618" s="52"/>
      <c r="N618" s="300"/>
      <c r="O618" s="300"/>
      <c r="P618" s="300"/>
      <c r="Q618" s="300"/>
      <c r="R618" s="300"/>
      <c r="S618" s="300"/>
      <c r="T618" s="300"/>
      <c r="U618" s="52"/>
      <c r="V618" s="295" t="str">
        <f>IF(SUM(AF615:AL616)=0,"",SUM(AF616:AL616))</f>
        <v/>
      </c>
      <c r="W618" s="56"/>
      <c r="X618" s="52"/>
      <c r="AZ618" s="58" t="s">
        <v>24</v>
      </c>
      <c r="BA618" s="58">
        <v>4</v>
      </c>
    </row>
    <row r="619" spans="1:53" ht="39.9" customHeight="1" x14ac:dyDescent="1.1000000000000001">
      <c r="C619" s="40"/>
      <c r="D619" s="40"/>
      <c r="E619" s="60"/>
      <c r="F619" s="61"/>
      <c r="G619" s="299"/>
      <c r="H619" s="148"/>
      <c r="I619" s="296" t="str">
        <f>IF(ISERROR(VLOOKUP(B618,vylosovanie!$N$10:$Q$162,3,0))=TRUE," ",VLOOKUP(B618,vylosovanie!$N$10:$Q$162,4,0))</f>
        <v xml:space="preserve"> </v>
      </c>
      <c r="J619" s="297"/>
      <c r="K619" s="297"/>
      <c r="L619" s="297"/>
      <c r="M619" s="52"/>
      <c r="N619" s="301"/>
      <c r="O619" s="301"/>
      <c r="P619" s="301"/>
      <c r="Q619" s="301"/>
      <c r="R619" s="301"/>
      <c r="S619" s="301"/>
      <c r="T619" s="301"/>
      <c r="U619" s="52"/>
      <c r="V619" s="295"/>
      <c r="W619" s="56"/>
      <c r="X619" s="52"/>
      <c r="AZ619" s="58" t="s">
        <v>25</v>
      </c>
      <c r="BA619" s="58">
        <v>5</v>
      </c>
    </row>
    <row r="620" spans="1:53" ht="39.9" customHeight="1" x14ac:dyDescent="1.1000000000000001">
      <c r="C620" s="40"/>
      <c r="D620" s="40"/>
      <c r="E620" s="53" t="s">
        <v>36</v>
      </c>
      <c r="F620" s="54" t="s">
        <v>476</v>
      </c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6"/>
      <c r="X620" s="52"/>
      <c r="AZ620" s="58" t="s">
        <v>26</v>
      </c>
      <c r="BA620" s="58">
        <v>6</v>
      </c>
    </row>
    <row r="621" spans="1:53" ht="39.9" customHeight="1" x14ac:dyDescent="1.1000000000000001">
      <c r="C621" s="40"/>
      <c r="D621" s="40"/>
      <c r="E621" s="60"/>
      <c r="F621" s="61"/>
      <c r="G621" s="52"/>
      <c r="H621" s="52"/>
      <c r="I621" s="52" t="s">
        <v>17</v>
      </c>
      <c r="J621" s="52"/>
      <c r="K621" s="52"/>
      <c r="L621" s="52"/>
      <c r="M621" s="52"/>
      <c r="N621" s="62"/>
      <c r="O621" s="55"/>
      <c r="P621" s="55" t="s">
        <v>19</v>
      </c>
      <c r="Q621" s="55"/>
      <c r="R621" s="55"/>
      <c r="S621" s="55"/>
      <c r="T621" s="55"/>
      <c r="U621" s="52"/>
      <c r="V621" s="52"/>
      <c r="W621" s="56"/>
      <c r="X621" s="52"/>
      <c r="AZ621" s="58" t="s">
        <v>27</v>
      </c>
      <c r="BA621" s="58">
        <v>7</v>
      </c>
    </row>
    <row r="622" spans="1:53" ht="39.9" customHeight="1" x14ac:dyDescent="1.1000000000000001">
      <c r="E622" s="53" t="s">
        <v>11</v>
      </c>
      <c r="F622" s="54"/>
      <c r="G622" s="52"/>
      <c r="H622" s="52"/>
      <c r="I622" s="294"/>
      <c r="J622" s="294"/>
      <c r="K622" s="294"/>
      <c r="L622" s="294"/>
      <c r="M622" s="52"/>
      <c r="N622" s="291" t="str">
        <f>IF(I615="x",I618,IF(I618="x",I615,IF(V615="w",I615,IF(V618="w",I618,IF(V615&gt;V618,I615,IF(V618&gt;V615,I618," "))))))</f>
        <v xml:space="preserve"> </v>
      </c>
      <c r="O622" s="302"/>
      <c r="P622" s="302"/>
      <c r="Q622" s="302"/>
      <c r="R622" s="302"/>
      <c r="S622" s="303"/>
      <c r="T622" s="52"/>
      <c r="U622" s="52"/>
      <c r="V622" s="52"/>
      <c r="W622" s="56"/>
      <c r="X622" s="52"/>
      <c r="AZ622" s="58" t="s">
        <v>28</v>
      </c>
      <c r="BA622" s="58">
        <v>8</v>
      </c>
    </row>
    <row r="623" spans="1:53" ht="39.9" customHeight="1" x14ac:dyDescent="1.1000000000000001">
      <c r="E623" s="60"/>
      <c r="F623" s="61"/>
      <c r="G623" s="52"/>
      <c r="H623" s="52"/>
      <c r="I623" s="294"/>
      <c r="J623" s="294"/>
      <c r="K623" s="294"/>
      <c r="L623" s="294"/>
      <c r="M623" s="52"/>
      <c r="N623" s="291" t="str">
        <f>IF(I616="x",I619,IF(I619="x",I616,IF(V615="w",I616,IF(V618="w",I619,IF(V615&gt;V618,I616,IF(V618&gt;V615,I619," "))))))</f>
        <v xml:space="preserve"> </v>
      </c>
      <c r="O623" s="302"/>
      <c r="P623" s="302"/>
      <c r="Q623" s="302"/>
      <c r="R623" s="302"/>
      <c r="S623" s="303"/>
      <c r="T623" s="52"/>
      <c r="U623" s="52"/>
      <c r="V623" s="52"/>
      <c r="W623" s="56"/>
      <c r="X623" s="52"/>
    </row>
    <row r="624" spans="1:53" ht="39.9" customHeight="1" x14ac:dyDescent="1.1000000000000001">
      <c r="E624" s="53" t="s">
        <v>12</v>
      </c>
      <c r="F624" s="149" t="e">
        <f>IF($K$1=8,VLOOKUP('zapisy k stolom'!F613,PAVUK!$GR$2:$GS$8,2,0),IF($K$1=16,VLOOKUP('zapisy k stolom'!F613,PAVUK!$HF$2:$HG$16,2,0),IF($K$1=32,VLOOKUP('zapisy k stolom'!F613,PAVUK!$HB$2:$HC$32,2,0),IF('zapisy k stolom'!$K$1=64,VLOOKUP('zapisy k stolom'!F613,PAVUK!$GX$2:$GY$64,2,0),IF('zapisy k stolom'!$K$1=128,VLOOKUP('zapisy k stolom'!F613,PAVUK!$GT$2:$GU$128,2,0))))))</f>
        <v>#N/A</v>
      </c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6"/>
      <c r="X624" s="52"/>
    </row>
    <row r="625" spans="1:53" ht="39.9" customHeight="1" x14ac:dyDescent="1.1000000000000001">
      <c r="E625" s="60"/>
      <c r="F625" s="61"/>
      <c r="G625" s="52"/>
      <c r="H625" s="52" t="s">
        <v>18</v>
      </c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6"/>
      <c r="X625" s="52"/>
    </row>
    <row r="626" spans="1:53" ht="39.9" customHeight="1" x14ac:dyDescent="1.1000000000000001">
      <c r="E626" s="60"/>
      <c r="F626" s="61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6"/>
      <c r="X626" s="52"/>
    </row>
    <row r="627" spans="1:53" ht="39.9" customHeight="1" x14ac:dyDescent="1.1000000000000001">
      <c r="E627" s="60"/>
      <c r="F627" s="61"/>
      <c r="G627" s="52"/>
      <c r="H627" s="52"/>
      <c r="I627" s="289" t="str">
        <f>I615</f>
        <v xml:space="preserve"> </v>
      </c>
      <c r="J627" s="289"/>
      <c r="K627" s="289"/>
      <c r="L627" s="289"/>
      <c r="M627" s="52"/>
      <c r="N627" s="52"/>
      <c r="P627" s="289" t="str">
        <f>I618</f>
        <v xml:space="preserve"> </v>
      </c>
      <c r="Q627" s="289"/>
      <c r="R627" s="289"/>
      <c r="S627" s="289"/>
      <c r="T627" s="290"/>
      <c r="U627" s="290"/>
      <c r="V627" s="52"/>
      <c r="W627" s="56"/>
      <c r="X627" s="52"/>
    </row>
    <row r="628" spans="1:53" ht="39.9" customHeight="1" x14ac:dyDescent="1.1000000000000001">
      <c r="E628" s="60"/>
      <c r="F628" s="61"/>
      <c r="G628" s="52"/>
      <c r="H628" s="52"/>
      <c r="I628" s="289" t="str">
        <f>I616</f>
        <v xml:space="preserve"> </v>
      </c>
      <c r="J628" s="289"/>
      <c r="K628" s="289"/>
      <c r="L628" s="289"/>
      <c r="M628" s="52"/>
      <c r="N628" s="52"/>
      <c r="O628" s="52"/>
      <c r="P628" s="289" t="str">
        <f>I619</f>
        <v xml:space="preserve"> </v>
      </c>
      <c r="Q628" s="289"/>
      <c r="R628" s="289"/>
      <c r="S628" s="289"/>
      <c r="T628" s="290"/>
      <c r="U628" s="290"/>
      <c r="V628" s="52"/>
      <c r="W628" s="56"/>
      <c r="X628" s="52"/>
    </row>
    <row r="629" spans="1:53" ht="69.900000000000006" customHeight="1" x14ac:dyDescent="1.1000000000000001">
      <c r="E629" s="53"/>
      <c r="F629" s="54"/>
      <c r="G629" s="52"/>
      <c r="H629" s="63" t="s">
        <v>21</v>
      </c>
      <c r="I629" s="291"/>
      <c r="J629" s="292"/>
      <c r="K629" s="292"/>
      <c r="L629" s="293"/>
      <c r="M629" s="52"/>
      <c r="N629" s="52"/>
      <c r="O629" s="63" t="s">
        <v>21</v>
      </c>
      <c r="P629" s="294"/>
      <c r="Q629" s="294"/>
      <c r="R629" s="294"/>
      <c r="S629" s="294"/>
      <c r="T629" s="294"/>
      <c r="U629" s="294"/>
      <c r="V629" s="52"/>
      <c r="W629" s="56"/>
      <c r="X629" s="52"/>
    </row>
    <row r="630" spans="1:53" ht="69.900000000000006" customHeight="1" x14ac:dyDescent="1.1000000000000001">
      <c r="E630" s="53"/>
      <c r="F630" s="54"/>
      <c r="G630" s="52"/>
      <c r="H630" s="63" t="s">
        <v>22</v>
      </c>
      <c r="I630" s="294"/>
      <c r="J630" s="294"/>
      <c r="K630" s="294"/>
      <c r="L630" s="294"/>
      <c r="M630" s="52"/>
      <c r="N630" s="52"/>
      <c r="O630" s="63" t="s">
        <v>22</v>
      </c>
      <c r="P630" s="294"/>
      <c r="Q630" s="294"/>
      <c r="R630" s="294"/>
      <c r="S630" s="294"/>
      <c r="T630" s="294"/>
      <c r="U630" s="294"/>
      <c r="V630" s="52"/>
      <c r="W630" s="56"/>
      <c r="X630" s="52"/>
    </row>
    <row r="631" spans="1:53" ht="69.900000000000006" customHeight="1" x14ac:dyDescent="1.1000000000000001">
      <c r="E631" s="53"/>
      <c r="F631" s="54"/>
      <c r="G631" s="52"/>
      <c r="H631" s="63" t="s">
        <v>22</v>
      </c>
      <c r="I631" s="294"/>
      <c r="J631" s="294"/>
      <c r="K631" s="294"/>
      <c r="L631" s="294"/>
      <c r="M631" s="52"/>
      <c r="N631" s="52"/>
      <c r="O631" s="63" t="s">
        <v>22</v>
      </c>
      <c r="P631" s="294"/>
      <c r="Q631" s="294"/>
      <c r="R631" s="294"/>
      <c r="S631" s="294"/>
      <c r="T631" s="294"/>
      <c r="U631" s="294"/>
      <c r="V631" s="52"/>
      <c r="W631" s="56"/>
      <c r="X631" s="52"/>
    </row>
    <row r="632" spans="1:53" ht="39.9" customHeight="1" thickBot="1" x14ac:dyDescent="1.1499999999999999">
      <c r="E632" s="64"/>
      <c r="F632" s="65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7"/>
      <c r="U632" s="67"/>
      <c r="V632" s="67"/>
      <c r="W632" s="68"/>
      <c r="X632" s="52"/>
    </row>
    <row r="633" spans="1:53" ht="61.8" thickBot="1" x14ac:dyDescent="1.1499999999999999"/>
    <row r="634" spans="1:53" ht="39.9" customHeight="1" x14ac:dyDescent="1.1000000000000001">
      <c r="A634" s="41" t="e">
        <f>F645</f>
        <v>#N/A</v>
      </c>
      <c r="C634" s="40"/>
      <c r="D634" s="40"/>
      <c r="E634" s="48" t="s">
        <v>39</v>
      </c>
      <c r="F634" s="49">
        <f>F613+1</f>
        <v>31</v>
      </c>
      <c r="G634" s="50"/>
      <c r="H634" s="86" t="s">
        <v>192</v>
      </c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 t="s">
        <v>15</v>
      </c>
      <c r="W634" s="51"/>
      <c r="X634" s="52"/>
      <c r="Y634" s="42" t="e">
        <f>A636</f>
        <v>#N/A</v>
      </c>
      <c r="Z634" s="47" t="str">
        <f>CONCATENATE("(",V636,":",V639,")")</f>
        <v>(:)</v>
      </c>
      <c r="AA634" s="44" t="str">
        <f>IF(N643=" ","",IF(N643=I636,B636,IF(N643=I639,B639," ")))</f>
        <v/>
      </c>
      <c r="AB634" s="44" t="str">
        <f>IF(V636&gt;V639,AV634,IF(V639&gt;V636,AV635,""))</f>
        <v/>
      </c>
      <c r="AC634" s="44" t="e">
        <f>CONCATENATE("Tbl.: ",F636,"   H: ",F639,"   D: ",F638)</f>
        <v>#N/A</v>
      </c>
      <c r="AD634" s="42" t="e">
        <f>IF(OR(I639="X",I636="X"),"",IF(N643=I636,B639,B636))</f>
        <v>#N/A</v>
      </c>
      <c r="AE634" s="42" t="s">
        <v>4</v>
      </c>
      <c r="AV634" s="45" t="str">
        <f>CONCATENATE(V636,":",V639, " ( ",AN636,",",AO636,",",AP636,",",AQ636,",",AR636,",",AS636,",",AT636," ) ")</f>
        <v xml:space="preserve">: ( ,,,,,, ) </v>
      </c>
    </row>
    <row r="635" spans="1:53" ht="39.9" customHeight="1" x14ac:dyDescent="1.1000000000000001">
      <c r="C635" s="40"/>
      <c r="D635" s="40"/>
      <c r="E635" s="53"/>
      <c r="F635" s="54"/>
      <c r="G635" s="85" t="s">
        <v>191</v>
      </c>
      <c r="H635" s="87" t="s">
        <v>193</v>
      </c>
      <c r="I635" s="52"/>
      <c r="J635" s="52"/>
      <c r="K635" s="52"/>
      <c r="L635" s="52"/>
      <c r="M635" s="52"/>
      <c r="N635" s="55">
        <v>1</v>
      </c>
      <c r="O635" s="55">
        <v>2</v>
      </c>
      <c r="P635" s="55">
        <v>3</v>
      </c>
      <c r="Q635" s="55">
        <v>4</v>
      </c>
      <c r="R635" s="55">
        <v>5</v>
      </c>
      <c r="S635" s="55">
        <v>6</v>
      </c>
      <c r="T635" s="55">
        <v>7</v>
      </c>
      <c r="U635" s="52"/>
      <c r="V635" s="55" t="s">
        <v>16</v>
      </c>
      <c r="W635" s="56"/>
      <c r="X635" s="52"/>
      <c r="AE635" s="42" t="s">
        <v>38</v>
      </c>
      <c r="AV635" s="45" t="str">
        <f>CONCATENATE(V639,":",V636, " ( ",AN637,",",AO637,",",AP637,",",AQ637,",",AR637,",",AS637,",",AT637," ) ")</f>
        <v xml:space="preserve">: ( ,,,,,, ) </v>
      </c>
    </row>
    <row r="636" spans="1:53" ht="39.9" customHeight="1" x14ac:dyDescent="1.1000000000000001">
      <c r="A636" s="41" t="e">
        <f>CONCATENATE(1,A634)</f>
        <v>#N/A</v>
      </c>
      <c r="B636" s="41" t="e">
        <f>VLOOKUP(A636,'KO KODY SPOLU'!$A$3:$B$478,2,0)</f>
        <v>#N/A</v>
      </c>
      <c r="C636" s="40"/>
      <c r="D636" s="40"/>
      <c r="E636" s="53" t="s">
        <v>14</v>
      </c>
      <c r="F636" s="54" t="e">
        <f>VLOOKUP(A634,'zoznam zapasov pomoc'!$A$6:$K$133,11,0)</f>
        <v>#N/A</v>
      </c>
      <c r="G636" s="298"/>
      <c r="H636" s="148"/>
      <c r="I636" s="296" t="str">
        <f>IF(ISERROR(VLOOKUP(B636,vylosovanie!$N$10:$Q$162,3,0))=TRUE," ",VLOOKUP(B636,vylosovanie!$N$10:$Q$162,3,0))</f>
        <v xml:space="preserve"> </v>
      </c>
      <c r="J636" s="297"/>
      <c r="K636" s="297"/>
      <c r="L636" s="297"/>
      <c r="M636" s="52"/>
      <c r="N636" s="300"/>
      <c r="O636" s="300"/>
      <c r="P636" s="300"/>
      <c r="Q636" s="300"/>
      <c r="R636" s="300"/>
      <c r="S636" s="300"/>
      <c r="T636" s="300"/>
      <c r="U636" s="52"/>
      <c r="V636" s="295" t="str">
        <f>IF(SUM(AF636:AL637)=0,"",SUM(AF636:AL636))</f>
        <v/>
      </c>
      <c r="W636" s="56"/>
      <c r="X636" s="52"/>
      <c r="AE636" s="42">
        <f>VLOOKUP(I636,vylosovanie!$F$5:$L$41,7,0)</f>
        <v>51</v>
      </c>
      <c r="AF636" s="57">
        <f>IF(N636&gt;N639,1,0)</f>
        <v>0</v>
      </c>
      <c r="AG636" s="57">
        <f t="shared" ref="AG636" si="780">IF(O636&gt;O639,1,0)</f>
        <v>0</v>
      </c>
      <c r="AH636" s="57">
        <f t="shared" ref="AH636" si="781">IF(P636&gt;P639,1,0)</f>
        <v>0</v>
      </c>
      <c r="AI636" s="57">
        <f t="shared" ref="AI636" si="782">IF(Q636&gt;Q639,1,0)</f>
        <v>0</v>
      </c>
      <c r="AJ636" s="57">
        <f t="shared" ref="AJ636" si="783">IF(R636&gt;R639,1,0)</f>
        <v>0</v>
      </c>
      <c r="AK636" s="57">
        <f t="shared" ref="AK636" si="784">IF(S636&gt;S639,1,0)</f>
        <v>0</v>
      </c>
      <c r="AL636" s="57">
        <f t="shared" ref="AL636" si="785">IF(T636&gt;T639,1,0)</f>
        <v>0</v>
      </c>
      <c r="AN636" s="57" t="str">
        <f t="shared" ref="AN636" si="786">IF(ISBLANK(N636)=TRUE,"",IF(AF636=1,N639,-N636))</f>
        <v/>
      </c>
      <c r="AO636" s="57" t="str">
        <f t="shared" ref="AO636" si="787">IF(ISBLANK(O636)=TRUE,"",IF(AG636=1,O639,-O636))</f>
        <v/>
      </c>
      <c r="AP636" s="57" t="str">
        <f t="shared" ref="AP636" si="788">IF(ISBLANK(P636)=TRUE,"",IF(AH636=1,P639,-P636))</f>
        <v/>
      </c>
      <c r="AQ636" s="57" t="str">
        <f t="shared" ref="AQ636" si="789">IF(ISBLANK(Q636)=TRUE,"",IF(AI636=1,Q639,-Q636))</f>
        <v/>
      </c>
      <c r="AR636" s="57" t="str">
        <f t="shared" ref="AR636" si="790">IF(ISBLANK(R636)=TRUE,"",IF(AJ636=1,R639,-R636))</f>
        <v/>
      </c>
      <c r="AS636" s="57" t="str">
        <f t="shared" ref="AS636" si="791">IF(ISBLANK(S636)=TRUE,"",IF(AK636=1,S639,-S636))</f>
        <v/>
      </c>
      <c r="AT636" s="57" t="str">
        <f t="shared" ref="AT636" si="792">IF(ISBLANK(T636)=TRUE,"",IF(AL636=1,T639,-T636))</f>
        <v/>
      </c>
      <c r="AZ636" s="58" t="s">
        <v>5</v>
      </c>
      <c r="BA636" s="58">
        <v>1</v>
      </c>
    </row>
    <row r="637" spans="1:53" ht="39.9" customHeight="1" x14ac:dyDescent="1.1000000000000001">
      <c r="C637" s="40"/>
      <c r="D637" s="40"/>
      <c r="E637" s="53"/>
      <c r="F637" s="54"/>
      <c r="G637" s="299"/>
      <c r="H637" s="148"/>
      <c r="I637" s="296" t="str">
        <f>IF(ISERROR(VLOOKUP(B636,vylosovanie!$N$10:$Q$162,3,0))=TRUE," ",VLOOKUP(B636,vylosovanie!$N$10:$Q$162,4,0))</f>
        <v xml:space="preserve"> </v>
      </c>
      <c r="J637" s="297"/>
      <c r="K637" s="297"/>
      <c r="L637" s="297"/>
      <c r="M637" s="52"/>
      <c r="N637" s="301"/>
      <c r="O637" s="301"/>
      <c r="P637" s="301"/>
      <c r="Q637" s="301"/>
      <c r="R637" s="301"/>
      <c r="S637" s="301"/>
      <c r="T637" s="301"/>
      <c r="U637" s="52"/>
      <c r="V637" s="295"/>
      <c r="W637" s="56"/>
      <c r="X637" s="52"/>
      <c r="AE637" s="42">
        <f>VLOOKUP(I639,vylosovanie!$F$5:$L$41,7,0)</f>
        <v>51</v>
      </c>
      <c r="AF637" s="57">
        <f>IF(N639&gt;N636,1,0)</f>
        <v>0</v>
      </c>
      <c r="AG637" s="57">
        <f t="shared" ref="AG637" si="793">IF(O639&gt;O636,1,0)</f>
        <v>0</v>
      </c>
      <c r="AH637" s="57">
        <f t="shared" ref="AH637" si="794">IF(P639&gt;P636,1,0)</f>
        <v>0</v>
      </c>
      <c r="AI637" s="57">
        <f t="shared" ref="AI637" si="795">IF(Q639&gt;Q636,1,0)</f>
        <v>0</v>
      </c>
      <c r="AJ637" s="57">
        <f t="shared" ref="AJ637" si="796">IF(R639&gt;R636,1,0)</f>
        <v>0</v>
      </c>
      <c r="AK637" s="57">
        <f t="shared" ref="AK637" si="797">IF(S639&gt;S636,1,0)</f>
        <v>0</v>
      </c>
      <c r="AL637" s="57">
        <f t="shared" ref="AL637" si="798">IF(T639&gt;T636,1,0)</f>
        <v>0</v>
      </c>
      <c r="AN637" s="57" t="str">
        <f t="shared" ref="AN637" si="799">IF(ISBLANK(N639)=TRUE,"",IF(AF637=1,N636,-N639))</f>
        <v/>
      </c>
      <c r="AO637" s="57" t="str">
        <f t="shared" ref="AO637" si="800">IF(ISBLANK(O639)=TRUE,"",IF(AG637=1,O636,-O639))</f>
        <v/>
      </c>
      <c r="AP637" s="57" t="str">
        <f t="shared" ref="AP637" si="801">IF(ISBLANK(P639)=TRUE,"",IF(AH637=1,P636,-P639))</f>
        <v/>
      </c>
      <c r="AQ637" s="57" t="str">
        <f t="shared" ref="AQ637" si="802">IF(ISBLANK(Q639)=TRUE,"",IF(AI637=1,Q636,-Q639))</f>
        <v/>
      </c>
      <c r="AR637" s="57" t="str">
        <f t="shared" ref="AR637" si="803">IF(ISBLANK(R639)=TRUE,"",IF(AJ637=1,R636,-R639))</f>
        <v/>
      </c>
      <c r="AS637" s="57" t="str">
        <f t="shared" ref="AS637" si="804">IF(ISBLANK(S639)=TRUE,"",IF(AK637=1,S636,-S639))</f>
        <v/>
      </c>
      <c r="AT637" s="57" t="str">
        <f t="shared" ref="AT637" si="805">IF(ISBLANK(T639)=TRUE,"",IF(AL637=1,T636,-T639))</f>
        <v/>
      </c>
      <c r="AZ637" s="58" t="s">
        <v>10</v>
      </c>
      <c r="BA637" s="58">
        <v>2</v>
      </c>
    </row>
    <row r="638" spans="1:53" ht="39.9" customHeight="1" x14ac:dyDescent="1.1000000000000001">
      <c r="C638" s="40"/>
      <c r="D638" s="40"/>
      <c r="E638" s="53" t="s">
        <v>20</v>
      </c>
      <c r="F638" s="54" t="e">
        <f>VLOOKUP(A634,'zoznam zapasov pomoc'!$A$6:$K$133,9,0)</f>
        <v>#N/A</v>
      </c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6"/>
      <c r="X638" s="52"/>
      <c r="AZ638" s="58" t="s">
        <v>23</v>
      </c>
      <c r="BA638" s="58">
        <v>3</v>
      </c>
    </row>
    <row r="639" spans="1:53" ht="39.9" customHeight="1" x14ac:dyDescent="1.1000000000000001">
      <c r="A639" s="41" t="e">
        <f>CONCATENATE(2,A634)</f>
        <v>#N/A</v>
      </c>
      <c r="B639" s="41" t="e">
        <f>VLOOKUP(A639,'KO KODY SPOLU'!$A$3:$B$478,2,0)</f>
        <v>#N/A</v>
      </c>
      <c r="C639" s="40"/>
      <c r="D639" s="40"/>
      <c r="E639" s="53" t="s">
        <v>13</v>
      </c>
      <c r="F639" s="59" t="e">
        <f>VLOOKUP(A634,'zoznam zapasov pomoc'!$A$6:$K$133,10,0)</f>
        <v>#N/A</v>
      </c>
      <c r="G639" s="298"/>
      <c r="H639" s="148"/>
      <c r="I639" s="296" t="str">
        <f>IF(ISERROR(VLOOKUP(B639,vylosovanie!$N$10:$Q$162,3,0))=TRUE," ",VLOOKUP(B639,vylosovanie!$N$10:$Q$162,3,0))</f>
        <v xml:space="preserve"> </v>
      </c>
      <c r="J639" s="297"/>
      <c r="K639" s="297"/>
      <c r="L639" s="297"/>
      <c r="M639" s="52"/>
      <c r="N639" s="300"/>
      <c r="O639" s="300"/>
      <c r="P639" s="300"/>
      <c r="Q639" s="300"/>
      <c r="R639" s="300"/>
      <c r="S639" s="300"/>
      <c r="T639" s="300"/>
      <c r="U639" s="52"/>
      <c r="V639" s="295" t="str">
        <f>IF(SUM(AF636:AL637)=0,"",SUM(AF637:AL637))</f>
        <v/>
      </c>
      <c r="W639" s="56"/>
      <c r="X639" s="52"/>
      <c r="AZ639" s="58" t="s">
        <v>24</v>
      </c>
      <c r="BA639" s="58">
        <v>4</v>
      </c>
    </row>
    <row r="640" spans="1:53" ht="39.9" customHeight="1" x14ac:dyDescent="1.1000000000000001">
      <c r="C640" s="40"/>
      <c r="D640" s="40"/>
      <c r="E640" s="60"/>
      <c r="F640" s="61"/>
      <c r="G640" s="299"/>
      <c r="H640" s="148"/>
      <c r="I640" s="296" t="str">
        <f>IF(ISERROR(VLOOKUP(B639,vylosovanie!$N$10:$Q$162,3,0))=TRUE," ",VLOOKUP(B639,vylosovanie!$N$10:$Q$162,4,0))</f>
        <v xml:space="preserve"> </v>
      </c>
      <c r="J640" s="297"/>
      <c r="K640" s="297"/>
      <c r="L640" s="297"/>
      <c r="M640" s="52"/>
      <c r="N640" s="301"/>
      <c r="O640" s="301"/>
      <c r="P640" s="301"/>
      <c r="Q640" s="301"/>
      <c r="R640" s="301"/>
      <c r="S640" s="301"/>
      <c r="T640" s="301"/>
      <c r="U640" s="52"/>
      <c r="V640" s="295"/>
      <c r="W640" s="56"/>
      <c r="X640" s="52"/>
      <c r="AZ640" s="58" t="s">
        <v>25</v>
      </c>
      <c r="BA640" s="58">
        <v>5</v>
      </c>
    </row>
    <row r="641" spans="1:53" ht="39.9" customHeight="1" x14ac:dyDescent="1.1000000000000001">
      <c r="C641" s="40"/>
      <c r="D641" s="40"/>
      <c r="E641" s="53" t="s">
        <v>36</v>
      </c>
      <c r="F641" s="54" t="s">
        <v>476</v>
      </c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6"/>
      <c r="X641" s="52"/>
      <c r="AZ641" s="58" t="s">
        <v>26</v>
      </c>
      <c r="BA641" s="58">
        <v>6</v>
      </c>
    </row>
    <row r="642" spans="1:53" ht="39.9" customHeight="1" x14ac:dyDescent="1.1000000000000001">
      <c r="C642" s="40"/>
      <c r="D642" s="40"/>
      <c r="E642" s="60"/>
      <c r="F642" s="61"/>
      <c r="G642" s="52"/>
      <c r="H642" s="52"/>
      <c r="I642" s="52" t="s">
        <v>17</v>
      </c>
      <c r="J642" s="52"/>
      <c r="K642" s="52"/>
      <c r="L642" s="52"/>
      <c r="M642" s="52"/>
      <c r="N642" s="62"/>
      <c r="O642" s="55"/>
      <c r="P642" s="55" t="s">
        <v>19</v>
      </c>
      <c r="Q642" s="55"/>
      <c r="R642" s="55"/>
      <c r="S642" s="55"/>
      <c r="T642" s="55"/>
      <c r="U642" s="52"/>
      <c r="V642" s="52"/>
      <c r="W642" s="56"/>
      <c r="X642" s="52"/>
      <c r="AZ642" s="58" t="s">
        <v>27</v>
      </c>
      <c r="BA642" s="58">
        <v>7</v>
      </c>
    </row>
    <row r="643" spans="1:53" ht="39.9" customHeight="1" x14ac:dyDescent="1.1000000000000001">
      <c r="E643" s="53" t="s">
        <v>11</v>
      </c>
      <c r="F643" s="54"/>
      <c r="G643" s="52"/>
      <c r="H643" s="52"/>
      <c r="I643" s="294"/>
      <c r="J643" s="294"/>
      <c r="K643" s="294"/>
      <c r="L643" s="294"/>
      <c r="M643" s="52"/>
      <c r="N643" s="291" t="str">
        <f>IF(I636="x",I639,IF(I639="x",I636,IF(V636="w",I636,IF(V639="w",I639,IF(V636&gt;V639,I636,IF(V639&gt;V636,I639," "))))))</f>
        <v xml:space="preserve"> </v>
      </c>
      <c r="O643" s="302"/>
      <c r="P643" s="302"/>
      <c r="Q643" s="302"/>
      <c r="R643" s="302"/>
      <c r="S643" s="303"/>
      <c r="T643" s="52"/>
      <c r="U643" s="52"/>
      <c r="V643" s="52"/>
      <c r="W643" s="56"/>
      <c r="X643" s="52"/>
      <c r="AZ643" s="58" t="s">
        <v>28</v>
      </c>
      <c r="BA643" s="58">
        <v>8</v>
      </c>
    </row>
    <row r="644" spans="1:53" ht="39.9" customHeight="1" x14ac:dyDescent="1.1000000000000001">
      <c r="E644" s="60"/>
      <c r="F644" s="61"/>
      <c r="G644" s="52"/>
      <c r="H644" s="52"/>
      <c r="I644" s="294"/>
      <c r="J644" s="294"/>
      <c r="K644" s="294"/>
      <c r="L644" s="294"/>
      <c r="M644" s="52"/>
      <c r="N644" s="291" t="str">
        <f>IF(I637="x",I640,IF(I640="x",I637,IF(V636="w",I637,IF(V639="w",I640,IF(V636&gt;V639,I637,IF(V639&gt;V636,I640," "))))))</f>
        <v xml:space="preserve"> </v>
      </c>
      <c r="O644" s="302"/>
      <c r="P644" s="302"/>
      <c r="Q644" s="302"/>
      <c r="R644" s="302"/>
      <c r="S644" s="303"/>
      <c r="T644" s="52"/>
      <c r="U644" s="52"/>
      <c r="V644" s="52"/>
      <c r="W644" s="56"/>
      <c r="X644" s="52"/>
    </row>
    <row r="645" spans="1:53" ht="39.9" customHeight="1" x14ac:dyDescent="1.1000000000000001">
      <c r="E645" s="53" t="s">
        <v>12</v>
      </c>
      <c r="F645" s="149" t="e">
        <f>IF($K$1=8,VLOOKUP('zapisy k stolom'!F634,PAVUK!$GR$2:$GS$8,2,0),IF($K$1=16,VLOOKUP('zapisy k stolom'!F634,PAVUK!$HF$2:$HG$16,2,0),IF($K$1=32,VLOOKUP('zapisy k stolom'!F634,PAVUK!$HB$2:$HC$32,2,0),IF('zapisy k stolom'!$K$1=64,VLOOKUP('zapisy k stolom'!F634,PAVUK!$GX$2:$GY$64,2,0),IF('zapisy k stolom'!$K$1=128,VLOOKUP('zapisy k stolom'!F634,PAVUK!$GT$2:$GU$128,2,0))))))</f>
        <v>#N/A</v>
      </c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6"/>
      <c r="X645" s="52"/>
    </row>
    <row r="646" spans="1:53" ht="39.9" customHeight="1" x14ac:dyDescent="1.1000000000000001">
      <c r="E646" s="60"/>
      <c r="F646" s="61"/>
      <c r="G646" s="52"/>
      <c r="H646" s="52" t="s">
        <v>18</v>
      </c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6"/>
      <c r="X646" s="52"/>
    </row>
    <row r="647" spans="1:53" ht="39.9" customHeight="1" x14ac:dyDescent="1.1000000000000001">
      <c r="E647" s="60"/>
      <c r="F647" s="61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6"/>
      <c r="X647" s="52"/>
    </row>
    <row r="648" spans="1:53" ht="39.9" customHeight="1" x14ac:dyDescent="1.1000000000000001">
      <c r="E648" s="60"/>
      <c r="F648" s="61"/>
      <c r="G648" s="52"/>
      <c r="H648" s="52"/>
      <c r="I648" s="289" t="str">
        <f>I636</f>
        <v xml:space="preserve"> </v>
      </c>
      <c r="J648" s="289"/>
      <c r="K648" s="289"/>
      <c r="L648" s="289"/>
      <c r="M648" s="52"/>
      <c r="N648" s="52"/>
      <c r="P648" s="289" t="str">
        <f>I639</f>
        <v xml:space="preserve"> </v>
      </c>
      <c r="Q648" s="289"/>
      <c r="R648" s="289"/>
      <c r="S648" s="289"/>
      <c r="T648" s="290"/>
      <c r="U648" s="290"/>
      <c r="V648" s="52"/>
      <c r="W648" s="56"/>
      <c r="X648" s="52"/>
    </row>
    <row r="649" spans="1:53" ht="39.9" customHeight="1" x14ac:dyDescent="1.1000000000000001">
      <c r="E649" s="60"/>
      <c r="F649" s="61"/>
      <c r="G649" s="52"/>
      <c r="H649" s="52"/>
      <c r="I649" s="289" t="str">
        <f>I637</f>
        <v xml:space="preserve"> </v>
      </c>
      <c r="J649" s="289"/>
      <c r="K649" s="289"/>
      <c r="L649" s="289"/>
      <c r="M649" s="52"/>
      <c r="N649" s="52"/>
      <c r="O649" s="52"/>
      <c r="P649" s="289" t="str">
        <f>I640</f>
        <v xml:space="preserve"> </v>
      </c>
      <c r="Q649" s="289"/>
      <c r="R649" s="289"/>
      <c r="S649" s="289"/>
      <c r="T649" s="290"/>
      <c r="U649" s="290"/>
      <c r="V649" s="52"/>
      <c r="W649" s="56"/>
      <c r="X649" s="52"/>
    </row>
    <row r="650" spans="1:53" ht="69.900000000000006" customHeight="1" x14ac:dyDescent="1.1000000000000001">
      <c r="E650" s="53"/>
      <c r="F650" s="54"/>
      <c r="G650" s="52"/>
      <c r="H650" s="63" t="s">
        <v>21</v>
      </c>
      <c r="I650" s="291"/>
      <c r="J650" s="292"/>
      <c r="K650" s="292"/>
      <c r="L650" s="293"/>
      <c r="M650" s="52"/>
      <c r="N650" s="52"/>
      <c r="O650" s="63" t="s">
        <v>21</v>
      </c>
      <c r="P650" s="294"/>
      <c r="Q650" s="294"/>
      <c r="R650" s="294"/>
      <c r="S650" s="294"/>
      <c r="T650" s="294"/>
      <c r="U650" s="294"/>
      <c r="V650" s="52"/>
      <c r="W650" s="56"/>
      <c r="X650" s="52"/>
    </row>
    <row r="651" spans="1:53" ht="69.900000000000006" customHeight="1" x14ac:dyDescent="1.1000000000000001">
      <c r="E651" s="53"/>
      <c r="F651" s="54"/>
      <c r="G651" s="52"/>
      <c r="H651" s="63" t="s">
        <v>22</v>
      </c>
      <c r="I651" s="294"/>
      <c r="J651" s="294"/>
      <c r="K651" s="294"/>
      <c r="L651" s="294"/>
      <c r="M651" s="52"/>
      <c r="N651" s="52"/>
      <c r="O651" s="63" t="s">
        <v>22</v>
      </c>
      <c r="P651" s="294"/>
      <c r="Q651" s="294"/>
      <c r="R651" s="294"/>
      <c r="S651" s="294"/>
      <c r="T651" s="294"/>
      <c r="U651" s="294"/>
      <c r="V651" s="52"/>
      <c r="W651" s="56"/>
      <c r="X651" s="52"/>
    </row>
    <row r="652" spans="1:53" ht="69.900000000000006" customHeight="1" x14ac:dyDescent="1.1000000000000001">
      <c r="E652" s="53"/>
      <c r="F652" s="54"/>
      <c r="G652" s="52"/>
      <c r="H652" s="63" t="s">
        <v>22</v>
      </c>
      <c r="I652" s="294"/>
      <c r="J652" s="294"/>
      <c r="K652" s="294"/>
      <c r="L652" s="294"/>
      <c r="M652" s="52"/>
      <c r="N652" s="52"/>
      <c r="O652" s="63" t="s">
        <v>22</v>
      </c>
      <c r="P652" s="294"/>
      <c r="Q652" s="294"/>
      <c r="R652" s="294"/>
      <c r="S652" s="294"/>
      <c r="T652" s="294"/>
      <c r="U652" s="294"/>
      <c r="V652" s="52"/>
      <c r="W652" s="56"/>
      <c r="X652" s="52"/>
    </row>
    <row r="653" spans="1:53" ht="39.9" customHeight="1" thickBot="1" x14ac:dyDescent="1.1499999999999999">
      <c r="E653" s="64"/>
      <c r="F653" s="65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7"/>
      <c r="U653" s="67"/>
      <c r="V653" s="67"/>
      <c r="W653" s="68"/>
      <c r="X653" s="52"/>
    </row>
    <row r="654" spans="1:53" ht="61.8" thickBot="1" x14ac:dyDescent="1.1499999999999999"/>
    <row r="655" spans="1:53" ht="39.9" customHeight="1" x14ac:dyDescent="1.1000000000000001">
      <c r="A655" s="41" t="e">
        <f>F666</f>
        <v>#N/A</v>
      </c>
      <c r="C655" s="40"/>
      <c r="D655" s="40"/>
      <c r="E655" s="48" t="s">
        <v>39</v>
      </c>
      <c r="F655" s="49">
        <f>F634+1</f>
        <v>32</v>
      </c>
      <c r="G655" s="50"/>
      <c r="H655" s="86" t="s">
        <v>192</v>
      </c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 t="s">
        <v>15</v>
      </c>
      <c r="W655" s="51"/>
      <c r="X655" s="52"/>
      <c r="Y655" s="42" t="e">
        <f>A657</f>
        <v>#N/A</v>
      </c>
      <c r="Z655" s="47" t="str">
        <f>CONCATENATE("(",V657,":",V660,")")</f>
        <v>(:)</v>
      </c>
      <c r="AA655" s="44" t="str">
        <f>IF(N664=" ","",IF(N664=I657,B657,IF(N664=I660,B660," ")))</f>
        <v/>
      </c>
      <c r="AB655" s="44" t="str">
        <f>IF(V657&gt;V660,AV655,IF(V660&gt;V657,AV656,""))</f>
        <v/>
      </c>
      <c r="AC655" s="44" t="e">
        <f>CONCATENATE("Tbl.: ",F657,"   H: ",F660,"   D: ",F659)</f>
        <v>#N/A</v>
      </c>
      <c r="AD655" s="42" t="e">
        <f>IF(OR(I660="X",I657="X"),"",IF(N664=I657,B660,B657))</f>
        <v>#N/A</v>
      </c>
      <c r="AE655" s="42" t="s">
        <v>4</v>
      </c>
      <c r="AV655" s="45" t="str">
        <f>CONCATENATE(V657,":",V660, " ( ",AN657,",",AO657,",",AP657,",",AQ657,",",AR657,",",AS657,",",AT657," ) ")</f>
        <v xml:space="preserve">: ( ,,,,,, ) </v>
      </c>
    </row>
    <row r="656" spans="1:53" ht="39.9" customHeight="1" x14ac:dyDescent="1.1000000000000001">
      <c r="C656" s="40"/>
      <c r="D656" s="40"/>
      <c r="E656" s="53"/>
      <c r="F656" s="54"/>
      <c r="G656" s="85" t="s">
        <v>191</v>
      </c>
      <c r="H656" s="87" t="s">
        <v>193</v>
      </c>
      <c r="I656" s="52"/>
      <c r="J656" s="52"/>
      <c r="K656" s="52"/>
      <c r="L656" s="52"/>
      <c r="M656" s="52"/>
      <c r="N656" s="55">
        <v>1</v>
      </c>
      <c r="O656" s="55">
        <v>2</v>
      </c>
      <c r="P656" s="55">
        <v>3</v>
      </c>
      <c r="Q656" s="55">
        <v>4</v>
      </c>
      <c r="R656" s="55">
        <v>5</v>
      </c>
      <c r="S656" s="55">
        <v>6</v>
      </c>
      <c r="T656" s="55">
        <v>7</v>
      </c>
      <c r="U656" s="52"/>
      <c r="V656" s="55" t="s">
        <v>16</v>
      </c>
      <c r="W656" s="56"/>
      <c r="X656" s="52"/>
      <c r="AE656" s="42" t="s">
        <v>38</v>
      </c>
      <c r="AV656" s="45" t="str">
        <f>CONCATENATE(V660,":",V657, " ( ",AN658,",",AO658,",",AP658,",",AQ658,",",AR658,",",AS658,",",AT658," ) ")</f>
        <v xml:space="preserve">: ( ,,,,,, ) </v>
      </c>
    </row>
    <row r="657" spans="1:53" ht="39.9" customHeight="1" x14ac:dyDescent="1.1000000000000001">
      <c r="A657" s="41" t="e">
        <f>CONCATENATE(1,A655)</f>
        <v>#N/A</v>
      </c>
      <c r="B657" s="41" t="e">
        <f>VLOOKUP(A657,'KO KODY SPOLU'!$A$3:$B$478,2,0)</f>
        <v>#N/A</v>
      </c>
      <c r="C657" s="40"/>
      <c r="D657" s="40"/>
      <c r="E657" s="53" t="s">
        <v>14</v>
      </c>
      <c r="F657" s="54" t="e">
        <f>VLOOKUP(A655,'zoznam zapasov pomoc'!$A$6:$K$133,11,0)</f>
        <v>#N/A</v>
      </c>
      <c r="G657" s="298"/>
      <c r="H657" s="148"/>
      <c r="I657" s="296" t="str">
        <f>IF(ISERROR(VLOOKUP(B657,vylosovanie!$N$10:$Q$162,3,0))=TRUE," ",VLOOKUP(B657,vylosovanie!$N$10:$Q$162,3,0))</f>
        <v xml:space="preserve"> </v>
      </c>
      <c r="J657" s="297"/>
      <c r="K657" s="297"/>
      <c r="L657" s="297"/>
      <c r="M657" s="52"/>
      <c r="N657" s="300"/>
      <c r="O657" s="300"/>
      <c r="P657" s="300"/>
      <c r="Q657" s="300"/>
      <c r="R657" s="300"/>
      <c r="S657" s="300"/>
      <c r="T657" s="300"/>
      <c r="U657" s="52"/>
      <c r="V657" s="295" t="str">
        <f>IF(SUM(AF657:AL658)=0,"",SUM(AF657:AL657))</f>
        <v/>
      </c>
      <c r="W657" s="56"/>
      <c r="X657" s="52"/>
      <c r="AE657" s="42">
        <f>VLOOKUP(I657,vylosovanie!$F$5:$L$41,7,0)</f>
        <v>51</v>
      </c>
      <c r="AF657" s="57">
        <f>IF(N657&gt;N660,1,0)</f>
        <v>0</v>
      </c>
      <c r="AG657" s="57">
        <f t="shared" ref="AG657" si="806">IF(O657&gt;O660,1,0)</f>
        <v>0</v>
      </c>
      <c r="AH657" s="57">
        <f t="shared" ref="AH657" si="807">IF(P657&gt;P660,1,0)</f>
        <v>0</v>
      </c>
      <c r="AI657" s="57">
        <f t="shared" ref="AI657" si="808">IF(Q657&gt;Q660,1,0)</f>
        <v>0</v>
      </c>
      <c r="AJ657" s="57">
        <f t="shared" ref="AJ657" si="809">IF(R657&gt;R660,1,0)</f>
        <v>0</v>
      </c>
      <c r="AK657" s="57">
        <f t="shared" ref="AK657" si="810">IF(S657&gt;S660,1,0)</f>
        <v>0</v>
      </c>
      <c r="AL657" s="57">
        <f t="shared" ref="AL657" si="811">IF(T657&gt;T660,1,0)</f>
        <v>0</v>
      </c>
      <c r="AN657" s="57" t="str">
        <f t="shared" ref="AN657" si="812">IF(ISBLANK(N657)=TRUE,"",IF(AF657=1,N660,-N657))</f>
        <v/>
      </c>
      <c r="AO657" s="57" t="str">
        <f t="shared" ref="AO657" si="813">IF(ISBLANK(O657)=TRUE,"",IF(AG657=1,O660,-O657))</f>
        <v/>
      </c>
      <c r="AP657" s="57" t="str">
        <f t="shared" ref="AP657" si="814">IF(ISBLANK(P657)=TRUE,"",IF(AH657=1,P660,-P657))</f>
        <v/>
      </c>
      <c r="AQ657" s="57" t="str">
        <f t="shared" ref="AQ657" si="815">IF(ISBLANK(Q657)=TRUE,"",IF(AI657=1,Q660,-Q657))</f>
        <v/>
      </c>
      <c r="AR657" s="57" t="str">
        <f t="shared" ref="AR657" si="816">IF(ISBLANK(R657)=TRUE,"",IF(AJ657=1,R660,-R657))</f>
        <v/>
      </c>
      <c r="AS657" s="57" t="str">
        <f t="shared" ref="AS657" si="817">IF(ISBLANK(S657)=TRUE,"",IF(AK657=1,S660,-S657))</f>
        <v/>
      </c>
      <c r="AT657" s="57" t="str">
        <f t="shared" ref="AT657" si="818">IF(ISBLANK(T657)=TRUE,"",IF(AL657=1,T660,-T657))</f>
        <v/>
      </c>
      <c r="AZ657" s="58" t="s">
        <v>5</v>
      </c>
      <c r="BA657" s="58">
        <v>1</v>
      </c>
    </row>
    <row r="658" spans="1:53" ht="39.9" customHeight="1" x14ac:dyDescent="1.1000000000000001">
      <c r="C658" s="40"/>
      <c r="D658" s="40"/>
      <c r="E658" s="53"/>
      <c r="F658" s="54"/>
      <c r="G658" s="299"/>
      <c r="H658" s="148"/>
      <c r="I658" s="296" t="str">
        <f>IF(ISERROR(VLOOKUP(B657,vylosovanie!$N$10:$Q$162,3,0))=TRUE," ",VLOOKUP(B657,vylosovanie!$N$10:$Q$162,4,0))</f>
        <v xml:space="preserve"> </v>
      </c>
      <c r="J658" s="297"/>
      <c r="K658" s="297"/>
      <c r="L658" s="297"/>
      <c r="M658" s="52"/>
      <c r="N658" s="301"/>
      <c r="O658" s="301"/>
      <c r="P658" s="301"/>
      <c r="Q658" s="301"/>
      <c r="R658" s="301"/>
      <c r="S658" s="301"/>
      <c r="T658" s="301"/>
      <c r="U658" s="52"/>
      <c r="V658" s="295"/>
      <c r="W658" s="56"/>
      <c r="X658" s="52"/>
      <c r="AE658" s="42">
        <f>VLOOKUP(I660,vylosovanie!$F$5:$L$41,7,0)</f>
        <v>51</v>
      </c>
      <c r="AF658" s="57">
        <f>IF(N660&gt;N657,1,0)</f>
        <v>0</v>
      </c>
      <c r="AG658" s="57">
        <f t="shared" ref="AG658" si="819">IF(O660&gt;O657,1,0)</f>
        <v>0</v>
      </c>
      <c r="AH658" s="57">
        <f t="shared" ref="AH658" si="820">IF(P660&gt;P657,1,0)</f>
        <v>0</v>
      </c>
      <c r="AI658" s="57">
        <f t="shared" ref="AI658" si="821">IF(Q660&gt;Q657,1,0)</f>
        <v>0</v>
      </c>
      <c r="AJ658" s="57">
        <f t="shared" ref="AJ658" si="822">IF(R660&gt;R657,1,0)</f>
        <v>0</v>
      </c>
      <c r="AK658" s="57">
        <f t="shared" ref="AK658" si="823">IF(S660&gt;S657,1,0)</f>
        <v>0</v>
      </c>
      <c r="AL658" s="57">
        <f t="shared" ref="AL658" si="824">IF(T660&gt;T657,1,0)</f>
        <v>0</v>
      </c>
      <c r="AN658" s="57" t="str">
        <f t="shared" ref="AN658" si="825">IF(ISBLANK(N660)=TRUE,"",IF(AF658=1,N657,-N660))</f>
        <v/>
      </c>
      <c r="AO658" s="57" t="str">
        <f t="shared" ref="AO658" si="826">IF(ISBLANK(O660)=TRUE,"",IF(AG658=1,O657,-O660))</f>
        <v/>
      </c>
      <c r="AP658" s="57" t="str">
        <f t="shared" ref="AP658" si="827">IF(ISBLANK(P660)=TRUE,"",IF(AH658=1,P657,-P660))</f>
        <v/>
      </c>
      <c r="AQ658" s="57" t="str">
        <f t="shared" ref="AQ658" si="828">IF(ISBLANK(Q660)=TRUE,"",IF(AI658=1,Q657,-Q660))</f>
        <v/>
      </c>
      <c r="AR658" s="57" t="str">
        <f t="shared" ref="AR658" si="829">IF(ISBLANK(R660)=TRUE,"",IF(AJ658=1,R657,-R660))</f>
        <v/>
      </c>
      <c r="AS658" s="57" t="str">
        <f t="shared" ref="AS658" si="830">IF(ISBLANK(S660)=TRUE,"",IF(AK658=1,S657,-S660))</f>
        <v/>
      </c>
      <c r="AT658" s="57" t="str">
        <f t="shared" ref="AT658" si="831">IF(ISBLANK(T660)=TRUE,"",IF(AL658=1,T657,-T660))</f>
        <v/>
      </c>
      <c r="AZ658" s="58" t="s">
        <v>10</v>
      </c>
      <c r="BA658" s="58">
        <v>2</v>
      </c>
    </row>
    <row r="659" spans="1:53" ht="39.9" customHeight="1" x14ac:dyDescent="1.1000000000000001">
      <c r="C659" s="40"/>
      <c r="D659" s="40"/>
      <c r="E659" s="53" t="s">
        <v>20</v>
      </c>
      <c r="F659" s="54" t="e">
        <f>VLOOKUP(A655,'zoznam zapasov pomoc'!$A$6:$K$133,9,0)</f>
        <v>#N/A</v>
      </c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6"/>
      <c r="X659" s="52"/>
      <c r="AZ659" s="58" t="s">
        <v>23</v>
      </c>
      <c r="BA659" s="58">
        <v>3</v>
      </c>
    </row>
    <row r="660" spans="1:53" ht="39.9" customHeight="1" x14ac:dyDescent="1.1000000000000001">
      <c r="A660" s="41" t="e">
        <f>CONCATENATE(2,A655)</f>
        <v>#N/A</v>
      </c>
      <c r="B660" s="41" t="e">
        <f>VLOOKUP(A660,'KO KODY SPOLU'!$A$3:$B$478,2,0)</f>
        <v>#N/A</v>
      </c>
      <c r="C660" s="40"/>
      <c r="D660" s="40"/>
      <c r="E660" s="53" t="s">
        <v>13</v>
      </c>
      <c r="F660" s="59" t="e">
        <f>VLOOKUP(A655,'zoznam zapasov pomoc'!$A$6:$K$133,10,0)</f>
        <v>#N/A</v>
      </c>
      <c r="G660" s="298"/>
      <c r="H660" s="148"/>
      <c r="I660" s="296" t="str">
        <f>IF(ISERROR(VLOOKUP(B660,vylosovanie!$N$10:$Q$162,3,0))=TRUE," ",VLOOKUP(B660,vylosovanie!$N$10:$Q$162,3,0))</f>
        <v xml:space="preserve"> </v>
      </c>
      <c r="J660" s="297"/>
      <c r="K660" s="297"/>
      <c r="L660" s="297"/>
      <c r="M660" s="52"/>
      <c r="N660" s="300"/>
      <c r="O660" s="300"/>
      <c r="P660" s="300"/>
      <c r="Q660" s="300"/>
      <c r="R660" s="300"/>
      <c r="S660" s="300"/>
      <c r="T660" s="300"/>
      <c r="U660" s="52"/>
      <c r="V660" s="295" t="str">
        <f>IF(SUM(AF657:AL658)=0,"",SUM(AF658:AL658))</f>
        <v/>
      </c>
      <c r="W660" s="56"/>
      <c r="X660" s="52"/>
      <c r="AZ660" s="58" t="s">
        <v>24</v>
      </c>
      <c r="BA660" s="58">
        <v>4</v>
      </c>
    </row>
    <row r="661" spans="1:53" ht="39.9" customHeight="1" x14ac:dyDescent="1.1000000000000001">
      <c r="C661" s="40"/>
      <c r="D661" s="40"/>
      <c r="E661" s="60"/>
      <c r="F661" s="61"/>
      <c r="G661" s="299"/>
      <c r="H661" s="148"/>
      <c r="I661" s="296" t="str">
        <f>IF(ISERROR(VLOOKUP(B660,vylosovanie!$N$10:$Q$162,3,0))=TRUE," ",VLOOKUP(B660,vylosovanie!$N$10:$Q$162,4,0))</f>
        <v xml:space="preserve"> </v>
      </c>
      <c r="J661" s="297"/>
      <c r="K661" s="297"/>
      <c r="L661" s="297"/>
      <c r="M661" s="52"/>
      <c r="N661" s="301"/>
      <c r="O661" s="301"/>
      <c r="P661" s="301"/>
      <c r="Q661" s="301"/>
      <c r="R661" s="301"/>
      <c r="S661" s="301"/>
      <c r="T661" s="301"/>
      <c r="U661" s="52"/>
      <c r="V661" s="295"/>
      <c r="W661" s="56"/>
      <c r="X661" s="52"/>
      <c r="AZ661" s="58" t="s">
        <v>25</v>
      </c>
      <c r="BA661" s="58">
        <v>5</v>
      </c>
    </row>
    <row r="662" spans="1:53" ht="39.9" customHeight="1" x14ac:dyDescent="1.1000000000000001">
      <c r="C662" s="40"/>
      <c r="D662" s="40"/>
      <c r="E662" s="53" t="s">
        <v>36</v>
      </c>
      <c r="F662" s="54" t="s">
        <v>476</v>
      </c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6"/>
      <c r="X662" s="52"/>
      <c r="AZ662" s="58" t="s">
        <v>26</v>
      </c>
      <c r="BA662" s="58">
        <v>6</v>
      </c>
    </row>
    <row r="663" spans="1:53" ht="39.9" customHeight="1" x14ac:dyDescent="1.1000000000000001">
      <c r="C663" s="40"/>
      <c r="D663" s="40"/>
      <c r="E663" s="60"/>
      <c r="F663" s="61"/>
      <c r="G663" s="52"/>
      <c r="H663" s="52"/>
      <c r="I663" s="52" t="s">
        <v>17</v>
      </c>
      <c r="J663" s="52"/>
      <c r="K663" s="52"/>
      <c r="L663" s="52"/>
      <c r="M663" s="52"/>
      <c r="N663" s="62"/>
      <c r="O663" s="55"/>
      <c r="P663" s="55" t="s">
        <v>19</v>
      </c>
      <c r="Q663" s="55"/>
      <c r="R663" s="55"/>
      <c r="S663" s="55"/>
      <c r="T663" s="55"/>
      <c r="U663" s="52"/>
      <c r="V663" s="52"/>
      <c r="W663" s="56"/>
      <c r="X663" s="52"/>
      <c r="AZ663" s="58" t="s">
        <v>27</v>
      </c>
      <c r="BA663" s="58">
        <v>7</v>
      </c>
    </row>
    <row r="664" spans="1:53" ht="39.9" customHeight="1" x14ac:dyDescent="1.1000000000000001">
      <c r="E664" s="53" t="s">
        <v>11</v>
      </c>
      <c r="F664" s="54"/>
      <c r="G664" s="52"/>
      <c r="H664" s="52"/>
      <c r="I664" s="294"/>
      <c r="J664" s="294"/>
      <c r="K664" s="294"/>
      <c r="L664" s="294"/>
      <c r="M664" s="52"/>
      <c r="N664" s="291" t="str">
        <f>IF(I657="x",I660,IF(I660="x",I657,IF(V657="w",I657,IF(V660="w",I660,IF(V657&gt;V660,I657,IF(V660&gt;V657,I660," "))))))</f>
        <v xml:space="preserve"> </v>
      </c>
      <c r="O664" s="302"/>
      <c r="P664" s="302"/>
      <c r="Q664" s="302"/>
      <c r="R664" s="302"/>
      <c r="S664" s="303"/>
      <c r="T664" s="52"/>
      <c r="U664" s="52"/>
      <c r="V664" s="52"/>
      <c r="W664" s="56"/>
      <c r="X664" s="52"/>
      <c r="AZ664" s="58" t="s">
        <v>28</v>
      </c>
      <c r="BA664" s="58">
        <v>8</v>
      </c>
    </row>
    <row r="665" spans="1:53" ht="39.9" customHeight="1" x14ac:dyDescent="1.1000000000000001">
      <c r="E665" s="60"/>
      <c r="F665" s="61"/>
      <c r="G665" s="52"/>
      <c r="H665" s="52"/>
      <c r="I665" s="294"/>
      <c r="J665" s="294"/>
      <c r="K665" s="294"/>
      <c r="L665" s="294"/>
      <c r="M665" s="52"/>
      <c r="N665" s="291" t="str">
        <f>IF(I658="x",I661,IF(I661="x",I658,IF(V657="w",I658,IF(V660="w",I661,IF(V657&gt;V660,I658,IF(V660&gt;V657,I661," "))))))</f>
        <v xml:space="preserve"> </v>
      </c>
      <c r="O665" s="302"/>
      <c r="P665" s="302"/>
      <c r="Q665" s="302"/>
      <c r="R665" s="302"/>
      <c r="S665" s="303"/>
      <c r="T665" s="52"/>
      <c r="U665" s="52"/>
      <c r="V665" s="52"/>
      <c r="W665" s="56"/>
      <c r="X665" s="52"/>
    </row>
    <row r="666" spans="1:53" ht="39.9" customHeight="1" x14ac:dyDescent="1.1000000000000001">
      <c r="E666" s="53" t="s">
        <v>12</v>
      </c>
      <c r="F666" s="149" t="e">
        <f>IF($K$1=8,VLOOKUP('zapisy k stolom'!F655,PAVUK!$GR$2:$GS$8,2,0),IF($K$1=16,VLOOKUP('zapisy k stolom'!F655,PAVUK!$HF$2:$HG$16,2,0),IF($K$1=32,VLOOKUP('zapisy k stolom'!F655,PAVUK!$HB$2:$HC$32,2,0),IF('zapisy k stolom'!$K$1=64,VLOOKUP('zapisy k stolom'!F655,PAVUK!$GX$2:$GY$64,2,0),IF('zapisy k stolom'!$K$1=128,VLOOKUP('zapisy k stolom'!F655,PAVUK!$GT$2:$GU$128,2,0))))))</f>
        <v>#N/A</v>
      </c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6"/>
      <c r="X666" s="52"/>
    </row>
    <row r="667" spans="1:53" ht="39.9" customHeight="1" x14ac:dyDescent="1.1000000000000001">
      <c r="E667" s="60"/>
      <c r="F667" s="61"/>
      <c r="G667" s="52"/>
      <c r="H667" s="52" t="s">
        <v>18</v>
      </c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6"/>
      <c r="X667" s="52"/>
    </row>
    <row r="668" spans="1:53" ht="39.9" customHeight="1" x14ac:dyDescent="1.1000000000000001">
      <c r="E668" s="60"/>
      <c r="F668" s="61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6"/>
      <c r="X668" s="52"/>
    </row>
    <row r="669" spans="1:53" ht="39.9" customHeight="1" x14ac:dyDescent="1.1000000000000001">
      <c r="E669" s="60"/>
      <c r="F669" s="61"/>
      <c r="G669" s="52"/>
      <c r="H669" s="52"/>
      <c r="I669" s="289" t="str">
        <f>I657</f>
        <v xml:space="preserve"> </v>
      </c>
      <c r="J669" s="289"/>
      <c r="K669" s="289"/>
      <c r="L669" s="289"/>
      <c r="M669" s="52"/>
      <c r="N669" s="52"/>
      <c r="P669" s="289" t="str">
        <f>I660</f>
        <v xml:space="preserve"> </v>
      </c>
      <c r="Q669" s="289"/>
      <c r="R669" s="289"/>
      <c r="S669" s="289"/>
      <c r="T669" s="290"/>
      <c r="U669" s="290"/>
      <c r="V669" s="52"/>
      <c r="W669" s="56"/>
      <c r="X669" s="52"/>
    </row>
    <row r="670" spans="1:53" ht="39.9" customHeight="1" x14ac:dyDescent="1.1000000000000001">
      <c r="E670" s="60"/>
      <c r="F670" s="61"/>
      <c r="G670" s="52"/>
      <c r="H670" s="52"/>
      <c r="I670" s="289" t="str">
        <f>I658</f>
        <v xml:space="preserve"> </v>
      </c>
      <c r="J670" s="289"/>
      <c r="K670" s="289"/>
      <c r="L670" s="289"/>
      <c r="M670" s="52"/>
      <c r="N670" s="52"/>
      <c r="O670" s="52"/>
      <c r="P670" s="289" t="str">
        <f>I661</f>
        <v xml:space="preserve"> </v>
      </c>
      <c r="Q670" s="289"/>
      <c r="R670" s="289"/>
      <c r="S670" s="289"/>
      <c r="T670" s="290"/>
      <c r="U670" s="290"/>
      <c r="V670" s="52"/>
      <c r="W670" s="56"/>
      <c r="X670" s="52"/>
    </row>
    <row r="671" spans="1:53" ht="69.900000000000006" customHeight="1" x14ac:dyDescent="1.1000000000000001">
      <c r="E671" s="53"/>
      <c r="F671" s="54"/>
      <c r="G671" s="52"/>
      <c r="H671" s="63" t="s">
        <v>21</v>
      </c>
      <c r="I671" s="291"/>
      <c r="J671" s="292"/>
      <c r="K671" s="292"/>
      <c r="L671" s="293"/>
      <c r="M671" s="52"/>
      <c r="N671" s="52"/>
      <c r="O671" s="63" t="s">
        <v>21</v>
      </c>
      <c r="P671" s="294"/>
      <c r="Q671" s="294"/>
      <c r="R671" s="294"/>
      <c r="S671" s="294"/>
      <c r="T671" s="294"/>
      <c r="U671" s="294"/>
      <c r="V671" s="52"/>
      <c r="W671" s="56"/>
      <c r="X671" s="52"/>
    </row>
    <row r="672" spans="1:53" ht="69.900000000000006" customHeight="1" x14ac:dyDescent="1.1000000000000001">
      <c r="E672" s="53"/>
      <c r="F672" s="54"/>
      <c r="G672" s="52"/>
      <c r="H672" s="63" t="s">
        <v>22</v>
      </c>
      <c r="I672" s="294"/>
      <c r="J672" s="294"/>
      <c r="K672" s="294"/>
      <c r="L672" s="294"/>
      <c r="M672" s="52"/>
      <c r="N672" s="52"/>
      <c r="O672" s="63" t="s">
        <v>22</v>
      </c>
      <c r="P672" s="294"/>
      <c r="Q672" s="294"/>
      <c r="R672" s="294"/>
      <c r="S672" s="294"/>
      <c r="T672" s="294"/>
      <c r="U672" s="294"/>
      <c r="V672" s="52"/>
      <c r="W672" s="56"/>
      <c r="X672" s="52"/>
    </row>
    <row r="673" spans="1:53" ht="69.900000000000006" customHeight="1" x14ac:dyDescent="1.1000000000000001">
      <c r="E673" s="53"/>
      <c r="F673" s="54"/>
      <c r="G673" s="52"/>
      <c r="H673" s="63" t="s">
        <v>22</v>
      </c>
      <c r="I673" s="294"/>
      <c r="J673" s="294"/>
      <c r="K673" s="294"/>
      <c r="L673" s="294"/>
      <c r="M673" s="52"/>
      <c r="N673" s="52"/>
      <c r="O673" s="63" t="s">
        <v>22</v>
      </c>
      <c r="P673" s="294"/>
      <c r="Q673" s="294"/>
      <c r="R673" s="294"/>
      <c r="S673" s="294"/>
      <c r="T673" s="294"/>
      <c r="U673" s="294"/>
      <c r="V673" s="52"/>
      <c r="W673" s="56"/>
      <c r="X673" s="52"/>
    </row>
    <row r="674" spans="1:53" ht="39.9" customHeight="1" thickBot="1" x14ac:dyDescent="1.1499999999999999">
      <c r="E674" s="64"/>
      <c r="F674" s="65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7"/>
      <c r="U674" s="67"/>
      <c r="V674" s="67"/>
      <c r="W674" s="68"/>
      <c r="X674" s="52"/>
    </row>
    <row r="675" spans="1:53" ht="61.8" thickBot="1" x14ac:dyDescent="1.1499999999999999"/>
    <row r="676" spans="1:53" ht="39.9" customHeight="1" x14ac:dyDescent="1.1000000000000001">
      <c r="A676" s="41" t="e">
        <f>F687</f>
        <v>#N/A</v>
      </c>
      <c r="C676" s="40"/>
      <c r="D676" s="40"/>
      <c r="E676" s="48" t="s">
        <v>39</v>
      </c>
      <c r="F676" s="49">
        <f>F655+1</f>
        <v>33</v>
      </c>
      <c r="G676" s="50"/>
      <c r="H676" s="86" t="s">
        <v>192</v>
      </c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 t="s">
        <v>15</v>
      </c>
      <c r="W676" s="51"/>
      <c r="X676" s="52"/>
      <c r="Y676" s="42" t="e">
        <f>A678</f>
        <v>#N/A</v>
      </c>
      <c r="Z676" s="47" t="str">
        <f>CONCATENATE("(",V678,":",V681,")")</f>
        <v>(:)</v>
      </c>
      <c r="AA676" s="44" t="str">
        <f>IF(N685=" ","",IF(N685=I678,B678,IF(N685=I681,B681," ")))</f>
        <v/>
      </c>
      <c r="AB676" s="44" t="str">
        <f>IF(V678&gt;V681,AV676,IF(V681&gt;V678,AV677,""))</f>
        <v/>
      </c>
      <c r="AC676" s="44" t="e">
        <f>CONCATENATE("Tbl.: ",F678,"   H: ",F681,"   D: ",F680)</f>
        <v>#N/A</v>
      </c>
      <c r="AD676" s="42" t="e">
        <f>IF(OR(I681="X",I678="X"),"",IF(N685=I678,B681,B678))</f>
        <v>#N/A</v>
      </c>
      <c r="AE676" s="42" t="s">
        <v>4</v>
      </c>
      <c r="AV676" s="45" t="str">
        <f>CONCATENATE(V678,":",V681, " ( ",AN678,",",AO678,",",AP678,",",AQ678,",",AR678,",",AS678,",",AT678," ) ")</f>
        <v xml:space="preserve">: ( ,,,,,, ) </v>
      </c>
    </row>
    <row r="677" spans="1:53" ht="39.9" customHeight="1" x14ac:dyDescent="1.1000000000000001">
      <c r="C677" s="40"/>
      <c r="D677" s="40"/>
      <c r="E677" s="53"/>
      <c r="F677" s="54"/>
      <c r="G677" s="85" t="s">
        <v>191</v>
      </c>
      <c r="H677" s="87" t="s">
        <v>193</v>
      </c>
      <c r="I677" s="52"/>
      <c r="J677" s="52"/>
      <c r="K677" s="52"/>
      <c r="L677" s="52"/>
      <c r="M677" s="52"/>
      <c r="N677" s="55">
        <v>1</v>
      </c>
      <c r="O677" s="55">
        <v>2</v>
      </c>
      <c r="P677" s="55">
        <v>3</v>
      </c>
      <c r="Q677" s="55">
        <v>4</v>
      </c>
      <c r="R677" s="55">
        <v>5</v>
      </c>
      <c r="S677" s="55">
        <v>6</v>
      </c>
      <c r="T677" s="55">
        <v>7</v>
      </c>
      <c r="U677" s="52"/>
      <c r="V677" s="55" t="s">
        <v>16</v>
      </c>
      <c r="W677" s="56"/>
      <c r="X677" s="52"/>
      <c r="AE677" s="42" t="s">
        <v>38</v>
      </c>
      <c r="AV677" s="45" t="str">
        <f>CONCATENATE(V681,":",V678, " ( ",AN679,",",AO679,",",AP679,",",AQ679,",",AR679,",",AS679,",",AT679," ) ")</f>
        <v xml:space="preserve">: ( ,,,,,, ) </v>
      </c>
    </row>
    <row r="678" spans="1:53" ht="39.9" customHeight="1" x14ac:dyDescent="1.1000000000000001">
      <c r="A678" s="41" t="e">
        <f>CONCATENATE(1,A676)</f>
        <v>#N/A</v>
      </c>
      <c r="B678" s="41" t="e">
        <f>VLOOKUP(A678,'KO KODY SPOLU'!$A$3:$B$478,2,0)</f>
        <v>#N/A</v>
      </c>
      <c r="C678" s="40"/>
      <c r="D678" s="40"/>
      <c r="E678" s="53" t="s">
        <v>14</v>
      </c>
      <c r="F678" s="54" t="e">
        <f>VLOOKUP(A676,'zoznam zapasov pomoc'!$A$6:$K$133,11,0)</f>
        <v>#N/A</v>
      </c>
      <c r="G678" s="298"/>
      <c r="H678" s="148"/>
      <c r="I678" s="296" t="str">
        <f>IF(ISERROR(VLOOKUP(B678,vylosovanie!$N$10:$Q$162,3,0))=TRUE," ",VLOOKUP(B678,vylosovanie!$N$10:$Q$162,3,0))</f>
        <v xml:space="preserve"> </v>
      </c>
      <c r="J678" s="297"/>
      <c r="K678" s="297"/>
      <c r="L678" s="297"/>
      <c r="M678" s="52"/>
      <c r="N678" s="300"/>
      <c r="O678" s="300"/>
      <c r="P678" s="300"/>
      <c r="Q678" s="300"/>
      <c r="R678" s="300"/>
      <c r="S678" s="300"/>
      <c r="T678" s="300"/>
      <c r="U678" s="52"/>
      <c r="V678" s="295" t="str">
        <f>IF(SUM(AF678:AL679)=0,"",SUM(AF678:AL678))</f>
        <v/>
      </c>
      <c r="W678" s="56"/>
      <c r="X678" s="52"/>
      <c r="AE678" s="42">
        <f>VLOOKUP(I678,vylosovanie!$F$5:$L$41,7,0)</f>
        <v>51</v>
      </c>
      <c r="AF678" s="57">
        <f>IF(N678&gt;N681,1,0)</f>
        <v>0</v>
      </c>
      <c r="AG678" s="57">
        <f t="shared" ref="AG678" si="832">IF(O678&gt;O681,1,0)</f>
        <v>0</v>
      </c>
      <c r="AH678" s="57">
        <f t="shared" ref="AH678" si="833">IF(P678&gt;P681,1,0)</f>
        <v>0</v>
      </c>
      <c r="AI678" s="57">
        <f t="shared" ref="AI678" si="834">IF(Q678&gt;Q681,1,0)</f>
        <v>0</v>
      </c>
      <c r="AJ678" s="57">
        <f t="shared" ref="AJ678" si="835">IF(R678&gt;R681,1,0)</f>
        <v>0</v>
      </c>
      <c r="AK678" s="57">
        <f t="shared" ref="AK678" si="836">IF(S678&gt;S681,1,0)</f>
        <v>0</v>
      </c>
      <c r="AL678" s="57">
        <f t="shared" ref="AL678" si="837">IF(T678&gt;T681,1,0)</f>
        <v>0</v>
      </c>
      <c r="AN678" s="57" t="str">
        <f t="shared" ref="AN678" si="838">IF(ISBLANK(N678)=TRUE,"",IF(AF678=1,N681,-N678))</f>
        <v/>
      </c>
      <c r="AO678" s="57" t="str">
        <f t="shared" ref="AO678" si="839">IF(ISBLANK(O678)=TRUE,"",IF(AG678=1,O681,-O678))</f>
        <v/>
      </c>
      <c r="AP678" s="57" t="str">
        <f t="shared" ref="AP678" si="840">IF(ISBLANK(P678)=TRUE,"",IF(AH678=1,P681,-P678))</f>
        <v/>
      </c>
      <c r="AQ678" s="57" t="str">
        <f t="shared" ref="AQ678" si="841">IF(ISBLANK(Q678)=TRUE,"",IF(AI678=1,Q681,-Q678))</f>
        <v/>
      </c>
      <c r="AR678" s="57" t="str">
        <f t="shared" ref="AR678" si="842">IF(ISBLANK(R678)=TRUE,"",IF(AJ678=1,R681,-R678))</f>
        <v/>
      </c>
      <c r="AS678" s="57" t="str">
        <f t="shared" ref="AS678" si="843">IF(ISBLANK(S678)=TRUE,"",IF(AK678=1,S681,-S678))</f>
        <v/>
      </c>
      <c r="AT678" s="57" t="str">
        <f t="shared" ref="AT678" si="844">IF(ISBLANK(T678)=TRUE,"",IF(AL678=1,T681,-T678))</f>
        <v/>
      </c>
      <c r="AZ678" s="58" t="s">
        <v>5</v>
      </c>
      <c r="BA678" s="58">
        <v>1</v>
      </c>
    </row>
    <row r="679" spans="1:53" ht="39.9" customHeight="1" x14ac:dyDescent="1.1000000000000001">
      <c r="C679" s="40"/>
      <c r="D679" s="40"/>
      <c r="E679" s="53"/>
      <c r="F679" s="54"/>
      <c r="G679" s="299"/>
      <c r="H679" s="148"/>
      <c r="I679" s="296" t="str">
        <f>IF(ISERROR(VLOOKUP(B678,vylosovanie!$N$10:$Q$162,3,0))=TRUE," ",VLOOKUP(B678,vylosovanie!$N$10:$Q$162,4,0))</f>
        <v xml:space="preserve"> </v>
      </c>
      <c r="J679" s="297"/>
      <c r="K679" s="297"/>
      <c r="L679" s="297"/>
      <c r="M679" s="52"/>
      <c r="N679" s="301"/>
      <c r="O679" s="301"/>
      <c r="P679" s="301"/>
      <c r="Q679" s="301"/>
      <c r="R679" s="301"/>
      <c r="S679" s="301"/>
      <c r="T679" s="301"/>
      <c r="U679" s="52"/>
      <c r="V679" s="295"/>
      <c r="W679" s="56"/>
      <c r="X679" s="52"/>
      <c r="AE679" s="42">
        <f>VLOOKUP(I681,vylosovanie!$F$5:$L$41,7,0)</f>
        <v>51</v>
      </c>
      <c r="AF679" s="57">
        <f>IF(N681&gt;N678,1,0)</f>
        <v>0</v>
      </c>
      <c r="AG679" s="57">
        <f t="shared" ref="AG679" si="845">IF(O681&gt;O678,1,0)</f>
        <v>0</v>
      </c>
      <c r="AH679" s="57">
        <f t="shared" ref="AH679" si="846">IF(P681&gt;P678,1,0)</f>
        <v>0</v>
      </c>
      <c r="AI679" s="57">
        <f t="shared" ref="AI679" si="847">IF(Q681&gt;Q678,1,0)</f>
        <v>0</v>
      </c>
      <c r="AJ679" s="57">
        <f t="shared" ref="AJ679" si="848">IF(R681&gt;R678,1,0)</f>
        <v>0</v>
      </c>
      <c r="AK679" s="57">
        <f t="shared" ref="AK679" si="849">IF(S681&gt;S678,1,0)</f>
        <v>0</v>
      </c>
      <c r="AL679" s="57">
        <f t="shared" ref="AL679" si="850">IF(T681&gt;T678,1,0)</f>
        <v>0</v>
      </c>
      <c r="AN679" s="57" t="str">
        <f t="shared" ref="AN679" si="851">IF(ISBLANK(N681)=TRUE,"",IF(AF679=1,N678,-N681))</f>
        <v/>
      </c>
      <c r="AO679" s="57" t="str">
        <f t="shared" ref="AO679" si="852">IF(ISBLANK(O681)=TRUE,"",IF(AG679=1,O678,-O681))</f>
        <v/>
      </c>
      <c r="AP679" s="57" t="str">
        <f t="shared" ref="AP679" si="853">IF(ISBLANK(P681)=TRUE,"",IF(AH679=1,P678,-P681))</f>
        <v/>
      </c>
      <c r="AQ679" s="57" t="str">
        <f t="shared" ref="AQ679" si="854">IF(ISBLANK(Q681)=TRUE,"",IF(AI679=1,Q678,-Q681))</f>
        <v/>
      </c>
      <c r="AR679" s="57" t="str">
        <f t="shared" ref="AR679" si="855">IF(ISBLANK(R681)=TRUE,"",IF(AJ679=1,R678,-R681))</f>
        <v/>
      </c>
      <c r="AS679" s="57" t="str">
        <f t="shared" ref="AS679" si="856">IF(ISBLANK(S681)=TRUE,"",IF(AK679=1,S678,-S681))</f>
        <v/>
      </c>
      <c r="AT679" s="57" t="str">
        <f t="shared" ref="AT679" si="857">IF(ISBLANK(T681)=TRUE,"",IF(AL679=1,T678,-T681))</f>
        <v/>
      </c>
      <c r="AZ679" s="58" t="s">
        <v>10</v>
      </c>
      <c r="BA679" s="58">
        <v>2</v>
      </c>
    </row>
    <row r="680" spans="1:53" ht="39.9" customHeight="1" x14ac:dyDescent="1.1000000000000001">
      <c r="C680" s="40"/>
      <c r="D680" s="40"/>
      <c r="E680" s="53" t="s">
        <v>20</v>
      </c>
      <c r="F680" s="54" t="e">
        <f>VLOOKUP(A676,'zoznam zapasov pomoc'!$A$6:$K$133,9,0)</f>
        <v>#N/A</v>
      </c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6"/>
      <c r="X680" s="52"/>
      <c r="AZ680" s="58" t="s">
        <v>23</v>
      </c>
      <c r="BA680" s="58">
        <v>3</v>
      </c>
    </row>
    <row r="681" spans="1:53" ht="39.9" customHeight="1" x14ac:dyDescent="1.1000000000000001">
      <c r="A681" s="41" t="e">
        <f>CONCATENATE(2,A676)</f>
        <v>#N/A</v>
      </c>
      <c r="B681" s="41" t="e">
        <f>VLOOKUP(A681,'KO KODY SPOLU'!$A$3:$B$478,2,0)</f>
        <v>#N/A</v>
      </c>
      <c r="C681" s="40"/>
      <c r="D681" s="40"/>
      <c r="E681" s="53" t="s">
        <v>13</v>
      </c>
      <c r="F681" s="59" t="e">
        <f>VLOOKUP(A676,'zoznam zapasov pomoc'!$A$6:$K$133,10,0)</f>
        <v>#N/A</v>
      </c>
      <c r="G681" s="298"/>
      <c r="H681" s="148"/>
      <c r="I681" s="296" t="str">
        <f>IF(ISERROR(VLOOKUP(B681,vylosovanie!$N$10:$Q$162,3,0))=TRUE," ",VLOOKUP(B681,vylosovanie!$N$10:$Q$162,3,0))</f>
        <v xml:space="preserve"> </v>
      </c>
      <c r="J681" s="297"/>
      <c r="K681" s="297"/>
      <c r="L681" s="297"/>
      <c r="M681" s="52"/>
      <c r="N681" s="300"/>
      <c r="O681" s="300"/>
      <c r="P681" s="300"/>
      <c r="Q681" s="300"/>
      <c r="R681" s="300"/>
      <c r="S681" s="300"/>
      <c r="T681" s="300"/>
      <c r="U681" s="52"/>
      <c r="V681" s="295" t="str">
        <f>IF(SUM(AF678:AL679)=0,"",SUM(AF679:AL679))</f>
        <v/>
      </c>
      <c r="W681" s="56"/>
      <c r="X681" s="52"/>
      <c r="AZ681" s="58" t="s">
        <v>24</v>
      </c>
      <c r="BA681" s="58">
        <v>4</v>
      </c>
    </row>
    <row r="682" spans="1:53" ht="39.9" customHeight="1" x14ac:dyDescent="1.1000000000000001">
      <c r="C682" s="40"/>
      <c r="D682" s="40"/>
      <c r="E682" s="60"/>
      <c r="F682" s="61"/>
      <c r="G682" s="299"/>
      <c r="H682" s="148"/>
      <c r="I682" s="296" t="str">
        <f>IF(ISERROR(VLOOKUP(B681,vylosovanie!$N$10:$Q$162,3,0))=TRUE," ",VLOOKUP(B681,vylosovanie!$N$10:$Q$162,4,0))</f>
        <v xml:space="preserve"> </v>
      </c>
      <c r="J682" s="297"/>
      <c r="K682" s="297"/>
      <c r="L682" s="297"/>
      <c r="M682" s="52"/>
      <c r="N682" s="301"/>
      <c r="O682" s="301"/>
      <c r="P682" s="301"/>
      <c r="Q682" s="301"/>
      <c r="R682" s="301"/>
      <c r="S682" s="301"/>
      <c r="T682" s="301"/>
      <c r="U682" s="52"/>
      <c r="V682" s="295"/>
      <c r="W682" s="56"/>
      <c r="X682" s="52"/>
      <c r="AZ682" s="58" t="s">
        <v>25</v>
      </c>
      <c r="BA682" s="58">
        <v>5</v>
      </c>
    </row>
    <row r="683" spans="1:53" ht="39.9" customHeight="1" x14ac:dyDescent="1.1000000000000001">
      <c r="C683" s="40"/>
      <c r="D683" s="40"/>
      <c r="E683" s="53" t="s">
        <v>36</v>
      </c>
      <c r="F683" s="54" t="s">
        <v>476</v>
      </c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6"/>
      <c r="X683" s="52"/>
      <c r="AZ683" s="58" t="s">
        <v>26</v>
      </c>
      <c r="BA683" s="58">
        <v>6</v>
      </c>
    </row>
    <row r="684" spans="1:53" ht="39.9" customHeight="1" x14ac:dyDescent="1.1000000000000001">
      <c r="C684" s="40"/>
      <c r="D684" s="40"/>
      <c r="E684" s="60"/>
      <c r="F684" s="61"/>
      <c r="G684" s="52"/>
      <c r="H684" s="52"/>
      <c r="I684" s="52" t="s">
        <v>17</v>
      </c>
      <c r="J684" s="52"/>
      <c r="K684" s="52"/>
      <c r="L684" s="52"/>
      <c r="M684" s="52"/>
      <c r="N684" s="62"/>
      <c r="O684" s="55"/>
      <c r="P684" s="55" t="s">
        <v>19</v>
      </c>
      <c r="Q684" s="55"/>
      <c r="R684" s="55"/>
      <c r="S684" s="55"/>
      <c r="T684" s="55"/>
      <c r="U684" s="52"/>
      <c r="V684" s="52"/>
      <c r="W684" s="56"/>
      <c r="X684" s="52"/>
      <c r="AZ684" s="58" t="s">
        <v>27</v>
      </c>
      <c r="BA684" s="58">
        <v>7</v>
      </c>
    </row>
    <row r="685" spans="1:53" ht="39.9" customHeight="1" x14ac:dyDescent="1.1000000000000001">
      <c r="E685" s="53" t="s">
        <v>11</v>
      </c>
      <c r="F685" s="54"/>
      <c r="G685" s="52"/>
      <c r="H685" s="52"/>
      <c r="I685" s="294"/>
      <c r="J685" s="294"/>
      <c r="K685" s="294"/>
      <c r="L685" s="294"/>
      <c r="M685" s="52"/>
      <c r="N685" s="291" t="str">
        <f>IF(I678="x",I681,IF(I681="x",I678,IF(V678="w",I678,IF(V681="w",I681,IF(V678&gt;V681,I678,IF(V681&gt;V678,I681," "))))))</f>
        <v xml:space="preserve"> </v>
      </c>
      <c r="O685" s="302"/>
      <c r="P685" s="302"/>
      <c r="Q685" s="302"/>
      <c r="R685" s="302"/>
      <c r="S685" s="303"/>
      <c r="T685" s="52"/>
      <c r="U685" s="52"/>
      <c r="V685" s="52"/>
      <c r="W685" s="56"/>
      <c r="X685" s="52"/>
      <c r="AZ685" s="58" t="s">
        <v>28</v>
      </c>
      <c r="BA685" s="58">
        <v>8</v>
      </c>
    </row>
    <row r="686" spans="1:53" ht="39.9" customHeight="1" x14ac:dyDescent="1.1000000000000001">
      <c r="E686" s="60"/>
      <c r="F686" s="61"/>
      <c r="G686" s="52"/>
      <c r="H686" s="52"/>
      <c r="I686" s="294"/>
      <c r="J686" s="294"/>
      <c r="K686" s="294"/>
      <c r="L686" s="294"/>
      <c r="M686" s="52"/>
      <c r="N686" s="291" t="str">
        <f>IF(I679="x",I682,IF(I682="x",I679,IF(V678="w",I679,IF(V681="w",I682,IF(V678&gt;V681,I679,IF(V681&gt;V678,I682," "))))))</f>
        <v xml:space="preserve"> </v>
      </c>
      <c r="O686" s="302"/>
      <c r="P686" s="302"/>
      <c r="Q686" s="302"/>
      <c r="R686" s="302"/>
      <c r="S686" s="303"/>
      <c r="T686" s="52"/>
      <c r="U686" s="52"/>
      <c r="V686" s="52"/>
      <c r="W686" s="56"/>
      <c r="X686" s="52"/>
    </row>
    <row r="687" spans="1:53" ht="39.9" customHeight="1" x14ac:dyDescent="1.1000000000000001">
      <c r="E687" s="53" t="s">
        <v>12</v>
      </c>
      <c r="F687" s="149" t="e">
        <f>IF($K$1=8,VLOOKUP('zapisy k stolom'!F676,PAVUK!$GR$2:$GS$8,2,0),IF($K$1=16,VLOOKUP('zapisy k stolom'!F676,PAVUK!$HF$2:$HG$16,2,0),IF($K$1=32,VLOOKUP('zapisy k stolom'!F676,PAVUK!$HB$2:$HC$32,2,0),IF('zapisy k stolom'!$K$1=64,VLOOKUP('zapisy k stolom'!F676,PAVUK!$GX$2:$GY$64,2,0),IF('zapisy k stolom'!$K$1=128,VLOOKUP('zapisy k stolom'!F676,PAVUK!$GT$2:$GU$128,2,0))))))</f>
        <v>#N/A</v>
      </c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6"/>
      <c r="X687" s="52"/>
    </row>
    <row r="688" spans="1:53" ht="39.9" customHeight="1" x14ac:dyDescent="1.1000000000000001">
      <c r="E688" s="60"/>
      <c r="F688" s="61"/>
      <c r="G688" s="52"/>
      <c r="H688" s="52" t="s">
        <v>18</v>
      </c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6"/>
      <c r="X688" s="52"/>
    </row>
    <row r="689" spans="1:53" ht="39.9" customHeight="1" x14ac:dyDescent="1.1000000000000001">
      <c r="E689" s="60"/>
      <c r="F689" s="61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6"/>
      <c r="X689" s="52"/>
    </row>
    <row r="690" spans="1:53" ht="39.9" customHeight="1" x14ac:dyDescent="1.1000000000000001">
      <c r="E690" s="60"/>
      <c r="F690" s="61"/>
      <c r="G690" s="52"/>
      <c r="H690" s="52"/>
      <c r="I690" s="289" t="str">
        <f>I678</f>
        <v xml:space="preserve"> </v>
      </c>
      <c r="J690" s="289"/>
      <c r="K690" s="289"/>
      <c r="L690" s="289"/>
      <c r="M690" s="52"/>
      <c r="N690" s="52"/>
      <c r="P690" s="289" t="str">
        <f>I681</f>
        <v xml:space="preserve"> </v>
      </c>
      <c r="Q690" s="289"/>
      <c r="R690" s="289"/>
      <c r="S690" s="289"/>
      <c r="T690" s="290"/>
      <c r="U690" s="290"/>
      <c r="V690" s="52"/>
      <c r="W690" s="56"/>
      <c r="X690" s="52"/>
    </row>
    <row r="691" spans="1:53" ht="39.9" customHeight="1" x14ac:dyDescent="1.1000000000000001">
      <c r="E691" s="60"/>
      <c r="F691" s="61"/>
      <c r="G691" s="52"/>
      <c r="H691" s="52"/>
      <c r="I691" s="289" t="str">
        <f>I679</f>
        <v xml:space="preserve"> </v>
      </c>
      <c r="J691" s="289"/>
      <c r="K691" s="289"/>
      <c r="L691" s="289"/>
      <c r="M691" s="52"/>
      <c r="N691" s="52"/>
      <c r="O691" s="52"/>
      <c r="P691" s="289" t="str">
        <f>I682</f>
        <v xml:space="preserve"> </v>
      </c>
      <c r="Q691" s="289"/>
      <c r="R691" s="289"/>
      <c r="S691" s="289"/>
      <c r="T691" s="290"/>
      <c r="U691" s="290"/>
      <c r="V691" s="52"/>
      <c r="W691" s="56"/>
      <c r="X691" s="52"/>
    </row>
    <row r="692" spans="1:53" ht="69.900000000000006" customHeight="1" x14ac:dyDescent="1.1000000000000001">
      <c r="E692" s="53"/>
      <c r="F692" s="54"/>
      <c r="G692" s="52"/>
      <c r="H692" s="63" t="s">
        <v>21</v>
      </c>
      <c r="I692" s="291"/>
      <c r="J692" s="292"/>
      <c r="K692" s="292"/>
      <c r="L692" s="293"/>
      <c r="M692" s="52"/>
      <c r="N692" s="52"/>
      <c r="O692" s="63" t="s">
        <v>21</v>
      </c>
      <c r="P692" s="294"/>
      <c r="Q692" s="294"/>
      <c r="R692" s="294"/>
      <c r="S692" s="294"/>
      <c r="T692" s="294"/>
      <c r="U692" s="294"/>
      <c r="V692" s="52"/>
      <c r="W692" s="56"/>
      <c r="X692" s="52"/>
    </row>
    <row r="693" spans="1:53" ht="69.900000000000006" customHeight="1" x14ac:dyDescent="1.1000000000000001">
      <c r="E693" s="53"/>
      <c r="F693" s="54"/>
      <c r="G693" s="52"/>
      <c r="H693" s="63" t="s">
        <v>22</v>
      </c>
      <c r="I693" s="294"/>
      <c r="J693" s="294"/>
      <c r="K693" s="294"/>
      <c r="L693" s="294"/>
      <c r="M693" s="52"/>
      <c r="N693" s="52"/>
      <c r="O693" s="63" t="s">
        <v>22</v>
      </c>
      <c r="P693" s="294"/>
      <c r="Q693" s="294"/>
      <c r="R693" s="294"/>
      <c r="S693" s="294"/>
      <c r="T693" s="294"/>
      <c r="U693" s="294"/>
      <c r="V693" s="52"/>
      <c r="W693" s="56"/>
      <c r="X693" s="52"/>
    </row>
    <row r="694" spans="1:53" ht="69.900000000000006" customHeight="1" x14ac:dyDescent="1.1000000000000001">
      <c r="E694" s="53"/>
      <c r="F694" s="54"/>
      <c r="G694" s="52"/>
      <c r="H694" s="63" t="s">
        <v>22</v>
      </c>
      <c r="I694" s="294"/>
      <c r="J694" s="294"/>
      <c r="K694" s="294"/>
      <c r="L694" s="294"/>
      <c r="M694" s="52"/>
      <c r="N694" s="52"/>
      <c r="O694" s="63" t="s">
        <v>22</v>
      </c>
      <c r="P694" s="294"/>
      <c r="Q694" s="294"/>
      <c r="R694" s="294"/>
      <c r="S694" s="294"/>
      <c r="T694" s="294"/>
      <c r="U694" s="294"/>
      <c r="V694" s="52"/>
      <c r="W694" s="56"/>
      <c r="X694" s="52"/>
    </row>
    <row r="695" spans="1:53" ht="39.9" customHeight="1" thickBot="1" x14ac:dyDescent="1.1499999999999999">
      <c r="E695" s="64"/>
      <c r="F695" s="65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7"/>
      <c r="U695" s="67"/>
      <c r="V695" s="67"/>
      <c r="W695" s="68"/>
      <c r="X695" s="52"/>
    </row>
    <row r="696" spans="1:53" ht="61.8" thickBot="1" x14ac:dyDescent="1.1499999999999999"/>
    <row r="697" spans="1:53" ht="39.9" customHeight="1" x14ac:dyDescent="1.1000000000000001">
      <c r="A697" s="41" t="e">
        <f>F708</f>
        <v>#N/A</v>
      </c>
      <c r="C697" s="40"/>
      <c r="D697" s="40"/>
      <c r="E697" s="48" t="s">
        <v>39</v>
      </c>
      <c r="F697" s="49">
        <f>F676+1</f>
        <v>34</v>
      </c>
      <c r="G697" s="50"/>
      <c r="H697" s="86" t="s">
        <v>192</v>
      </c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 t="s">
        <v>15</v>
      </c>
      <c r="W697" s="51"/>
      <c r="X697" s="52"/>
      <c r="Y697" s="42" t="e">
        <f>A699</f>
        <v>#N/A</v>
      </c>
      <c r="Z697" s="47" t="str">
        <f>CONCATENATE("(",V699,":",V702,")")</f>
        <v>(:)</v>
      </c>
      <c r="AA697" s="44" t="str">
        <f>IF(N706=" ","",IF(N706=I699,B699,IF(N706=I702,B702," ")))</f>
        <v/>
      </c>
      <c r="AB697" s="44" t="str">
        <f>IF(V699&gt;V702,AV697,IF(V702&gt;V699,AV698,""))</f>
        <v/>
      </c>
      <c r="AC697" s="44" t="e">
        <f>CONCATENATE("Tbl.: ",F699,"   H: ",F702,"   D: ",F701)</f>
        <v>#N/A</v>
      </c>
      <c r="AD697" s="42" t="e">
        <f>IF(OR(I702="X",I699="X"),"",IF(N706=I699,B702,B699))</f>
        <v>#N/A</v>
      </c>
      <c r="AE697" s="42" t="s">
        <v>4</v>
      </c>
      <c r="AV697" s="45" t="str">
        <f>CONCATENATE(V699,":",V702, " ( ",AN699,",",AO699,",",AP699,",",AQ699,",",AR699,",",AS699,",",AT699," ) ")</f>
        <v xml:space="preserve">: ( ,,,,,, ) </v>
      </c>
    </row>
    <row r="698" spans="1:53" ht="39.9" customHeight="1" x14ac:dyDescent="1.1000000000000001">
      <c r="C698" s="40"/>
      <c r="D698" s="40"/>
      <c r="E698" s="53"/>
      <c r="F698" s="54"/>
      <c r="G698" s="85" t="s">
        <v>191</v>
      </c>
      <c r="H698" s="87" t="s">
        <v>193</v>
      </c>
      <c r="I698" s="52"/>
      <c r="J698" s="52"/>
      <c r="K698" s="52"/>
      <c r="L698" s="52"/>
      <c r="M698" s="52"/>
      <c r="N698" s="55">
        <v>1</v>
      </c>
      <c r="O698" s="55">
        <v>2</v>
      </c>
      <c r="P698" s="55">
        <v>3</v>
      </c>
      <c r="Q698" s="55">
        <v>4</v>
      </c>
      <c r="R698" s="55">
        <v>5</v>
      </c>
      <c r="S698" s="55">
        <v>6</v>
      </c>
      <c r="T698" s="55">
        <v>7</v>
      </c>
      <c r="U698" s="52"/>
      <c r="V698" s="55" t="s">
        <v>16</v>
      </c>
      <c r="W698" s="56"/>
      <c r="X698" s="52"/>
      <c r="AE698" s="42" t="s">
        <v>38</v>
      </c>
      <c r="AV698" s="45" t="str">
        <f>CONCATENATE(V702,":",V699, " ( ",AN700,",",AO700,",",AP700,",",AQ700,",",AR700,",",AS700,",",AT700," ) ")</f>
        <v xml:space="preserve">: ( ,,,,,, ) </v>
      </c>
    </row>
    <row r="699" spans="1:53" ht="39.9" customHeight="1" x14ac:dyDescent="1.1000000000000001">
      <c r="A699" s="41" t="e">
        <f>CONCATENATE(1,A697)</f>
        <v>#N/A</v>
      </c>
      <c r="B699" s="41" t="e">
        <f>VLOOKUP(A699,'KO KODY SPOLU'!$A$3:$B$478,2,0)</f>
        <v>#N/A</v>
      </c>
      <c r="C699" s="40"/>
      <c r="D699" s="40"/>
      <c r="E699" s="53" t="s">
        <v>14</v>
      </c>
      <c r="F699" s="54" t="e">
        <f>VLOOKUP(A697,'zoznam zapasov pomoc'!$A$6:$K$133,11,0)</f>
        <v>#N/A</v>
      </c>
      <c r="G699" s="298"/>
      <c r="H699" s="148"/>
      <c r="I699" s="296" t="str">
        <f>IF(ISERROR(VLOOKUP(B699,vylosovanie!$N$10:$Q$162,3,0))=TRUE," ",VLOOKUP(B699,vylosovanie!$N$10:$Q$162,3,0))</f>
        <v xml:space="preserve"> </v>
      </c>
      <c r="J699" s="297"/>
      <c r="K699" s="297"/>
      <c r="L699" s="297"/>
      <c r="M699" s="52"/>
      <c r="N699" s="300"/>
      <c r="O699" s="300"/>
      <c r="P699" s="300"/>
      <c r="Q699" s="300"/>
      <c r="R699" s="300"/>
      <c r="S699" s="300"/>
      <c r="T699" s="300"/>
      <c r="U699" s="52"/>
      <c r="V699" s="295" t="str">
        <f>IF(SUM(AF699:AL700)=0,"",SUM(AF699:AL699))</f>
        <v/>
      </c>
      <c r="W699" s="56"/>
      <c r="X699" s="52"/>
      <c r="AE699" s="42">
        <f>VLOOKUP(I699,vylosovanie!$F$5:$L$41,7,0)</f>
        <v>51</v>
      </c>
      <c r="AF699" s="57">
        <f>IF(N699&gt;N702,1,0)</f>
        <v>0</v>
      </c>
      <c r="AG699" s="57">
        <f t="shared" ref="AG699" si="858">IF(O699&gt;O702,1,0)</f>
        <v>0</v>
      </c>
      <c r="AH699" s="57">
        <f t="shared" ref="AH699" si="859">IF(P699&gt;P702,1,0)</f>
        <v>0</v>
      </c>
      <c r="AI699" s="57">
        <f t="shared" ref="AI699" si="860">IF(Q699&gt;Q702,1,0)</f>
        <v>0</v>
      </c>
      <c r="AJ699" s="57">
        <f t="shared" ref="AJ699" si="861">IF(R699&gt;R702,1,0)</f>
        <v>0</v>
      </c>
      <c r="AK699" s="57">
        <f t="shared" ref="AK699" si="862">IF(S699&gt;S702,1,0)</f>
        <v>0</v>
      </c>
      <c r="AL699" s="57">
        <f t="shared" ref="AL699" si="863">IF(T699&gt;T702,1,0)</f>
        <v>0</v>
      </c>
      <c r="AN699" s="57" t="str">
        <f t="shared" ref="AN699" si="864">IF(ISBLANK(N699)=TRUE,"",IF(AF699=1,N702,-N699))</f>
        <v/>
      </c>
      <c r="AO699" s="57" t="str">
        <f t="shared" ref="AO699" si="865">IF(ISBLANK(O699)=TRUE,"",IF(AG699=1,O702,-O699))</f>
        <v/>
      </c>
      <c r="AP699" s="57" t="str">
        <f t="shared" ref="AP699" si="866">IF(ISBLANK(P699)=TRUE,"",IF(AH699=1,P702,-P699))</f>
        <v/>
      </c>
      <c r="AQ699" s="57" t="str">
        <f t="shared" ref="AQ699" si="867">IF(ISBLANK(Q699)=TRUE,"",IF(AI699=1,Q702,-Q699))</f>
        <v/>
      </c>
      <c r="AR699" s="57" t="str">
        <f t="shared" ref="AR699" si="868">IF(ISBLANK(R699)=TRUE,"",IF(AJ699=1,R702,-R699))</f>
        <v/>
      </c>
      <c r="AS699" s="57" t="str">
        <f t="shared" ref="AS699" si="869">IF(ISBLANK(S699)=TRUE,"",IF(AK699=1,S702,-S699))</f>
        <v/>
      </c>
      <c r="AT699" s="57" t="str">
        <f t="shared" ref="AT699" si="870">IF(ISBLANK(T699)=TRUE,"",IF(AL699=1,T702,-T699))</f>
        <v/>
      </c>
      <c r="AZ699" s="58" t="s">
        <v>5</v>
      </c>
      <c r="BA699" s="58">
        <v>1</v>
      </c>
    </row>
    <row r="700" spans="1:53" ht="39.9" customHeight="1" x14ac:dyDescent="1.1000000000000001">
      <c r="C700" s="40"/>
      <c r="D700" s="40"/>
      <c r="E700" s="53"/>
      <c r="F700" s="54"/>
      <c r="G700" s="299"/>
      <c r="H700" s="148"/>
      <c r="I700" s="296" t="str">
        <f>IF(ISERROR(VLOOKUP(B699,vylosovanie!$N$10:$Q$162,3,0))=TRUE," ",VLOOKUP(B699,vylosovanie!$N$10:$Q$162,4,0))</f>
        <v xml:space="preserve"> </v>
      </c>
      <c r="J700" s="297"/>
      <c r="K700" s="297"/>
      <c r="L700" s="297"/>
      <c r="M700" s="52"/>
      <c r="N700" s="301"/>
      <c r="O700" s="301"/>
      <c r="P700" s="301"/>
      <c r="Q700" s="301"/>
      <c r="R700" s="301"/>
      <c r="S700" s="301"/>
      <c r="T700" s="301"/>
      <c r="U700" s="52"/>
      <c r="V700" s="295"/>
      <c r="W700" s="56"/>
      <c r="X700" s="52"/>
      <c r="AE700" s="42">
        <f>VLOOKUP(I702,vylosovanie!$F$5:$L$41,7,0)</f>
        <v>51</v>
      </c>
      <c r="AF700" s="57">
        <f>IF(N702&gt;N699,1,0)</f>
        <v>0</v>
      </c>
      <c r="AG700" s="57">
        <f t="shared" ref="AG700" si="871">IF(O702&gt;O699,1,0)</f>
        <v>0</v>
      </c>
      <c r="AH700" s="57">
        <f t="shared" ref="AH700" si="872">IF(P702&gt;P699,1,0)</f>
        <v>0</v>
      </c>
      <c r="AI700" s="57">
        <f t="shared" ref="AI700" si="873">IF(Q702&gt;Q699,1,0)</f>
        <v>0</v>
      </c>
      <c r="AJ700" s="57">
        <f t="shared" ref="AJ700" si="874">IF(R702&gt;R699,1,0)</f>
        <v>0</v>
      </c>
      <c r="AK700" s="57">
        <f t="shared" ref="AK700" si="875">IF(S702&gt;S699,1,0)</f>
        <v>0</v>
      </c>
      <c r="AL700" s="57">
        <f t="shared" ref="AL700" si="876">IF(T702&gt;T699,1,0)</f>
        <v>0</v>
      </c>
      <c r="AN700" s="57" t="str">
        <f t="shared" ref="AN700" si="877">IF(ISBLANK(N702)=TRUE,"",IF(AF700=1,N699,-N702))</f>
        <v/>
      </c>
      <c r="AO700" s="57" t="str">
        <f t="shared" ref="AO700" si="878">IF(ISBLANK(O702)=TRUE,"",IF(AG700=1,O699,-O702))</f>
        <v/>
      </c>
      <c r="AP700" s="57" t="str">
        <f t="shared" ref="AP700" si="879">IF(ISBLANK(P702)=TRUE,"",IF(AH700=1,P699,-P702))</f>
        <v/>
      </c>
      <c r="AQ700" s="57" t="str">
        <f t="shared" ref="AQ700" si="880">IF(ISBLANK(Q702)=TRUE,"",IF(AI700=1,Q699,-Q702))</f>
        <v/>
      </c>
      <c r="AR700" s="57" t="str">
        <f t="shared" ref="AR700" si="881">IF(ISBLANK(R702)=TRUE,"",IF(AJ700=1,R699,-R702))</f>
        <v/>
      </c>
      <c r="AS700" s="57" t="str">
        <f t="shared" ref="AS700" si="882">IF(ISBLANK(S702)=TRUE,"",IF(AK700=1,S699,-S702))</f>
        <v/>
      </c>
      <c r="AT700" s="57" t="str">
        <f t="shared" ref="AT700" si="883">IF(ISBLANK(T702)=TRUE,"",IF(AL700=1,T699,-T702))</f>
        <v/>
      </c>
      <c r="AZ700" s="58" t="s">
        <v>10</v>
      </c>
      <c r="BA700" s="58">
        <v>2</v>
      </c>
    </row>
    <row r="701" spans="1:53" ht="39.9" customHeight="1" x14ac:dyDescent="1.1000000000000001">
      <c r="C701" s="40"/>
      <c r="D701" s="40"/>
      <c r="E701" s="53" t="s">
        <v>20</v>
      </c>
      <c r="F701" s="54" t="e">
        <f>VLOOKUP(A697,'zoznam zapasov pomoc'!$A$6:$K$133,9,0)</f>
        <v>#N/A</v>
      </c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6"/>
      <c r="X701" s="52"/>
      <c r="AZ701" s="58" t="s">
        <v>23</v>
      </c>
      <c r="BA701" s="58">
        <v>3</v>
      </c>
    </row>
    <row r="702" spans="1:53" ht="39.9" customHeight="1" x14ac:dyDescent="1.1000000000000001">
      <c r="A702" s="41" t="e">
        <f>CONCATENATE(2,A697)</f>
        <v>#N/A</v>
      </c>
      <c r="B702" s="41" t="e">
        <f>VLOOKUP(A702,'KO KODY SPOLU'!$A$3:$B$478,2,0)</f>
        <v>#N/A</v>
      </c>
      <c r="C702" s="40"/>
      <c r="D702" s="40"/>
      <c r="E702" s="53" t="s">
        <v>13</v>
      </c>
      <c r="F702" s="59" t="e">
        <f>VLOOKUP(A697,'zoznam zapasov pomoc'!$A$6:$K$133,10,0)</f>
        <v>#N/A</v>
      </c>
      <c r="G702" s="298"/>
      <c r="H702" s="148"/>
      <c r="I702" s="296" t="str">
        <f>IF(ISERROR(VLOOKUP(B702,vylosovanie!$N$10:$Q$162,3,0))=TRUE," ",VLOOKUP(B702,vylosovanie!$N$10:$Q$162,3,0))</f>
        <v xml:space="preserve"> </v>
      </c>
      <c r="J702" s="297"/>
      <c r="K702" s="297"/>
      <c r="L702" s="297"/>
      <c r="M702" s="52"/>
      <c r="N702" s="300"/>
      <c r="O702" s="300"/>
      <c r="P702" s="300"/>
      <c r="Q702" s="300"/>
      <c r="R702" s="300"/>
      <c r="S702" s="300"/>
      <c r="T702" s="300"/>
      <c r="U702" s="52"/>
      <c r="V702" s="295" t="str">
        <f>IF(SUM(AF699:AL700)=0,"",SUM(AF700:AL700))</f>
        <v/>
      </c>
      <c r="W702" s="56"/>
      <c r="X702" s="52"/>
      <c r="AZ702" s="58" t="s">
        <v>24</v>
      </c>
      <c r="BA702" s="58">
        <v>4</v>
      </c>
    </row>
    <row r="703" spans="1:53" ht="39.9" customHeight="1" x14ac:dyDescent="1.1000000000000001">
      <c r="C703" s="40"/>
      <c r="D703" s="40"/>
      <c r="E703" s="60"/>
      <c r="F703" s="61"/>
      <c r="G703" s="299"/>
      <c r="H703" s="148"/>
      <c r="I703" s="296" t="str">
        <f>IF(ISERROR(VLOOKUP(B702,vylosovanie!$N$10:$Q$162,3,0))=TRUE," ",VLOOKUP(B702,vylosovanie!$N$10:$Q$162,4,0))</f>
        <v xml:space="preserve"> </v>
      </c>
      <c r="J703" s="297"/>
      <c r="K703" s="297"/>
      <c r="L703" s="297"/>
      <c r="M703" s="52"/>
      <c r="N703" s="301"/>
      <c r="O703" s="301"/>
      <c r="P703" s="301"/>
      <c r="Q703" s="301"/>
      <c r="R703" s="301"/>
      <c r="S703" s="301"/>
      <c r="T703" s="301"/>
      <c r="U703" s="52"/>
      <c r="V703" s="295"/>
      <c r="W703" s="56"/>
      <c r="X703" s="52"/>
      <c r="AZ703" s="58" t="s">
        <v>25</v>
      </c>
      <c r="BA703" s="58">
        <v>5</v>
      </c>
    </row>
    <row r="704" spans="1:53" ht="39.9" customHeight="1" x14ac:dyDescent="1.1000000000000001">
      <c r="C704" s="40"/>
      <c r="D704" s="40"/>
      <c r="E704" s="53" t="s">
        <v>36</v>
      </c>
      <c r="F704" s="54" t="s">
        <v>476</v>
      </c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6"/>
      <c r="X704" s="52"/>
      <c r="AZ704" s="58" t="s">
        <v>26</v>
      </c>
      <c r="BA704" s="58">
        <v>6</v>
      </c>
    </row>
    <row r="705" spans="1:53" ht="39.9" customHeight="1" x14ac:dyDescent="1.1000000000000001">
      <c r="C705" s="40"/>
      <c r="D705" s="40"/>
      <c r="E705" s="60"/>
      <c r="F705" s="61"/>
      <c r="G705" s="52"/>
      <c r="H705" s="52"/>
      <c r="I705" s="52" t="s">
        <v>17</v>
      </c>
      <c r="J705" s="52"/>
      <c r="K705" s="52"/>
      <c r="L705" s="52"/>
      <c r="M705" s="52"/>
      <c r="N705" s="62"/>
      <c r="O705" s="55"/>
      <c r="P705" s="55" t="s">
        <v>19</v>
      </c>
      <c r="Q705" s="55"/>
      <c r="R705" s="55"/>
      <c r="S705" s="55"/>
      <c r="T705" s="55"/>
      <c r="U705" s="52"/>
      <c r="V705" s="52"/>
      <c r="W705" s="56"/>
      <c r="X705" s="52"/>
      <c r="AZ705" s="58" t="s">
        <v>27</v>
      </c>
      <c r="BA705" s="58">
        <v>7</v>
      </c>
    </row>
    <row r="706" spans="1:53" ht="39.9" customHeight="1" x14ac:dyDescent="1.1000000000000001">
      <c r="E706" s="53" t="s">
        <v>11</v>
      </c>
      <c r="F706" s="54"/>
      <c r="G706" s="52"/>
      <c r="H706" s="52"/>
      <c r="I706" s="294"/>
      <c r="J706" s="294"/>
      <c r="K706" s="294"/>
      <c r="L706" s="294"/>
      <c r="M706" s="52"/>
      <c r="N706" s="291" t="str">
        <f>IF(I699="x",I702,IF(I702="x",I699,IF(V699="w",I699,IF(V702="w",I702,IF(V699&gt;V702,I699,IF(V702&gt;V699,I702," "))))))</f>
        <v xml:space="preserve"> </v>
      </c>
      <c r="O706" s="302"/>
      <c r="P706" s="302"/>
      <c r="Q706" s="302"/>
      <c r="R706" s="302"/>
      <c r="S706" s="303"/>
      <c r="T706" s="52"/>
      <c r="U706" s="52"/>
      <c r="V706" s="52"/>
      <c r="W706" s="56"/>
      <c r="X706" s="52"/>
      <c r="AZ706" s="58" t="s">
        <v>28</v>
      </c>
      <c r="BA706" s="58">
        <v>8</v>
      </c>
    </row>
    <row r="707" spans="1:53" ht="39.9" customHeight="1" x14ac:dyDescent="1.1000000000000001">
      <c r="E707" s="60"/>
      <c r="F707" s="61"/>
      <c r="G707" s="52"/>
      <c r="H707" s="52"/>
      <c r="I707" s="294"/>
      <c r="J707" s="294"/>
      <c r="K707" s="294"/>
      <c r="L707" s="294"/>
      <c r="M707" s="52"/>
      <c r="N707" s="291" t="str">
        <f>IF(I700="x",I703,IF(I703="x",I700,IF(V699="w",I700,IF(V702="w",I703,IF(V699&gt;V702,I700,IF(V702&gt;V699,I703," "))))))</f>
        <v xml:space="preserve"> </v>
      </c>
      <c r="O707" s="302"/>
      <c r="P707" s="302"/>
      <c r="Q707" s="302"/>
      <c r="R707" s="302"/>
      <c r="S707" s="303"/>
      <c r="T707" s="52"/>
      <c r="U707" s="52"/>
      <c r="V707" s="52"/>
      <c r="W707" s="56"/>
      <c r="X707" s="52"/>
    </row>
    <row r="708" spans="1:53" ht="39.9" customHeight="1" x14ac:dyDescent="1.1000000000000001">
      <c r="E708" s="53" t="s">
        <v>12</v>
      </c>
      <c r="F708" s="149" t="e">
        <f>IF($K$1=8,VLOOKUP('zapisy k stolom'!F697,PAVUK!$GR$2:$GS$8,2,0),IF($K$1=16,VLOOKUP('zapisy k stolom'!F697,PAVUK!$HF$2:$HG$16,2,0),IF($K$1=32,VLOOKUP('zapisy k stolom'!F697,PAVUK!$HB$2:$HC$32,2,0),IF('zapisy k stolom'!$K$1=64,VLOOKUP('zapisy k stolom'!F697,PAVUK!$GX$2:$GY$64,2,0),IF('zapisy k stolom'!$K$1=128,VLOOKUP('zapisy k stolom'!F697,PAVUK!$GT$2:$GU$128,2,0))))))</f>
        <v>#N/A</v>
      </c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6"/>
      <c r="X708" s="52"/>
    </row>
    <row r="709" spans="1:53" ht="39.9" customHeight="1" x14ac:dyDescent="1.1000000000000001">
      <c r="E709" s="60"/>
      <c r="F709" s="61"/>
      <c r="G709" s="52"/>
      <c r="H709" s="52" t="s">
        <v>18</v>
      </c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6"/>
      <c r="X709" s="52"/>
    </row>
    <row r="710" spans="1:53" ht="39.9" customHeight="1" x14ac:dyDescent="1.1000000000000001">
      <c r="E710" s="60"/>
      <c r="F710" s="61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6"/>
      <c r="X710" s="52"/>
    </row>
    <row r="711" spans="1:53" ht="39.9" customHeight="1" x14ac:dyDescent="1.1000000000000001">
      <c r="E711" s="60"/>
      <c r="F711" s="61"/>
      <c r="G711" s="52"/>
      <c r="H711" s="52"/>
      <c r="I711" s="289" t="str">
        <f>I699</f>
        <v xml:space="preserve"> </v>
      </c>
      <c r="J711" s="289"/>
      <c r="K711" s="289"/>
      <c r="L711" s="289"/>
      <c r="M711" s="52"/>
      <c r="N711" s="52"/>
      <c r="P711" s="289" t="str">
        <f>I702</f>
        <v xml:space="preserve"> </v>
      </c>
      <c r="Q711" s="289"/>
      <c r="R711" s="289"/>
      <c r="S711" s="289"/>
      <c r="T711" s="290"/>
      <c r="U711" s="290"/>
      <c r="V711" s="52"/>
      <c r="W711" s="56"/>
      <c r="X711" s="52"/>
    </row>
    <row r="712" spans="1:53" ht="39.9" customHeight="1" x14ac:dyDescent="1.1000000000000001">
      <c r="E712" s="60"/>
      <c r="F712" s="61"/>
      <c r="G712" s="52"/>
      <c r="H712" s="52"/>
      <c r="I712" s="289" t="str">
        <f>I700</f>
        <v xml:space="preserve"> </v>
      </c>
      <c r="J712" s="289"/>
      <c r="K712" s="289"/>
      <c r="L712" s="289"/>
      <c r="M712" s="52"/>
      <c r="N712" s="52"/>
      <c r="O712" s="52"/>
      <c r="P712" s="289" t="str">
        <f>I703</f>
        <v xml:space="preserve"> </v>
      </c>
      <c r="Q712" s="289"/>
      <c r="R712" s="289"/>
      <c r="S712" s="289"/>
      <c r="T712" s="290"/>
      <c r="U712" s="290"/>
      <c r="V712" s="52"/>
      <c r="W712" s="56"/>
      <c r="X712" s="52"/>
    </row>
    <row r="713" spans="1:53" ht="69.900000000000006" customHeight="1" x14ac:dyDescent="1.1000000000000001">
      <c r="E713" s="53"/>
      <c r="F713" s="54"/>
      <c r="G713" s="52"/>
      <c r="H713" s="63" t="s">
        <v>21</v>
      </c>
      <c r="I713" s="291"/>
      <c r="J713" s="292"/>
      <c r="K713" s="292"/>
      <c r="L713" s="293"/>
      <c r="M713" s="52"/>
      <c r="N713" s="52"/>
      <c r="O713" s="63" t="s">
        <v>21</v>
      </c>
      <c r="P713" s="294"/>
      <c r="Q713" s="294"/>
      <c r="R713" s="294"/>
      <c r="S713" s="294"/>
      <c r="T713" s="294"/>
      <c r="U713" s="294"/>
      <c r="V713" s="52"/>
      <c r="W713" s="56"/>
      <c r="X713" s="52"/>
    </row>
    <row r="714" spans="1:53" ht="69.900000000000006" customHeight="1" x14ac:dyDescent="1.1000000000000001">
      <c r="E714" s="53"/>
      <c r="F714" s="54"/>
      <c r="G714" s="52"/>
      <c r="H714" s="63" t="s">
        <v>22</v>
      </c>
      <c r="I714" s="294"/>
      <c r="J714" s="294"/>
      <c r="K714" s="294"/>
      <c r="L714" s="294"/>
      <c r="M714" s="52"/>
      <c r="N714" s="52"/>
      <c r="O714" s="63" t="s">
        <v>22</v>
      </c>
      <c r="P714" s="294"/>
      <c r="Q714" s="294"/>
      <c r="R714" s="294"/>
      <c r="S714" s="294"/>
      <c r="T714" s="294"/>
      <c r="U714" s="294"/>
      <c r="V714" s="52"/>
      <c r="W714" s="56"/>
      <c r="X714" s="52"/>
    </row>
    <row r="715" spans="1:53" ht="69.900000000000006" customHeight="1" x14ac:dyDescent="1.1000000000000001">
      <c r="E715" s="53"/>
      <c r="F715" s="54"/>
      <c r="G715" s="52"/>
      <c r="H715" s="63" t="s">
        <v>22</v>
      </c>
      <c r="I715" s="294"/>
      <c r="J715" s="294"/>
      <c r="K715" s="294"/>
      <c r="L715" s="294"/>
      <c r="M715" s="52"/>
      <c r="N715" s="52"/>
      <c r="O715" s="63" t="s">
        <v>22</v>
      </c>
      <c r="P715" s="294"/>
      <c r="Q715" s="294"/>
      <c r="R715" s="294"/>
      <c r="S715" s="294"/>
      <c r="T715" s="294"/>
      <c r="U715" s="294"/>
      <c r="V715" s="52"/>
      <c r="W715" s="56"/>
      <c r="X715" s="52"/>
    </row>
    <row r="716" spans="1:53" ht="39.9" customHeight="1" thickBot="1" x14ac:dyDescent="1.1499999999999999">
      <c r="E716" s="64"/>
      <c r="F716" s="65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7"/>
      <c r="U716" s="67"/>
      <c r="V716" s="67"/>
      <c r="W716" s="68"/>
      <c r="X716" s="52"/>
    </row>
    <row r="717" spans="1:53" ht="61.8" thickBot="1" x14ac:dyDescent="1.1499999999999999"/>
    <row r="718" spans="1:53" ht="39.9" customHeight="1" x14ac:dyDescent="1.1000000000000001">
      <c r="A718" s="41" t="e">
        <f>F729</f>
        <v>#N/A</v>
      </c>
      <c r="C718" s="40"/>
      <c r="D718" s="40"/>
      <c r="E718" s="48" t="s">
        <v>39</v>
      </c>
      <c r="F718" s="49">
        <f>F697+1</f>
        <v>35</v>
      </c>
      <c r="G718" s="50"/>
      <c r="H718" s="86" t="s">
        <v>192</v>
      </c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 t="s">
        <v>15</v>
      </c>
      <c r="W718" s="51"/>
      <c r="X718" s="52"/>
      <c r="Y718" s="42" t="e">
        <f>A720</f>
        <v>#N/A</v>
      </c>
      <c r="Z718" s="47" t="str">
        <f>CONCATENATE("(",V720,":",V723,")")</f>
        <v>(:)</v>
      </c>
      <c r="AA718" s="44" t="str">
        <f>IF(N727=" ","",IF(N727=I720,B720,IF(N727=I723,B723," ")))</f>
        <v/>
      </c>
      <c r="AB718" s="44" t="str">
        <f>IF(V720&gt;V723,AV718,IF(V723&gt;V720,AV719,""))</f>
        <v/>
      </c>
      <c r="AC718" s="44" t="e">
        <f>CONCATENATE("Tbl.: ",F720,"   H: ",F723,"   D: ",F722)</f>
        <v>#N/A</v>
      </c>
      <c r="AD718" s="42" t="e">
        <f>IF(OR(I723="X",I720="X"),"",IF(N727=I720,B723,B720))</f>
        <v>#N/A</v>
      </c>
      <c r="AE718" s="42" t="s">
        <v>4</v>
      </c>
      <c r="AV718" s="45" t="str">
        <f>CONCATENATE(V720,":",V723, " ( ",AN720,",",AO720,",",AP720,",",AQ720,",",AR720,",",AS720,",",AT720," ) ")</f>
        <v xml:space="preserve">: ( ,,,,,, ) </v>
      </c>
    </row>
    <row r="719" spans="1:53" ht="39.9" customHeight="1" x14ac:dyDescent="1.1000000000000001">
      <c r="C719" s="40"/>
      <c r="D719" s="40"/>
      <c r="E719" s="53"/>
      <c r="F719" s="54"/>
      <c r="G719" s="85" t="s">
        <v>191</v>
      </c>
      <c r="H719" s="87" t="s">
        <v>193</v>
      </c>
      <c r="I719" s="52"/>
      <c r="J719" s="52"/>
      <c r="K719" s="52"/>
      <c r="L719" s="52"/>
      <c r="M719" s="52"/>
      <c r="N719" s="55">
        <v>1</v>
      </c>
      <c r="O719" s="55">
        <v>2</v>
      </c>
      <c r="P719" s="55">
        <v>3</v>
      </c>
      <c r="Q719" s="55">
        <v>4</v>
      </c>
      <c r="R719" s="55">
        <v>5</v>
      </c>
      <c r="S719" s="55">
        <v>6</v>
      </c>
      <c r="T719" s="55">
        <v>7</v>
      </c>
      <c r="U719" s="52"/>
      <c r="V719" s="55" t="s">
        <v>16</v>
      </c>
      <c r="W719" s="56"/>
      <c r="X719" s="52"/>
      <c r="AE719" s="42" t="s">
        <v>38</v>
      </c>
      <c r="AV719" s="45" t="str">
        <f>CONCATENATE(V723,":",V720, " ( ",AN721,",",AO721,",",AP721,",",AQ721,",",AR721,",",AS721,",",AT721," ) ")</f>
        <v xml:space="preserve">: ( ,,,,,, ) </v>
      </c>
    </row>
    <row r="720" spans="1:53" ht="39.9" customHeight="1" x14ac:dyDescent="1.1000000000000001">
      <c r="A720" s="41" t="e">
        <f>CONCATENATE(1,A718)</f>
        <v>#N/A</v>
      </c>
      <c r="B720" s="41" t="e">
        <f>VLOOKUP(A720,'KO KODY SPOLU'!$A$3:$B$478,2,0)</f>
        <v>#N/A</v>
      </c>
      <c r="C720" s="40"/>
      <c r="D720" s="40"/>
      <c r="E720" s="53" t="s">
        <v>14</v>
      </c>
      <c r="F720" s="54" t="e">
        <f>VLOOKUP(A718,'zoznam zapasov pomoc'!$A$6:$K$133,11,0)</f>
        <v>#N/A</v>
      </c>
      <c r="G720" s="298"/>
      <c r="H720" s="148"/>
      <c r="I720" s="296" t="str">
        <f>IF(ISERROR(VLOOKUP(B720,vylosovanie!$N$10:$Q$162,3,0))=TRUE," ",VLOOKUP(B720,vylosovanie!$N$10:$Q$162,3,0))</f>
        <v xml:space="preserve"> </v>
      </c>
      <c r="J720" s="297"/>
      <c r="K720" s="297"/>
      <c r="L720" s="297"/>
      <c r="M720" s="52"/>
      <c r="N720" s="300"/>
      <c r="O720" s="300"/>
      <c r="P720" s="300"/>
      <c r="Q720" s="300"/>
      <c r="R720" s="300"/>
      <c r="S720" s="300"/>
      <c r="T720" s="300"/>
      <c r="U720" s="52"/>
      <c r="V720" s="295" t="str">
        <f>IF(SUM(AF720:AL721)=0,"",SUM(AF720:AL720))</f>
        <v/>
      </c>
      <c r="W720" s="56"/>
      <c r="X720" s="52"/>
      <c r="AE720" s="42">
        <f>VLOOKUP(I720,vylosovanie!$F$5:$L$41,7,0)</f>
        <v>51</v>
      </c>
      <c r="AF720" s="57">
        <f>IF(N720&gt;N723,1,0)</f>
        <v>0</v>
      </c>
      <c r="AG720" s="57">
        <f t="shared" ref="AG720" si="884">IF(O720&gt;O723,1,0)</f>
        <v>0</v>
      </c>
      <c r="AH720" s="57">
        <f t="shared" ref="AH720" si="885">IF(P720&gt;P723,1,0)</f>
        <v>0</v>
      </c>
      <c r="AI720" s="57">
        <f t="shared" ref="AI720" si="886">IF(Q720&gt;Q723,1,0)</f>
        <v>0</v>
      </c>
      <c r="AJ720" s="57">
        <f t="shared" ref="AJ720" si="887">IF(R720&gt;R723,1,0)</f>
        <v>0</v>
      </c>
      <c r="AK720" s="57">
        <f t="shared" ref="AK720" si="888">IF(S720&gt;S723,1,0)</f>
        <v>0</v>
      </c>
      <c r="AL720" s="57">
        <f t="shared" ref="AL720" si="889">IF(T720&gt;T723,1,0)</f>
        <v>0</v>
      </c>
      <c r="AN720" s="57" t="str">
        <f t="shared" ref="AN720" si="890">IF(ISBLANK(N720)=TRUE,"",IF(AF720=1,N723,-N720))</f>
        <v/>
      </c>
      <c r="AO720" s="57" t="str">
        <f t="shared" ref="AO720" si="891">IF(ISBLANK(O720)=TRUE,"",IF(AG720=1,O723,-O720))</f>
        <v/>
      </c>
      <c r="AP720" s="57" t="str">
        <f t="shared" ref="AP720" si="892">IF(ISBLANK(P720)=TRUE,"",IF(AH720=1,P723,-P720))</f>
        <v/>
      </c>
      <c r="AQ720" s="57" t="str">
        <f t="shared" ref="AQ720" si="893">IF(ISBLANK(Q720)=TRUE,"",IF(AI720=1,Q723,-Q720))</f>
        <v/>
      </c>
      <c r="AR720" s="57" t="str">
        <f t="shared" ref="AR720" si="894">IF(ISBLANK(R720)=TRUE,"",IF(AJ720=1,R723,-R720))</f>
        <v/>
      </c>
      <c r="AS720" s="57" t="str">
        <f t="shared" ref="AS720" si="895">IF(ISBLANK(S720)=TRUE,"",IF(AK720=1,S723,-S720))</f>
        <v/>
      </c>
      <c r="AT720" s="57" t="str">
        <f t="shared" ref="AT720" si="896">IF(ISBLANK(T720)=TRUE,"",IF(AL720=1,T723,-T720))</f>
        <v/>
      </c>
      <c r="AZ720" s="58" t="s">
        <v>5</v>
      </c>
      <c r="BA720" s="58">
        <v>1</v>
      </c>
    </row>
    <row r="721" spans="1:53" ht="39.9" customHeight="1" x14ac:dyDescent="1.1000000000000001">
      <c r="C721" s="40"/>
      <c r="D721" s="40"/>
      <c r="E721" s="53"/>
      <c r="F721" s="54"/>
      <c r="G721" s="299"/>
      <c r="H721" s="148"/>
      <c r="I721" s="296" t="str">
        <f>IF(ISERROR(VLOOKUP(B720,vylosovanie!$N$10:$Q$162,3,0))=TRUE," ",VLOOKUP(B720,vylosovanie!$N$10:$Q$162,4,0))</f>
        <v xml:space="preserve"> </v>
      </c>
      <c r="J721" s="297"/>
      <c r="K721" s="297"/>
      <c r="L721" s="297"/>
      <c r="M721" s="52"/>
      <c r="N721" s="301"/>
      <c r="O721" s="301"/>
      <c r="P721" s="301"/>
      <c r="Q721" s="301"/>
      <c r="R721" s="301"/>
      <c r="S721" s="301"/>
      <c r="T721" s="301"/>
      <c r="U721" s="52"/>
      <c r="V721" s="295"/>
      <c r="W721" s="56"/>
      <c r="X721" s="52"/>
      <c r="AE721" s="42">
        <f>VLOOKUP(I723,vylosovanie!$F$5:$L$41,7,0)</f>
        <v>51</v>
      </c>
      <c r="AF721" s="57">
        <f>IF(N723&gt;N720,1,0)</f>
        <v>0</v>
      </c>
      <c r="AG721" s="57">
        <f t="shared" ref="AG721" si="897">IF(O723&gt;O720,1,0)</f>
        <v>0</v>
      </c>
      <c r="AH721" s="57">
        <f t="shared" ref="AH721" si="898">IF(P723&gt;P720,1,0)</f>
        <v>0</v>
      </c>
      <c r="AI721" s="57">
        <f t="shared" ref="AI721" si="899">IF(Q723&gt;Q720,1,0)</f>
        <v>0</v>
      </c>
      <c r="AJ721" s="57">
        <f t="shared" ref="AJ721" si="900">IF(R723&gt;R720,1,0)</f>
        <v>0</v>
      </c>
      <c r="AK721" s="57">
        <f t="shared" ref="AK721" si="901">IF(S723&gt;S720,1,0)</f>
        <v>0</v>
      </c>
      <c r="AL721" s="57">
        <f t="shared" ref="AL721" si="902">IF(T723&gt;T720,1,0)</f>
        <v>0</v>
      </c>
      <c r="AN721" s="57" t="str">
        <f t="shared" ref="AN721" si="903">IF(ISBLANK(N723)=TRUE,"",IF(AF721=1,N720,-N723))</f>
        <v/>
      </c>
      <c r="AO721" s="57" t="str">
        <f t="shared" ref="AO721" si="904">IF(ISBLANK(O723)=TRUE,"",IF(AG721=1,O720,-O723))</f>
        <v/>
      </c>
      <c r="AP721" s="57" t="str">
        <f t="shared" ref="AP721" si="905">IF(ISBLANK(P723)=TRUE,"",IF(AH721=1,P720,-P723))</f>
        <v/>
      </c>
      <c r="AQ721" s="57" t="str">
        <f t="shared" ref="AQ721" si="906">IF(ISBLANK(Q723)=TRUE,"",IF(AI721=1,Q720,-Q723))</f>
        <v/>
      </c>
      <c r="AR721" s="57" t="str">
        <f t="shared" ref="AR721" si="907">IF(ISBLANK(R723)=TRUE,"",IF(AJ721=1,R720,-R723))</f>
        <v/>
      </c>
      <c r="AS721" s="57" t="str">
        <f t="shared" ref="AS721" si="908">IF(ISBLANK(S723)=TRUE,"",IF(AK721=1,S720,-S723))</f>
        <v/>
      </c>
      <c r="AT721" s="57" t="str">
        <f t="shared" ref="AT721" si="909">IF(ISBLANK(T723)=TRUE,"",IF(AL721=1,T720,-T723))</f>
        <v/>
      </c>
      <c r="AZ721" s="58" t="s">
        <v>10</v>
      </c>
      <c r="BA721" s="58">
        <v>2</v>
      </c>
    </row>
    <row r="722" spans="1:53" ht="39.9" customHeight="1" x14ac:dyDescent="1.1000000000000001">
      <c r="C722" s="40"/>
      <c r="D722" s="40"/>
      <c r="E722" s="53" t="s">
        <v>20</v>
      </c>
      <c r="F722" s="54" t="e">
        <f>VLOOKUP(A718,'zoznam zapasov pomoc'!$A$6:$K$133,9,0)</f>
        <v>#N/A</v>
      </c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6"/>
      <c r="X722" s="52"/>
      <c r="AZ722" s="58" t="s">
        <v>23</v>
      </c>
      <c r="BA722" s="58">
        <v>3</v>
      </c>
    </row>
    <row r="723" spans="1:53" ht="39.9" customHeight="1" x14ac:dyDescent="1.1000000000000001">
      <c r="A723" s="41" t="e">
        <f>CONCATENATE(2,A718)</f>
        <v>#N/A</v>
      </c>
      <c r="B723" s="41" t="e">
        <f>VLOOKUP(A723,'KO KODY SPOLU'!$A$3:$B$478,2,0)</f>
        <v>#N/A</v>
      </c>
      <c r="C723" s="40"/>
      <c r="D723" s="40"/>
      <c r="E723" s="53" t="s">
        <v>13</v>
      </c>
      <c r="F723" s="59" t="e">
        <f>VLOOKUP(A718,'zoznam zapasov pomoc'!$A$6:$K$133,10,0)</f>
        <v>#N/A</v>
      </c>
      <c r="G723" s="298"/>
      <c r="H723" s="148"/>
      <c r="I723" s="296" t="str">
        <f>IF(ISERROR(VLOOKUP(B723,vylosovanie!$N$10:$Q$162,3,0))=TRUE," ",VLOOKUP(B723,vylosovanie!$N$10:$Q$162,3,0))</f>
        <v xml:space="preserve"> </v>
      </c>
      <c r="J723" s="297"/>
      <c r="K723" s="297"/>
      <c r="L723" s="297"/>
      <c r="M723" s="52"/>
      <c r="N723" s="300"/>
      <c r="O723" s="300"/>
      <c r="P723" s="300"/>
      <c r="Q723" s="300"/>
      <c r="R723" s="300"/>
      <c r="S723" s="300"/>
      <c r="T723" s="300"/>
      <c r="U723" s="52"/>
      <c r="V723" s="295" t="str">
        <f>IF(SUM(AF720:AL721)=0,"",SUM(AF721:AL721))</f>
        <v/>
      </c>
      <c r="W723" s="56"/>
      <c r="X723" s="52"/>
      <c r="AZ723" s="58" t="s">
        <v>24</v>
      </c>
      <c r="BA723" s="58">
        <v>4</v>
      </c>
    </row>
    <row r="724" spans="1:53" ht="39.9" customHeight="1" x14ac:dyDescent="1.1000000000000001">
      <c r="C724" s="40"/>
      <c r="D724" s="40"/>
      <c r="E724" s="60"/>
      <c r="F724" s="61"/>
      <c r="G724" s="299"/>
      <c r="H724" s="148"/>
      <c r="I724" s="296" t="str">
        <f>IF(ISERROR(VLOOKUP(B723,vylosovanie!$N$10:$Q$162,3,0))=TRUE," ",VLOOKUP(B723,vylosovanie!$N$10:$Q$162,4,0))</f>
        <v xml:space="preserve"> </v>
      </c>
      <c r="J724" s="297"/>
      <c r="K724" s="297"/>
      <c r="L724" s="297"/>
      <c r="M724" s="52"/>
      <c r="N724" s="301"/>
      <c r="O724" s="301"/>
      <c r="P724" s="301"/>
      <c r="Q724" s="301"/>
      <c r="R724" s="301"/>
      <c r="S724" s="301"/>
      <c r="T724" s="301"/>
      <c r="U724" s="52"/>
      <c r="V724" s="295"/>
      <c r="W724" s="56"/>
      <c r="X724" s="52"/>
      <c r="AZ724" s="58" t="s">
        <v>25</v>
      </c>
      <c r="BA724" s="58">
        <v>5</v>
      </c>
    </row>
    <row r="725" spans="1:53" ht="39.9" customHeight="1" x14ac:dyDescent="1.1000000000000001">
      <c r="C725" s="40"/>
      <c r="D725" s="40"/>
      <c r="E725" s="53" t="s">
        <v>36</v>
      </c>
      <c r="F725" s="54" t="s">
        <v>476</v>
      </c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6"/>
      <c r="X725" s="52"/>
      <c r="AZ725" s="58" t="s">
        <v>26</v>
      </c>
      <c r="BA725" s="58">
        <v>6</v>
      </c>
    </row>
    <row r="726" spans="1:53" ht="39.9" customHeight="1" x14ac:dyDescent="1.1000000000000001">
      <c r="C726" s="40"/>
      <c r="D726" s="40"/>
      <c r="E726" s="60"/>
      <c r="F726" s="61"/>
      <c r="G726" s="52"/>
      <c r="H726" s="52"/>
      <c r="I726" s="52" t="s">
        <v>17</v>
      </c>
      <c r="J726" s="52"/>
      <c r="K726" s="52"/>
      <c r="L726" s="52"/>
      <c r="M726" s="52"/>
      <c r="N726" s="62"/>
      <c r="O726" s="55"/>
      <c r="P726" s="55" t="s">
        <v>19</v>
      </c>
      <c r="Q726" s="55"/>
      <c r="R726" s="55"/>
      <c r="S726" s="55"/>
      <c r="T726" s="55"/>
      <c r="U726" s="52"/>
      <c r="V726" s="52"/>
      <c r="W726" s="56"/>
      <c r="X726" s="52"/>
      <c r="AZ726" s="58" t="s">
        <v>27</v>
      </c>
      <c r="BA726" s="58">
        <v>7</v>
      </c>
    </row>
    <row r="727" spans="1:53" ht="39.9" customHeight="1" x14ac:dyDescent="1.1000000000000001">
      <c r="E727" s="53" t="s">
        <v>11</v>
      </c>
      <c r="F727" s="54"/>
      <c r="G727" s="52"/>
      <c r="H727" s="52"/>
      <c r="I727" s="294"/>
      <c r="J727" s="294"/>
      <c r="K727" s="294"/>
      <c r="L727" s="294"/>
      <c r="M727" s="52"/>
      <c r="N727" s="291" t="str">
        <f>IF(I720="x",I723,IF(I723="x",I720,IF(V720="w",I720,IF(V723="w",I723,IF(V720&gt;V723,I720,IF(V723&gt;V720,I723," "))))))</f>
        <v xml:space="preserve"> </v>
      </c>
      <c r="O727" s="302"/>
      <c r="P727" s="302"/>
      <c r="Q727" s="302"/>
      <c r="R727" s="302"/>
      <c r="S727" s="303"/>
      <c r="T727" s="52"/>
      <c r="U727" s="52"/>
      <c r="V727" s="52"/>
      <c r="W727" s="56"/>
      <c r="X727" s="52"/>
      <c r="AZ727" s="58" t="s">
        <v>28</v>
      </c>
      <c r="BA727" s="58">
        <v>8</v>
      </c>
    </row>
    <row r="728" spans="1:53" ht="39.9" customHeight="1" x14ac:dyDescent="1.1000000000000001">
      <c r="E728" s="60"/>
      <c r="F728" s="61"/>
      <c r="G728" s="52"/>
      <c r="H728" s="52"/>
      <c r="I728" s="294"/>
      <c r="J728" s="294"/>
      <c r="K728" s="294"/>
      <c r="L728" s="294"/>
      <c r="M728" s="52"/>
      <c r="N728" s="291" t="str">
        <f>IF(I721="x",I724,IF(I724="x",I721,IF(V720="w",I721,IF(V723="w",I724,IF(V720&gt;V723,I721,IF(V723&gt;V720,I724," "))))))</f>
        <v xml:space="preserve"> </v>
      </c>
      <c r="O728" s="302"/>
      <c r="P728" s="302"/>
      <c r="Q728" s="302"/>
      <c r="R728" s="302"/>
      <c r="S728" s="303"/>
      <c r="T728" s="52"/>
      <c r="U728" s="52"/>
      <c r="V728" s="52"/>
      <c r="W728" s="56"/>
      <c r="X728" s="52"/>
    </row>
    <row r="729" spans="1:53" ht="39.9" customHeight="1" x14ac:dyDescent="1.1000000000000001">
      <c r="E729" s="53" t="s">
        <v>12</v>
      </c>
      <c r="F729" s="149" t="e">
        <f>IF($K$1=8,VLOOKUP('zapisy k stolom'!F718,PAVUK!$GR$2:$GS$8,2,0),IF($K$1=16,VLOOKUP('zapisy k stolom'!F718,PAVUK!$HF$2:$HG$16,2,0),IF($K$1=32,VLOOKUP('zapisy k stolom'!F718,PAVUK!$HB$2:$HC$32,2,0),IF('zapisy k stolom'!$K$1=64,VLOOKUP('zapisy k stolom'!F718,PAVUK!$GX$2:$GY$64,2,0),IF('zapisy k stolom'!$K$1=128,VLOOKUP('zapisy k stolom'!F718,PAVUK!$GT$2:$GU$128,2,0))))))</f>
        <v>#N/A</v>
      </c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6"/>
      <c r="X729" s="52"/>
    </row>
    <row r="730" spans="1:53" ht="39.9" customHeight="1" x14ac:dyDescent="1.1000000000000001">
      <c r="E730" s="60"/>
      <c r="F730" s="61"/>
      <c r="G730" s="52"/>
      <c r="H730" s="52" t="s">
        <v>18</v>
      </c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6"/>
      <c r="X730" s="52"/>
    </row>
    <row r="731" spans="1:53" ht="39.9" customHeight="1" x14ac:dyDescent="1.1000000000000001">
      <c r="E731" s="60"/>
      <c r="F731" s="61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6"/>
      <c r="X731" s="52"/>
    </row>
    <row r="732" spans="1:53" ht="39.9" customHeight="1" x14ac:dyDescent="1.1000000000000001">
      <c r="E732" s="60"/>
      <c r="F732" s="61"/>
      <c r="G732" s="52"/>
      <c r="H732" s="52"/>
      <c r="I732" s="289" t="str">
        <f>I720</f>
        <v xml:space="preserve"> </v>
      </c>
      <c r="J732" s="289"/>
      <c r="K732" s="289"/>
      <c r="L732" s="289"/>
      <c r="M732" s="52"/>
      <c r="N732" s="52"/>
      <c r="P732" s="289" t="str">
        <f>I723</f>
        <v xml:space="preserve"> </v>
      </c>
      <c r="Q732" s="289"/>
      <c r="R732" s="289"/>
      <c r="S732" s="289"/>
      <c r="T732" s="290"/>
      <c r="U732" s="290"/>
      <c r="V732" s="52"/>
      <c r="W732" s="56"/>
      <c r="X732" s="52"/>
    </row>
    <row r="733" spans="1:53" ht="39.9" customHeight="1" x14ac:dyDescent="1.1000000000000001">
      <c r="E733" s="60"/>
      <c r="F733" s="61"/>
      <c r="G733" s="52"/>
      <c r="H733" s="52"/>
      <c r="I733" s="289" t="str">
        <f>I721</f>
        <v xml:space="preserve"> </v>
      </c>
      <c r="J733" s="289"/>
      <c r="K733" s="289"/>
      <c r="L733" s="289"/>
      <c r="M733" s="52"/>
      <c r="N733" s="52"/>
      <c r="O733" s="52"/>
      <c r="P733" s="289" t="str">
        <f>I724</f>
        <v xml:space="preserve"> </v>
      </c>
      <c r="Q733" s="289"/>
      <c r="R733" s="289"/>
      <c r="S733" s="289"/>
      <c r="T733" s="290"/>
      <c r="U733" s="290"/>
      <c r="V733" s="52"/>
      <c r="W733" s="56"/>
      <c r="X733" s="52"/>
    </row>
    <row r="734" spans="1:53" ht="69.900000000000006" customHeight="1" x14ac:dyDescent="1.1000000000000001">
      <c r="E734" s="53"/>
      <c r="F734" s="54"/>
      <c r="G734" s="52"/>
      <c r="H734" s="63" t="s">
        <v>21</v>
      </c>
      <c r="I734" s="291"/>
      <c r="J734" s="292"/>
      <c r="K734" s="292"/>
      <c r="L734" s="293"/>
      <c r="M734" s="52"/>
      <c r="N734" s="52"/>
      <c r="O734" s="63" t="s">
        <v>21</v>
      </c>
      <c r="P734" s="294"/>
      <c r="Q734" s="294"/>
      <c r="R734" s="294"/>
      <c r="S734" s="294"/>
      <c r="T734" s="294"/>
      <c r="U734" s="294"/>
      <c r="V734" s="52"/>
      <c r="W734" s="56"/>
      <c r="X734" s="52"/>
    </row>
    <row r="735" spans="1:53" ht="69.900000000000006" customHeight="1" x14ac:dyDescent="1.1000000000000001">
      <c r="E735" s="53"/>
      <c r="F735" s="54"/>
      <c r="G735" s="52"/>
      <c r="H735" s="63" t="s">
        <v>22</v>
      </c>
      <c r="I735" s="294"/>
      <c r="J735" s="294"/>
      <c r="K735" s="294"/>
      <c r="L735" s="294"/>
      <c r="M735" s="52"/>
      <c r="N735" s="52"/>
      <c r="O735" s="63" t="s">
        <v>22</v>
      </c>
      <c r="P735" s="294"/>
      <c r="Q735" s="294"/>
      <c r="R735" s="294"/>
      <c r="S735" s="294"/>
      <c r="T735" s="294"/>
      <c r="U735" s="294"/>
      <c r="V735" s="52"/>
      <c r="W735" s="56"/>
      <c r="X735" s="52"/>
    </row>
    <row r="736" spans="1:53" ht="69.900000000000006" customHeight="1" x14ac:dyDescent="1.1000000000000001">
      <c r="E736" s="53"/>
      <c r="F736" s="54"/>
      <c r="G736" s="52"/>
      <c r="H736" s="63" t="s">
        <v>22</v>
      </c>
      <c r="I736" s="294"/>
      <c r="J736" s="294"/>
      <c r="K736" s="294"/>
      <c r="L736" s="294"/>
      <c r="M736" s="52"/>
      <c r="N736" s="52"/>
      <c r="O736" s="63" t="s">
        <v>22</v>
      </c>
      <c r="P736" s="294"/>
      <c r="Q736" s="294"/>
      <c r="R736" s="294"/>
      <c r="S736" s="294"/>
      <c r="T736" s="294"/>
      <c r="U736" s="294"/>
      <c r="V736" s="52"/>
      <c r="W736" s="56"/>
      <c r="X736" s="52"/>
    </row>
    <row r="737" spans="1:53" ht="39.9" customHeight="1" thickBot="1" x14ac:dyDescent="1.1499999999999999">
      <c r="E737" s="64"/>
      <c r="F737" s="65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7"/>
      <c r="U737" s="67"/>
      <c r="V737" s="67"/>
      <c r="W737" s="68"/>
      <c r="X737" s="52"/>
    </row>
    <row r="738" spans="1:53" ht="61.8" thickBot="1" x14ac:dyDescent="1.1499999999999999"/>
    <row r="739" spans="1:53" ht="39.9" customHeight="1" x14ac:dyDescent="1.1000000000000001">
      <c r="A739" s="41" t="e">
        <f>F750</f>
        <v>#N/A</v>
      </c>
      <c r="C739" s="40"/>
      <c r="D739" s="40"/>
      <c r="E739" s="48" t="s">
        <v>39</v>
      </c>
      <c r="F739" s="49">
        <f>F718+1</f>
        <v>36</v>
      </c>
      <c r="G739" s="50"/>
      <c r="H739" s="86" t="s">
        <v>192</v>
      </c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 t="s">
        <v>15</v>
      </c>
      <c r="W739" s="51"/>
      <c r="X739" s="52"/>
      <c r="Y739" s="42" t="e">
        <f>A741</f>
        <v>#N/A</v>
      </c>
      <c r="Z739" s="47" t="str">
        <f>CONCATENATE("(",V741,":",V744,")")</f>
        <v>(:)</v>
      </c>
      <c r="AA739" s="44" t="str">
        <f>IF(N748=" ","",IF(N748=I741,B741,IF(N748=I744,B744," ")))</f>
        <v/>
      </c>
      <c r="AB739" s="44" t="str">
        <f>IF(V741&gt;V744,AV739,IF(V744&gt;V741,AV740,""))</f>
        <v/>
      </c>
      <c r="AC739" s="44" t="e">
        <f>CONCATENATE("Tbl.: ",F741,"   H: ",F744,"   D: ",F743)</f>
        <v>#N/A</v>
      </c>
      <c r="AD739" s="42" t="e">
        <f>IF(OR(I744="X",I741="X"),"",IF(N748=I741,B744,B741))</f>
        <v>#N/A</v>
      </c>
      <c r="AE739" s="42" t="s">
        <v>4</v>
      </c>
      <c r="AV739" s="45" t="str">
        <f>CONCATENATE(V741,":",V744, " ( ",AN741,",",AO741,",",AP741,",",AQ741,",",AR741,",",AS741,",",AT741," ) ")</f>
        <v xml:space="preserve">: ( ,,,,,, ) </v>
      </c>
    </row>
    <row r="740" spans="1:53" ht="39.9" customHeight="1" x14ac:dyDescent="1.1000000000000001">
      <c r="C740" s="40"/>
      <c r="D740" s="40"/>
      <c r="E740" s="53"/>
      <c r="F740" s="54"/>
      <c r="G740" s="85" t="s">
        <v>191</v>
      </c>
      <c r="H740" s="87" t="s">
        <v>193</v>
      </c>
      <c r="I740" s="52"/>
      <c r="J740" s="52"/>
      <c r="K740" s="52"/>
      <c r="L740" s="52"/>
      <c r="M740" s="52"/>
      <c r="N740" s="55">
        <v>1</v>
      </c>
      <c r="O740" s="55">
        <v>2</v>
      </c>
      <c r="P740" s="55">
        <v>3</v>
      </c>
      <c r="Q740" s="55">
        <v>4</v>
      </c>
      <c r="R740" s="55">
        <v>5</v>
      </c>
      <c r="S740" s="55">
        <v>6</v>
      </c>
      <c r="T740" s="55">
        <v>7</v>
      </c>
      <c r="U740" s="52"/>
      <c r="V740" s="55" t="s">
        <v>16</v>
      </c>
      <c r="W740" s="56"/>
      <c r="X740" s="52"/>
      <c r="AE740" s="42" t="s">
        <v>38</v>
      </c>
      <c r="AV740" s="45" t="str">
        <f>CONCATENATE(V744,":",V741, " ( ",AN742,",",AO742,",",AP742,",",AQ742,",",AR742,",",AS742,",",AT742," ) ")</f>
        <v xml:space="preserve">: ( ,,,,,, ) </v>
      </c>
    </row>
    <row r="741" spans="1:53" ht="39.9" customHeight="1" x14ac:dyDescent="1.1000000000000001">
      <c r="A741" s="41" t="e">
        <f>CONCATENATE(1,A739)</f>
        <v>#N/A</v>
      </c>
      <c r="B741" s="41" t="e">
        <f>VLOOKUP(A741,'KO KODY SPOLU'!$A$3:$B$478,2,0)</f>
        <v>#N/A</v>
      </c>
      <c r="C741" s="40"/>
      <c r="D741" s="40"/>
      <c r="E741" s="53" t="s">
        <v>14</v>
      </c>
      <c r="F741" s="54" t="e">
        <f>VLOOKUP(A739,'zoznam zapasov pomoc'!$A$6:$K$133,11,0)</f>
        <v>#N/A</v>
      </c>
      <c r="G741" s="298"/>
      <c r="H741" s="148"/>
      <c r="I741" s="296" t="str">
        <f>IF(ISERROR(VLOOKUP(B741,vylosovanie!$N$10:$Q$162,3,0))=TRUE," ",VLOOKUP(B741,vylosovanie!$N$10:$Q$162,3,0))</f>
        <v xml:space="preserve"> </v>
      </c>
      <c r="J741" s="297"/>
      <c r="K741" s="297"/>
      <c r="L741" s="297"/>
      <c r="M741" s="52"/>
      <c r="N741" s="300"/>
      <c r="O741" s="300"/>
      <c r="P741" s="300"/>
      <c r="Q741" s="300"/>
      <c r="R741" s="300"/>
      <c r="S741" s="300"/>
      <c r="T741" s="300"/>
      <c r="U741" s="52"/>
      <c r="V741" s="295" t="str">
        <f>IF(SUM(AF741:AL742)=0,"",SUM(AF741:AL741))</f>
        <v/>
      </c>
      <c r="W741" s="56"/>
      <c r="X741" s="52"/>
      <c r="AE741" s="42">
        <f>VLOOKUP(I741,vylosovanie!$F$5:$L$41,7,0)</f>
        <v>51</v>
      </c>
      <c r="AF741" s="57">
        <f>IF(N741&gt;N744,1,0)</f>
        <v>0</v>
      </c>
      <c r="AG741" s="57">
        <f t="shared" ref="AG741" si="910">IF(O741&gt;O744,1,0)</f>
        <v>0</v>
      </c>
      <c r="AH741" s="57">
        <f t="shared" ref="AH741" si="911">IF(P741&gt;P744,1,0)</f>
        <v>0</v>
      </c>
      <c r="AI741" s="57">
        <f t="shared" ref="AI741" si="912">IF(Q741&gt;Q744,1,0)</f>
        <v>0</v>
      </c>
      <c r="AJ741" s="57">
        <f t="shared" ref="AJ741" si="913">IF(R741&gt;R744,1,0)</f>
        <v>0</v>
      </c>
      <c r="AK741" s="57">
        <f t="shared" ref="AK741" si="914">IF(S741&gt;S744,1,0)</f>
        <v>0</v>
      </c>
      <c r="AL741" s="57">
        <f t="shared" ref="AL741" si="915">IF(T741&gt;T744,1,0)</f>
        <v>0</v>
      </c>
      <c r="AN741" s="57" t="str">
        <f t="shared" ref="AN741" si="916">IF(ISBLANK(N741)=TRUE,"",IF(AF741=1,N744,-N741))</f>
        <v/>
      </c>
      <c r="AO741" s="57" t="str">
        <f t="shared" ref="AO741" si="917">IF(ISBLANK(O741)=TRUE,"",IF(AG741=1,O744,-O741))</f>
        <v/>
      </c>
      <c r="AP741" s="57" t="str">
        <f t="shared" ref="AP741" si="918">IF(ISBLANK(P741)=TRUE,"",IF(AH741=1,P744,-P741))</f>
        <v/>
      </c>
      <c r="AQ741" s="57" t="str">
        <f t="shared" ref="AQ741" si="919">IF(ISBLANK(Q741)=TRUE,"",IF(AI741=1,Q744,-Q741))</f>
        <v/>
      </c>
      <c r="AR741" s="57" t="str">
        <f t="shared" ref="AR741" si="920">IF(ISBLANK(R741)=TRUE,"",IF(AJ741=1,R744,-R741))</f>
        <v/>
      </c>
      <c r="AS741" s="57" t="str">
        <f t="shared" ref="AS741" si="921">IF(ISBLANK(S741)=TRUE,"",IF(AK741=1,S744,-S741))</f>
        <v/>
      </c>
      <c r="AT741" s="57" t="str">
        <f t="shared" ref="AT741" si="922">IF(ISBLANK(T741)=TRUE,"",IF(AL741=1,T744,-T741))</f>
        <v/>
      </c>
      <c r="AZ741" s="58" t="s">
        <v>5</v>
      </c>
      <c r="BA741" s="58">
        <v>1</v>
      </c>
    </row>
    <row r="742" spans="1:53" ht="39.9" customHeight="1" x14ac:dyDescent="1.1000000000000001">
      <c r="C742" s="40"/>
      <c r="D742" s="40"/>
      <c r="E742" s="53"/>
      <c r="F742" s="54"/>
      <c r="G742" s="299"/>
      <c r="H742" s="148"/>
      <c r="I742" s="296" t="str">
        <f>IF(ISERROR(VLOOKUP(B741,vylosovanie!$N$10:$Q$162,3,0))=TRUE," ",VLOOKUP(B741,vylosovanie!$N$10:$Q$162,4,0))</f>
        <v xml:space="preserve"> </v>
      </c>
      <c r="J742" s="297"/>
      <c r="K742" s="297"/>
      <c r="L742" s="297"/>
      <c r="M742" s="52"/>
      <c r="N742" s="301"/>
      <c r="O742" s="301"/>
      <c r="P742" s="301"/>
      <c r="Q742" s="301"/>
      <c r="R742" s="301"/>
      <c r="S742" s="301"/>
      <c r="T742" s="301"/>
      <c r="U742" s="52"/>
      <c r="V742" s="295"/>
      <c r="W742" s="56"/>
      <c r="X742" s="52"/>
      <c r="AE742" s="42">
        <f>VLOOKUP(I744,vylosovanie!$F$5:$L$41,7,0)</f>
        <v>51</v>
      </c>
      <c r="AF742" s="57">
        <f>IF(N744&gt;N741,1,0)</f>
        <v>0</v>
      </c>
      <c r="AG742" s="57">
        <f t="shared" ref="AG742" si="923">IF(O744&gt;O741,1,0)</f>
        <v>0</v>
      </c>
      <c r="AH742" s="57">
        <f t="shared" ref="AH742" si="924">IF(P744&gt;P741,1,0)</f>
        <v>0</v>
      </c>
      <c r="AI742" s="57">
        <f t="shared" ref="AI742" si="925">IF(Q744&gt;Q741,1,0)</f>
        <v>0</v>
      </c>
      <c r="AJ742" s="57">
        <f t="shared" ref="AJ742" si="926">IF(R744&gt;R741,1,0)</f>
        <v>0</v>
      </c>
      <c r="AK742" s="57">
        <f t="shared" ref="AK742" si="927">IF(S744&gt;S741,1,0)</f>
        <v>0</v>
      </c>
      <c r="AL742" s="57">
        <f t="shared" ref="AL742" si="928">IF(T744&gt;T741,1,0)</f>
        <v>0</v>
      </c>
      <c r="AN742" s="57" t="str">
        <f t="shared" ref="AN742" si="929">IF(ISBLANK(N744)=TRUE,"",IF(AF742=1,N741,-N744))</f>
        <v/>
      </c>
      <c r="AO742" s="57" t="str">
        <f t="shared" ref="AO742" si="930">IF(ISBLANK(O744)=TRUE,"",IF(AG742=1,O741,-O744))</f>
        <v/>
      </c>
      <c r="AP742" s="57" t="str">
        <f t="shared" ref="AP742" si="931">IF(ISBLANK(P744)=TRUE,"",IF(AH742=1,P741,-P744))</f>
        <v/>
      </c>
      <c r="AQ742" s="57" t="str">
        <f t="shared" ref="AQ742" si="932">IF(ISBLANK(Q744)=TRUE,"",IF(AI742=1,Q741,-Q744))</f>
        <v/>
      </c>
      <c r="AR742" s="57" t="str">
        <f t="shared" ref="AR742" si="933">IF(ISBLANK(R744)=TRUE,"",IF(AJ742=1,R741,-R744))</f>
        <v/>
      </c>
      <c r="AS742" s="57" t="str">
        <f t="shared" ref="AS742" si="934">IF(ISBLANK(S744)=TRUE,"",IF(AK742=1,S741,-S744))</f>
        <v/>
      </c>
      <c r="AT742" s="57" t="str">
        <f t="shared" ref="AT742" si="935">IF(ISBLANK(T744)=TRUE,"",IF(AL742=1,T741,-T744))</f>
        <v/>
      </c>
      <c r="AZ742" s="58" t="s">
        <v>10</v>
      </c>
      <c r="BA742" s="58">
        <v>2</v>
      </c>
    </row>
    <row r="743" spans="1:53" ht="39.9" customHeight="1" x14ac:dyDescent="1.1000000000000001">
      <c r="C743" s="40"/>
      <c r="D743" s="40"/>
      <c r="E743" s="53" t="s">
        <v>20</v>
      </c>
      <c r="F743" s="54" t="e">
        <f>VLOOKUP(A739,'zoznam zapasov pomoc'!$A$6:$K$133,9,0)</f>
        <v>#N/A</v>
      </c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6"/>
      <c r="X743" s="52"/>
      <c r="AZ743" s="58" t="s">
        <v>23</v>
      </c>
      <c r="BA743" s="58">
        <v>3</v>
      </c>
    </row>
    <row r="744" spans="1:53" ht="39.9" customHeight="1" x14ac:dyDescent="1.1000000000000001">
      <c r="A744" s="41" t="e">
        <f>CONCATENATE(2,A739)</f>
        <v>#N/A</v>
      </c>
      <c r="B744" s="41" t="e">
        <f>VLOOKUP(A744,'KO KODY SPOLU'!$A$3:$B$478,2,0)</f>
        <v>#N/A</v>
      </c>
      <c r="C744" s="40"/>
      <c r="D744" s="40"/>
      <c r="E744" s="53" t="s">
        <v>13</v>
      </c>
      <c r="F744" s="59" t="e">
        <f>VLOOKUP(A739,'zoznam zapasov pomoc'!$A$6:$K$133,10,0)</f>
        <v>#N/A</v>
      </c>
      <c r="G744" s="298"/>
      <c r="H744" s="148"/>
      <c r="I744" s="296" t="str">
        <f>IF(ISERROR(VLOOKUP(B744,vylosovanie!$N$10:$Q$162,3,0))=TRUE," ",VLOOKUP(B744,vylosovanie!$N$10:$Q$162,3,0))</f>
        <v xml:space="preserve"> </v>
      </c>
      <c r="J744" s="297"/>
      <c r="K744" s="297"/>
      <c r="L744" s="297"/>
      <c r="M744" s="52"/>
      <c r="N744" s="300"/>
      <c r="O744" s="300"/>
      <c r="P744" s="300"/>
      <c r="Q744" s="300"/>
      <c r="R744" s="300"/>
      <c r="S744" s="300"/>
      <c r="T744" s="300"/>
      <c r="U744" s="52"/>
      <c r="V744" s="295" t="str">
        <f>IF(SUM(AF741:AL742)=0,"",SUM(AF742:AL742))</f>
        <v/>
      </c>
      <c r="W744" s="56"/>
      <c r="X744" s="52"/>
      <c r="AZ744" s="58" t="s">
        <v>24</v>
      </c>
      <c r="BA744" s="58">
        <v>4</v>
      </c>
    </row>
    <row r="745" spans="1:53" ht="39.9" customHeight="1" x14ac:dyDescent="1.1000000000000001">
      <c r="C745" s="40"/>
      <c r="D745" s="40"/>
      <c r="E745" s="60"/>
      <c r="F745" s="61"/>
      <c r="G745" s="299"/>
      <c r="H745" s="148"/>
      <c r="I745" s="296" t="str">
        <f>IF(ISERROR(VLOOKUP(B744,vylosovanie!$N$10:$Q$162,3,0))=TRUE," ",VLOOKUP(B744,vylosovanie!$N$10:$Q$162,4,0))</f>
        <v xml:space="preserve"> </v>
      </c>
      <c r="J745" s="297"/>
      <c r="K745" s="297"/>
      <c r="L745" s="297"/>
      <c r="M745" s="52"/>
      <c r="N745" s="301"/>
      <c r="O745" s="301"/>
      <c r="P745" s="301"/>
      <c r="Q745" s="301"/>
      <c r="R745" s="301"/>
      <c r="S745" s="301"/>
      <c r="T745" s="301"/>
      <c r="U745" s="52"/>
      <c r="V745" s="295"/>
      <c r="W745" s="56"/>
      <c r="X745" s="52"/>
      <c r="AZ745" s="58" t="s">
        <v>25</v>
      </c>
      <c r="BA745" s="58">
        <v>5</v>
      </c>
    </row>
    <row r="746" spans="1:53" ht="39.9" customHeight="1" x14ac:dyDescent="1.1000000000000001">
      <c r="C746" s="40"/>
      <c r="D746" s="40"/>
      <c r="E746" s="53" t="s">
        <v>36</v>
      </c>
      <c r="F746" s="54" t="s">
        <v>476</v>
      </c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6"/>
      <c r="X746" s="52"/>
      <c r="AZ746" s="58" t="s">
        <v>26</v>
      </c>
      <c r="BA746" s="58">
        <v>6</v>
      </c>
    </row>
    <row r="747" spans="1:53" ht="39.9" customHeight="1" x14ac:dyDescent="1.1000000000000001">
      <c r="C747" s="40"/>
      <c r="D747" s="40"/>
      <c r="E747" s="60"/>
      <c r="F747" s="61"/>
      <c r="G747" s="52"/>
      <c r="H747" s="52"/>
      <c r="I747" s="52" t="s">
        <v>17</v>
      </c>
      <c r="J747" s="52"/>
      <c r="K747" s="52"/>
      <c r="L747" s="52"/>
      <c r="M747" s="52"/>
      <c r="N747" s="62"/>
      <c r="O747" s="55"/>
      <c r="P747" s="55" t="s">
        <v>19</v>
      </c>
      <c r="Q747" s="55"/>
      <c r="R747" s="55"/>
      <c r="S747" s="55"/>
      <c r="T747" s="55"/>
      <c r="U747" s="52"/>
      <c r="V747" s="52"/>
      <c r="W747" s="56"/>
      <c r="X747" s="52"/>
      <c r="AZ747" s="58" t="s">
        <v>27</v>
      </c>
      <c r="BA747" s="58">
        <v>7</v>
      </c>
    </row>
    <row r="748" spans="1:53" ht="39.9" customHeight="1" x14ac:dyDescent="1.1000000000000001">
      <c r="E748" s="53" t="s">
        <v>11</v>
      </c>
      <c r="F748" s="54"/>
      <c r="G748" s="52"/>
      <c r="H748" s="52"/>
      <c r="I748" s="294"/>
      <c r="J748" s="294"/>
      <c r="K748" s="294"/>
      <c r="L748" s="294"/>
      <c r="M748" s="52"/>
      <c r="N748" s="291" t="str">
        <f>IF(I741="x",I744,IF(I744="x",I741,IF(V741="w",I741,IF(V744="w",I744,IF(V741&gt;V744,I741,IF(V744&gt;V741,I744," "))))))</f>
        <v xml:space="preserve"> </v>
      </c>
      <c r="O748" s="302"/>
      <c r="P748" s="302"/>
      <c r="Q748" s="302"/>
      <c r="R748" s="302"/>
      <c r="S748" s="303"/>
      <c r="T748" s="52"/>
      <c r="U748" s="52"/>
      <c r="V748" s="52"/>
      <c r="W748" s="56"/>
      <c r="X748" s="52"/>
      <c r="AZ748" s="58" t="s">
        <v>28</v>
      </c>
      <c r="BA748" s="58">
        <v>8</v>
      </c>
    </row>
    <row r="749" spans="1:53" ht="39.9" customHeight="1" x14ac:dyDescent="1.1000000000000001">
      <c r="E749" s="60"/>
      <c r="F749" s="61"/>
      <c r="G749" s="52"/>
      <c r="H749" s="52"/>
      <c r="I749" s="294"/>
      <c r="J749" s="294"/>
      <c r="K749" s="294"/>
      <c r="L749" s="294"/>
      <c r="M749" s="52"/>
      <c r="N749" s="291" t="str">
        <f>IF(I742="x",I745,IF(I745="x",I742,IF(V741="w",I742,IF(V744="w",I745,IF(V741&gt;V744,I742,IF(V744&gt;V741,I745," "))))))</f>
        <v xml:space="preserve"> </v>
      </c>
      <c r="O749" s="302"/>
      <c r="P749" s="302"/>
      <c r="Q749" s="302"/>
      <c r="R749" s="302"/>
      <c r="S749" s="303"/>
      <c r="T749" s="52"/>
      <c r="U749" s="52"/>
      <c r="V749" s="52"/>
      <c r="W749" s="56"/>
      <c r="X749" s="52"/>
    </row>
    <row r="750" spans="1:53" ht="39.9" customHeight="1" x14ac:dyDescent="1.1000000000000001">
      <c r="E750" s="53" t="s">
        <v>12</v>
      </c>
      <c r="F750" s="149" t="e">
        <f>IF($K$1=8,VLOOKUP('zapisy k stolom'!F739,PAVUK!$GR$2:$GS$8,2,0),IF($K$1=16,VLOOKUP('zapisy k stolom'!F739,PAVUK!$HF$2:$HG$16,2,0),IF($K$1=32,VLOOKUP('zapisy k stolom'!F739,PAVUK!$HB$2:$HC$32,2,0),IF('zapisy k stolom'!$K$1=64,VLOOKUP('zapisy k stolom'!F739,PAVUK!$GX$2:$GY$64,2,0),IF('zapisy k stolom'!$K$1=128,VLOOKUP('zapisy k stolom'!F739,PAVUK!$GT$2:$GU$128,2,0))))))</f>
        <v>#N/A</v>
      </c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6"/>
      <c r="X750" s="52"/>
    </row>
    <row r="751" spans="1:53" ht="39.9" customHeight="1" x14ac:dyDescent="1.1000000000000001">
      <c r="E751" s="60"/>
      <c r="F751" s="61"/>
      <c r="G751" s="52"/>
      <c r="H751" s="52" t="s">
        <v>18</v>
      </c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6"/>
      <c r="X751" s="52"/>
    </row>
    <row r="752" spans="1:53" ht="39.9" customHeight="1" x14ac:dyDescent="1.1000000000000001">
      <c r="E752" s="60"/>
      <c r="F752" s="61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6"/>
      <c r="X752" s="52"/>
    </row>
    <row r="753" spans="1:53" ht="39.9" customHeight="1" x14ac:dyDescent="1.1000000000000001">
      <c r="E753" s="60"/>
      <c r="F753" s="61"/>
      <c r="G753" s="52"/>
      <c r="H753" s="52"/>
      <c r="I753" s="289" t="str">
        <f>I741</f>
        <v xml:space="preserve"> </v>
      </c>
      <c r="J753" s="289"/>
      <c r="K753" s="289"/>
      <c r="L753" s="289"/>
      <c r="M753" s="52"/>
      <c r="N753" s="52"/>
      <c r="P753" s="289" t="str">
        <f>I744</f>
        <v xml:space="preserve"> </v>
      </c>
      <c r="Q753" s="289"/>
      <c r="R753" s="289"/>
      <c r="S753" s="289"/>
      <c r="T753" s="290"/>
      <c r="U753" s="290"/>
      <c r="V753" s="52"/>
      <c r="W753" s="56"/>
      <c r="X753" s="52"/>
    </row>
    <row r="754" spans="1:53" ht="39.9" customHeight="1" x14ac:dyDescent="1.1000000000000001">
      <c r="E754" s="60"/>
      <c r="F754" s="61"/>
      <c r="G754" s="52"/>
      <c r="H754" s="52"/>
      <c r="I754" s="289" t="str">
        <f>I742</f>
        <v xml:space="preserve"> </v>
      </c>
      <c r="J754" s="289"/>
      <c r="K754" s="289"/>
      <c r="L754" s="289"/>
      <c r="M754" s="52"/>
      <c r="N754" s="52"/>
      <c r="O754" s="52"/>
      <c r="P754" s="289" t="str">
        <f>I745</f>
        <v xml:space="preserve"> </v>
      </c>
      <c r="Q754" s="289"/>
      <c r="R754" s="289"/>
      <c r="S754" s="289"/>
      <c r="T754" s="290"/>
      <c r="U754" s="290"/>
      <c r="V754" s="52"/>
      <c r="W754" s="56"/>
      <c r="X754" s="52"/>
    </row>
    <row r="755" spans="1:53" ht="69.900000000000006" customHeight="1" x14ac:dyDescent="1.1000000000000001">
      <c r="E755" s="53"/>
      <c r="F755" s="54"/>
      <c r="G755" s="52"/>
      <c r="H755" s="63" t="s">
        <v>21</v>
      </c>
      <c r="I755" s="291"/>
      <c r="J755" s="292"/>
      <c r="K755" s="292"/>
      <c r="L755" s="293"/>
      <c r="M755" s="52"/>
      <c r="N755" s="52"/>
      <c r="O755" s="63" t="s">
        <v>21</v>
      </c>
      <c r="P755" s="294"/>
      <c r="Q755" s="294"/>
      <c r="R755" s="294"/>
      <c r="S755" s="294"/>
      <c r="T755" s="294"/>
      <c r="U755" s="294"/>
      <c r="V755" s="52"/>
      <c r="W755" s="56"/>
      <c r="X755" s="52"/>
    </row>
    <row r="756" spans="1:53" ht="69.900000000000006" customHeight="1" x14ac:dyDescent="1.1000000000000001">
      <c r="E756" s="53"/>
      <c r="F756" s="54"/>
      <c r="G756" s="52"/>
      <c r="H756" s="63" t="s">
        <v>22</v>
      </c>
      <c r="I756" s="294"/>
      <c r="J756" s="294"/>
      <c r="K756" s="294"/>
      <c r="L756" s="294"/>
      <c r="M756" s="52"/>
      <c r="N756" s="52"/>
      <c r="O756" s="63" t="s">
        <v>22</v>
      </c>
      <c r="P756" s="294"/>
      <c r="Q756" s="294"/>
      <c r="R756" s="294"/>
      <c r="S756" s="294"/>
      <c r="T756" s="294"/>
      <c r="U756" s="294"/>
      <c r="V756" s="52"/>
      <c r="W756" s="56"/>
      <c r="X756" s="52"/>
    </row>
    <row r="757" spans="1:53" ht="69.900000000000006" customHeight="1" x14ac:dyDescent="1.1000000000000001">
      <c r="E757" s="53"/>
      <c r="F757" s="54"/>
      <c r="G757" s="52"/>
      <c r="H757" s="63" t="s">
        <v>22</v>
      </c>
      <c r="I757" s="294"/>
      <c r="J757" s="294"/>
      <c r="K757" s="294"/>
      <c r="L757" s="294"/>
      <c r="M757" s="52"/>
      <c r="N757" s="52"/>
      <c r="O757" s="63" t="s">
        <v>22</v>
      </c>
      <c r="P757" s="294"/>
      <c r="Q757" s="294"/>
      <c r="R757" s="294"/>
      <c r="S757" s="294"/>
      <c r="T757" s="294"/>
      <c r="U757" s="294"/>
      <c r="V757" s="52"/>
      <c r="W757" s="56"/>
      <c r="X757" s="52"/>
    </row>
    <row r="758" spans="1:53" ht="39.9" customHeight="1" thickBot="1" x14ac:dyDescent="1.1499999999999999">
      <c r="E758" s="64"/>
      <c r="F758" s="65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7"/>
      <c r="U758" s="67"/>
      <c r="V758" s="67"/>
      <c r="W758" s="68"/>
      <c r="X758" s="52"/>
    </row>
    <row r="759" spans="1:53" ht="61.8" thickBot="1" x14ac:dyDescent="1.1499999999999999"/>
    <row r="760" spans="1:53" ht="39.9" customHeight="1" x14ac:dyDescent="1.1000000000000001">
      <c r="A760" s="41" t="e">
        <f>F771</f>
        <v>#N/A</v>
      </c>
      <c r="C760" s="40"/>
      <c r="D760" s="40"/>
      <c r="E760" s="48" t="s">
        <v>39</v>
      </c>
      <c r="F760" s="49">
        <f>F739+1</f>
        <v>37</v>
      </c>
      <c r="G760" s="50"/>
      <c r="H760" s="86" t="s">
        <v>192</v>
      </c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 t="s">
        <v>15</v>
      </c>
      <c r="W760" s="51"/>
      <c r="X760" s="52"/>
      <c r="Y760" s="42" t="e">
        <f>A762</f>
        <v>#N/A</v>
      </c>
      <c r="Z760" s="47" t="str">
        <f>CONCATENATE("(",V762,":",V765,")")</f>
        <v>(:)</v>
      </c>
      <c r="AA760" s="44" t="str">
        <f>IF(N769=" ","",IF(N769=I762,B762,IF(N769=I765,B765," ")))</f>
        <v/>
      </c>
      <c r="AB760" s="44" t="str">
        <f>IF(V762&gt;V765,AV760,IF(V765&gt;V762,AV761,""))</f>
        <v/>
      </c>
      <c r="AC760" s="44" t="e">
        <f>CONCATENATE("Tbl.: ",F762,"   H: ",F765,"   D: ",F764)</f>
        <v>#N/A</v>
      </c>
      <c r="AD760" s="42" t="e">
        <f>IF(OR(I765="X",I762="X"),"",IF(N769=I762,B765,B762))</f>
        <v>#N/A</v>
      </c>
      <c r="AE760" s="42" t="s">
        <v>4</v>
      </c>
      <c r="AV760" s="45" t="str">
        <f>CONCATENATE(V762,":",V765, " ( ",AN762,",",AO762,",",AP762,",",AQ762,",",AR762,",",AS762,",",AT762," ) ")</f>
        <v xml:space="preserve">: ( ,,,,,, ) </v>
      </c>
    </row>
    <row r="761" spans="1:53" ht="39.9" customHeight="1" x14ac:dyDescent="1.1000000000000001">
      <c r="C761" s="40"/>
      <c r="D761" s="40"/>
      <c r="E761" s="53"/>
      <c r="F761" s="54"/>
      <c r="G761" s="85" t="s">
        <v>191</v>
      </c>
      <c r="H761" s="87" t="s">
        <v>193</v>
      </c>
      <c r="I761" s="52"/>
      <c r="J761" s="52"/>
      <c r="K761" s="52"/>
      <c r="L761" s="52"/>
      <c r="M761" s="52"/>
      <c r="N761" s="55">
        <v>1</v>
      </c>
      <c r="O761" s="55">
        <v>2</v>
      </c>
      <c r="P761" s="55">
        <v>3</v>
      </c>
      <c r="Q761" s="55">
        <v>4</v>
      </c>
      <c r="R761" s="55">
        <v>5</v>
      </c>
      <c r="S761" s="55">
        <v>6</v>
      </c>
      <c r="T761" s="55">
        <v>7</v>
      </c>
      <c r="U761" s="52"/>
      <c r="V761" s="55" t="s">
        <v>16</v>
      </c>
      <c r="W761" s="56"/>
      <c r="X761" s="52"/>
      <c r="AE761" s="42" t="s">
        <v>38</v>
      </c>
      <c r="AV761" s="45" t="str">
        <f>CONCATENATE(V765,":",V762, " ( ",AN763,",",AO763,",",AP763,",",AQ763,",",AR763,",",AS763,",",AT763," ) ")</f>
        <v xml:space="preserve">: ( ,,,,,, ) </v>
      </c>
    </row>
    <row r="762" spans="1:53" ht="39.9" customHeight="1" x14ac:dyDescent="1.1000000000000001">
      <c r="A762" s="41" t="e">
        <f>CONCATENATE(1,A760)</f>
        <v>#N/A</v>
      </c>
      <c r="B762" s="41" t="e">
        <f>VLOOKUP(A762,'KO KODY SPOLU'!$A$3:$B$478,2,0)</f>
        <v>#N/A</v>
      </c>
      <c r="C762" s="40"/>
      <c r="D762" s="40"/>
      <c r="E762" s="53" t="s">
        <v>14</v>
      </c>
      <c r="F762" s="54" t="e">
        <f>VLOOKUP(A760,'zoznam zapasov pomoc'!$A$6:$K$133,11,0)</f>
        <v>#N/A</v>
      </c>
      <c r="G762" s="298"/>
      <c r="H762" s="148"/>
      <c r="I762" s="296" t="str">
        <f>IF(ISERROR(VLOOKUP(B762,vylosovanie!$N$10:$Q$162,3,0))=TRUE," ",VLOOKUP(B762,vylosovanie!$N$10:$Q$162,3,0))</f>
        <v xml:space="preserve"> </v>
      </c>
      <c r="J762" s="297"/>
      <c r="K762" s="297"/>
      <c r="L762" s="297"/>
      <c r="M762" s="52"/>
      <c r="N762" s="300"/>
      <c r="O762" s="300"/>
      <c r="P762" s="300"/>
      <c r="Q762" s="300"/>
      <c r="R762" s="300"/>
      <c r="S762" s="300"/>
      <c r="T762" s="300"/>
      <c r="U762" s="52"/>
      <c r="V762" s="295" t="str">
        <f>IF(SUM(AF762:AL763)=0,"",SUM(AF762:AL762))</f>
        <v/>
      </c>
      <c r="W762" s="56"/>
      <c r="X762" s="52"/>
      <c r="AE762" s="42">
        <f>VLOOKUP(I762,vylosovanie!$F$5:$L$41,7,0)</f>
        <v>51</v>
      </c>
      <c r="AF762" s="57">
        <f>IF(N762&gt;N765,1,0)</f>
        <v>0</v>
      </c>
      <c r="AG762" s="57">
        <f t="shared" ref="AG762" si="936">IF(O762&gt;O765,1,0)</f>
        <v>0</v>
      </c>
      <c r="AH762" s="57">
        <f t="shared" ref="AH762" si="937">IF(P762&gt;P765,1,0)</f>
        <v>0</v>
      </c>
      <c r="AI762" s="57">
        <f t="shared" ref="AI762" si="938">IF(Q762&gt;Q765,1,0)</f>
        <v>0</v>
      </c>
      <c r="AJ762" s="57">
        <f t="shared" ref="AJ762" si="939">IF(R762&gt;R765,1,0)</f>
        <v>0</v>
      </c>
      <c r="AK762" s="57">
        <f t="shared" ref="AK762" si="940">IF(S762&gt;S765,1,0)</f>
        <v>0</v>
      </c>
      <c r="AL762" s="57">
        <f t="shared" ref="AL762" si="941">IF(T762&gt;T765,1,0)</f>
        <v>0</v>
      </c>
      <c r="AN762" s="57" t="str">
        <f t="shared" ref="AN762" si="942">IF(ISBLANK(N762)=TRUE,"",IF(AF762=1,N765,-N762))</f>
        <v/>
      </c>
      <c r="AO762" s="57" t="str">
        <f t="shared" ref="AO762" si="943">IF(ISBLANK(O762)=TRUE,"",IF(AG762=1,O765,-O762))</f>
        <v/>
      </c>
      <c r="AP762" s="57" t="str">
        <f t="shared" ref="AP762" si="944">IF(ISBLANK(P762)=TRUE,"",IF(AH762=1,P765,-P762))</f>
        <v/>
      </c>
      <c r="AQ762" s="57" t="str">
        <f t="shared" ref="AQ762" si="945">IF(ISBLANK(Q762)=TRUE,"",IF(AI762=1,Q765,-Q762))</f>
        <v/>
      </c>
      <c r="AR762" s="57" t="str">
        <f t="shared" ref="AR762" si="946">IF(ISBLANK(R762)=TRUE,"",IF(AJ762=1,R765,-R762))</f>
        <v/>
      </c>
      <c r="AS762" s="57" t="str">
        <f t="shared" ref="AS762" si="947">IF(ISBLANK(S762)=TRUE,"",IF(AK762=1,S765,-S762))</f>
        <v/>
      </c>
      <c r="AT762" s="57" t="str">
        <f t="shared" ref="AT762" si="948">IF(ISBLANK(T762)=TRUE,"",IF(AL762=1,T765,-T762))</f>
        <v/>
      </c>
      <c r="AZ762" s="58" t="s">
        <v>5</v>
      </c>
      <c r="BA762" s="58">
        <v>1</v>
      </c>
    </row>
    <row r="763" spans="1:53" ht="39.9" customHeight="1" x14ac:dyDescent="1.1000000000000001">
      <c r="C763" s="40"/>
      <c r="D763" s="40"/>
      <c r="E763" s="53"/>
      <c r="F763" s="54"/>
      <c r="G763" s="299"/>
      <c r="H763" s="148"/>
      <c r="I763" s="296" t="str">
        <f>IF(ISERROR(VLOOKUP(B762,vylosovanie!$N$10:$Q$162,3,0))=TRUE," ",VLOOKUP(B762,vylosovanie!$N$10:$Q$162,4,0))</f>
        <v xml:space="preserve"> </v>
      </c>
      <c r="J763" s="297"/>
      <c r="K763" s="297"/>
      <c r="L763" s="297"/>
      <c r="M763" s="52"/>
      <c r="N763" s="301"/>
      <c r="O763" s="301"/>
      <c r="P763" s="301"/>
      <c r="Q763" s="301"/>
      <c r="R763" s="301"/>
      <c r="S763" s="301"/>
      <c r="T763" s="301"/>
      <c r="U763" s="52"/>
      <c r="V763" s="295"/>
      <c r="W763" s="56"/>
      <c r="X763" s="52"/>
      <c r="AE763" s="42">
        <f>VLOOKUP(I765,vylosovanie!$F$5:$L$41,7,0)</f>
        <v>51</v>
      </c>
      <c r="AF763" s="57">
        <f>IF(N765&gt;N762,1,0)</f>
        <v>0</v>
      </c>
      <c r="AG763" s="57">
        <f t="shared" ref="AG763" si="949">IF(O765&gt;O762,1,0)</f>
        <v>0</v>
      </c>
      <c r="AH763" s="57">
        <f t="shared" ref="AH763" si="950">IF(P765&gt;P762,1,0)</f>
        <v>0</v>
      </c>
      <c r="AI763" s="57">
        <f t="shared" ref="AI763" si="951">IF(Q765&gt;Q762,1,0)</f>
        <v>0</v>
      </c>
      <c r="AJ763" s="57">
        <f t="shared" ref="AJ763" si="952">IF(R765&gt;R762,1,0)</f>
        <v>0</v>
      </c>
      <c r="AK763" s="57">
        <f t="shared" ref="AK763" si="953">IF(S765&gt;S762,1,0)</f>
        <v>0</v>
      </c>
      <c r="AL763" s="57">
        <f t="shared" ref="AL763" si="954">IF(T765&gt;T762,1,0)</f>
        <v>0</v>
      </c>
      <c r="AN763" s="57" t="str">
        <f t="shared" ref="AN763" si="955">IF(ISBLANK(N765)=TRUE,"",IF(AF763=1,N762,-N765))</f>
        <v/>
      </c>
      <c r="AO763" s="57" t="str">
        <f t="shared" ref="AO763" si="956">IF(ISBLANK(O765)=TRUE,"",IF(AG763=1,O762,-O765))</f>
        <v/>
      </c>
      <c r="AP763" s="57" t="str">
        <f t="shared" ref="AP763" si="957">IF(ISBLANK(P765)=TRUE,"",IF(AH763=1,P762,-P765))</f>
        <v/>
      </c>
      <c r="AQ763" s="57" t="str">
        <f t="shared" ref="AQ763" si="958">IF(ISBLANK(Q765)=TRUE,"",IF(AI763=1,Q762,-Q765))</f>
        <v/>
      </c>
      <c r="AR763" s="57" t="str">
        <f t="shared" ref="AR763" si="959">IF(ISBLANK(R765)=TRUE,"",IF(AJ763=1,R762,-R765))</f>
        <v/>
      </c>
      <c r="AS763" s="57" t="str">
        <f t="shared" ref="AS763" si="960">IF(ISBLANK(S765)=TRUE,"",IF(AK763=1,S762,-S765))</f>
        <v/>
      </c>
      <c r="AT763" s="57" t="str">
        <f t="shared" ref="AT763" si="961">IF(ISBLANK(T765)=TRUE,"",IF(AL763=1,T762,-T765))</f>
        <v/>
      </c>
      <c r="AZ763" s="58" t="s">
        <v>10</v>
      </c>
      <c r="BA763" s="58">
        <v>2</v>
      </c>
    </row>
    <row r="764" spans="1:53" ht="39.9" customHeight="1" x14ac:dyDescent="1.1000000000000001">
      <c r="C764" s="40"/>
      <c r="D764" s="40"/>
      <c r="E764" s="53" t="s">
        <v>20</v>
      </c>
      <c r="F764" s="54" t="e">
        <f>VLOOKUP(A760,'zoznam zapasov pomoc'!$A$6:$K$133,9,0)</f>
        <v>#N/A</v>
      </c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6"/>
      <c r="X764" s="52"/>
      <c r="AZ764" s="58" t="s">
        <v>23</v>
      </c>
      <c r="BA764" s="58">
        <v>3</v>
      </c>
    </row>
    <row r="765" spans="1:53" ht="39.9" customHeight="1" x14ac:dyDescent="1.1000000000000001">
      <c r="A765" s="41" t="e">
        <f>CONCATENATE(2,A760)</f>
        <v>#N/A</v>
      </c>
      <c r="B765" s="41" t="e">
        <f>VLOOKUP(A765,'KO KODY SPOLU'!$A$3:$B$478,2,0)</f>
        <v>#N/A</v>
      </c>
      <c r="C765" s="40"/>
      <c r="D765" s="40"/>
      <c r="E765" s="53" t="s">
        <v>13</v>
      </c>
      <c r="F765" s="59" t="e">
        <f>VLOOKUP(A760,'zoznam zapasov pomoc'!$A$6:$K$133,10,0)</f>
        <v>#N/A</v>
      </c>
      <c r="G765" s="298"/>
      <c r="H765" s="148"/>
      <c r="I765" s="296" t="str">
        <f>IF(ISERROR(VLOOKUP(B765,vylosovanie!$N$10:$Q$162,3,0))=TRUE," ",VLOOKUP(B765,vylosovanie!$N$10:$Q$162,3,0))</f>
        <v xml:space="preserve"> </v>
      </c>
      <c r="J765" s="297"/>
      <c r="K765" s="297"/>
      <c r="L765" s="297"/>
      <c r="M765" s="52"/>
      <c r="N765" s="300"/>
      <c r="O765" s="300"/>
      <c r="P765" s="300"/>
      <c r="Q765" s="300"/>
      <c r="R765" s="300"/>
      <c r="S765" s="300"/>
      <c r="T765" s="300"/>
      <c r="U765" s="52"/>
      <c r="V765" s="295" t="str">
        <f>IF(SUM(AF762:AL763)=0,"",SUM(AF763:AL763))</f>
        <v/>
      </c>
      <c r="W765" s="56"/>
      <c r="X765" s="52"/>
      <c r="AZ765" s="58" t="s">
        <v>24</v>
      </c>
      <c r="BA765" s="58">
        <v>4</v>
      </c>
    </row>
    <row r="766" spans="1:53" ht="39.9" customHeight="1" x14ac:dyDescent="1.1000000000000001">
      <c r="C766" s="40"/>
      <c r="D766" s="40"/>
      <c r="E766" s="60"/>
      <c r="F766" s="61"/>
      <c r="G766" s="299"/>
      <c r="H766" s="148"/>
      <c r="I766" s="296" t="str">
        <f>IF(ISERROR(VLOOKUP(B765,vylosovanie!$N$10:$Q$162,3,0))=TRUE," ",VLOOKUP(B765,vylosovanie!$N$10:$Q$162,4,0))</f>
        <v xml:space="preserve"> </v>
      </c>
      <c r="J766" s="297"/>
      <c r="K766" s="297"/>
      <c r="L766" s="297"/>
      <c r="M766" s="52"/>
      <c r="N766" s="301"/>
      <c r="O766" s="301"/>
      <c r="P766" s="301"/>
      <c r="Q766" s="301"/>
      <c r="R766" s="301"/>
      <c r="S766" s="301"/>
      <c r="T766" s="301"/>
      <c r="U766" s="52"/>
      <c r="V766" s="295"/>
      <c r="W766" s="56"/>
      <c r="X766" s="52"/>
      <c r="AZ766" s="58" t="s">
        <v>25</v>
      </c>
      <c r="BA766" s="58">
        <v>5</v>
      </c>
    </row>
    <row r="767" spans="1:53" ht="39.9" customHeight="1" x14ac:dyDescent="1.1000000000000001">
      <c r="C767" s="40"/>
      <c r="D767" s="40"/>
      <c r="E767" s="53" t="s">
        <v>36</v>
      </c>
      <c r="F767" s="54" t="s">
        <v>476</v>
      </c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6"/>
      <c r="X767" s="52"/>
      <c r="AZ767" s="58" t="s">
        <v>26</v>
      </c>
      <c r="BA767" s="58">
        <v>6</v>
      </c>
    </row>
    <row r="768" spans="1:53" ht="39.9" customHeight="1" x14ac:dyDescent="1.1000000000000001">
      <c r="C768" s="40"/>
      <c r="D768" s="40"/>
      <c r="E768" s="60"/>
      <c r="F768" s="61"/>
      <c r="G768" s="52"/>
      <c r="H768" s="52"/>
      <c r="I768" s="52" t="s">
        <v>17</v>
      </c>
      <c r="J768" s="52"/>
      <c r="K768" s="52"/>
      <c r="L768" s="52"/>
      <c r="M768" s="52"/>
      <c r="N768" s="62"/>
      <c r="O768" s="55"/>
      <c r="P768" s="55" t="s">
        <v>19</v>
      </c>
      <c r="Q768" s="55"/>
      <c r="R768" s="55"/>
      <c r="S768" s="55"/>
      <c r="T768" s="55"/>
      <c r="U768" s="52"/>
      <c r="V768" s="52"/>
      <c r="W768" s="56"/>
      <c r="X768" s="52"/>
      <c r="AZ768" s="58" t="s">
        <v>27</v>
      </c>
      <c r="BA768" s="58">
        <v>7</v>
      </c>
    </row>
    <row r="769" spans="1:53" ht="39.9" customHeight="1" x14ac:dyDescent="1.1000000000000001">
      <c r="E769" s="53" t="s">
        <v>11</v>
      </c>
      <c r="F769" s="54"/>
      <c r="G769" s="52"/>
      <c r="H769" s="52"/>
      <c r="I769" s="294"/>
      <c r="J769" s="294"/>
      <c r="K769" s="294"/>
      <c r="L769" s="294"/>
      <c r="M769" s="52"/>
      <c r="N769" s="291" t="str">
        <f>IF(I762="x",I765,IF(I765="x",I762,IF(V762="w",I762,IF(V765="w",I765,IF(V762&gt;V765,I762,IF(V765&gt;V762,I765," "))))))</f>
        <v xml:space="preserve"> </v>
      </c>
      <c r="O769" s="302"/>
      <c r="P769" s="302"/>
      <c r="Q769" s="302"/>
      <c r="R769" s="302"/>
      <c r="S769" s="303"/>
      <c r="T769" s="52"/>
      <c r="U769" s="52"/>
      <c r="V769" s="52"/>
      <c r="W769" s="56"/>
      <c r="X769" s="52"/>
      <c r="AZ769" s="58" t="s">
        <v>28</v>
      </c>
      <c r="BA769" s="58">
        <v>8</v>
      </c>
    </row>
    <row r="770" spans="1:53" ht="39.9" customHeight="1" x14ac:dyDescent="1.1000000000000001">
      <c r="E770" s="60"/>
      <c r="F770" s="61"/>
      <c r="G770" s="52"/>
      <c r="H770" s="52"/>
      <c r="I770" s="294"/>
      <c r="J770" s="294"/>
      <c r="K770" s="294"/>
      <c r="L770" s="294"/>
      <c r="M770" s="52"/>
      <c r="N770" s="291" t="str">
        <f>IF(I763="x",I766,IF(I766="x",I763,IF(V762="w",I763,IF(V765="w",I766,IF(V762&gt;V765,I763,IF(V765&gt;V762,I766," "))))))</f>
        <v xml:space="preserve"> </v>
      </c>
      <c r="O770" s="302"/>
      <c r="P770" s="302"/>
      <c r="Q770" s="302"/>
      <c r="R770" s="302"/>
      <c r="S770" s="303"/>
      <c r="T770" s="52"/>
      <c r="U770" s="52"/>
      <c r="V770" s="52"/>
      <c r="W770" s="56"/>
      <c r="X770" s="52"/>
    </row>
    <row r="771" spans="1:53" ht="39.9" customHeight="1" x14ac:dyDescent="1.1000000000000001">
      <c r="E771" s="53" t="s">
        <v>12</v>
      </c>
      <c r="F771" s="149" t="e">
        <f>IF($K$1=8,VLOOKUP('zapisy k stolom'!F760,PAVUK!$GR$2:$GS$8,2,0),IF($K$1=16,VLOOKUP('zapisy k stolom'!F760,PAVUK!$HF$2:$HG$16,2,0),IF($K$1=32,VLOOKUP('zapisy k stolom'!F760,PAVUK!$HB$2:$HC$32,2,0),IF('zapisy k stolom'!$K$1=64,VLOOKUP('zapisy k stolom'!F760,PAVUK!$GX$2:$GY$64,2,0),IF('zapisy k stolom'!$K$1=128,VLOOKUP('zapisy k stolom'!F760,PAVUK!$GT$2:$GU$128,2,0))))))</f>
        <v>#N/A</v>
      </c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6"/>
      <c r="X771" s="52"/>
    </row>
    <row r="772" spans="1:53" ht="39.9" customHeight="1" x14ac:dyDescent="1.1000000000000001">
      <c r="E772" s="60"/>
      <c r="F772" s="61"/>
      <c r="G772" s="52"/>
      <c r="H772" s="52" t="s">
        <v>18</v>
      </c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6"/>
      <c r="X772" s="52"/>
    </row>
    <row r="773" spans="1:53" ht="39.9" customHeight="1" x14ac:dyDescent="1.1000000000000001">
      <c r="E773" s="60"/>
      <c r="F773" s="61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6"/>
      <c r="X773" s="52"/>
    </row>
    <row r="774" spans="1:53" ht="39.9" customHeight="1" x14ac:dyDescent="1.1000000000000001">
      <c r="E774" s="60"/>
      <c r="F774" s="61"/>
      <c r="G774" s="52"/>
      <c r="H774" s="52"/>
      <c r="I774" s="289" t="str">
        <f>I762</f>
        <v xml:space="preserve"> </v>
      </c>
      <c r="J774" s="289"/>
      <c r="K774" s="289"/>
      <c r="L774" s="289"/>
      <c r="M774" s="52"/>
      <c r="N774" s="52"/>
      <c r="P774" s="289" t="str">
        <f>I765</f>
        <v xml:space="preserve"> </v>
      </c>
      <c r="Q774" s="289"/>
      <c r="R774" s="289"/>
      <c r="S774" s="289"/>
      <c r="T774" s="290"/>
      <c r="U774" s="290"/>
      <c r="V774" s="52"/>
      <c r="W774" s="56"/>
      <c r="X774" s="52"/>
    </row>
    <row r="775" spans="1:53" ht="39.9" customHeight="1" x14ac:dyDescent="1.1000000000000001">
      <c r="E775" s="60"/>
      <c r="F775" s="61"/>
      <c r="G775" s="52"/>
      <c r="H775" s="52"/>
      <c r="I775" s="289" t="str">
        <f>I763</f>
        <v xml:space="preserve"> </v>
      </c>
      <c r="J775" s="289"/>
      <c r="K775" s="289"/>
      <c r="L775" s="289"/>
      <c r="M775" s="52"/>
      <c r="N775" s="52"/>
      <c r="O775" s="52"/>
      <c r="P775" s="289" t="str">
        <f>I766</f>
        <v xml:space="preserve"> </v>
      </c>
      <c r="Q775" s="289"/>
      <c r="R775" s="289"/>
      <c r="S775" s="289"/>
      <c r="T775" s="290"/>
      <c r="U775" s="290"/>
      <c r="V775" s="52"/>
      <c r="W775" s="56"/>
      <c r="X775" s="52"/>
    </row>
    <row r="776" spans="1:53" ht="69.900000000000006" customHeight="1" x14ac:dyDescent="1.1000000000000001">
      <c r="E776" s="53"/>
      <c r="F776" s="54"/>
      <c r="G776" s="52"/>
      <c r="H776" s="63" t="s">
        <v>21</v>
      </c>
      <c r="I776" s="291"/>
      <c r="J776" s="292"/>
      <c r="K776" s="292"/>
      <c r="L776" s="293"/>
      <c r="M776" s="52"/>
      <c r="N776" s="52"/>
      <c r="O776" s="63" t="s">
        <v>21</v>
      </c>
      <c r="P776" s="294"/>
      <c r="Q776" s="294"/>
      <c r="R776" s="294"/>
      <c r="S776" s="294"/>
      <c r="T776" s="294"/>
      <c r="U776" s="294"/>
      <c r="V776" s="52"/>
      <c r="W776" s="56"/>
      <c r="X776" s="52"/>
    </row>
    <row r="777" spans="1:53" ht="69.900000000000006" customHeight="1" x14ac:dyDescent="1.1000000000000001">
      <c r="E777" s="53"/>
      <c r="F777" s="54"/>
      <c r="G777" s="52"/>
      <c r="H777" s="63" t="s">
        <v>22</v>
      </c>
      <c r="I777" s="294"/>
      <c r="J777" s="294"/>
      <c r="K777" s="294"/>
      <c r="L777" s="294"/>
      <c r="M777" s="52"/>
      <c r="N777" s="52"/>
      <c r="O777" s="63" t="s">
        <v>22</v>
      </c>
      <c r="P777" s="294"/>
      <c r="Q777" s="294"/>
      <c r="R777" s="294"/>
      <c r="S777" s="294"/>
      <c r="T777" s="294"/>
      <c r="U777" s="294"/>
      <c r="V777" s="52"/>
      <c r="W777" s="56"/>
      <c r="X777" s="52"/>
    </row>
    <row r="778" spans="1:53" ht="69.900000000000006" customHeight="1" x14ac:dyDescent="1.1000000000000001">
      <c r="E778" s="53"/>
      <c r="F778" s="54"/>
      <c r="G778" s="52"/>
      <c r="H778" s="63" t="s">
        <v>22</v>
      </c>
      <c r="I778" s="294"/>
      <c r="J778" s="294"/>
      <c r="K778" s="294"/>
      <c r="L778" s="294"/>
      <c r="M778" s="52"/>
      <c r="N778" s="52"/>
      <c r="O778" s="63" t="s">
        <v>22</v>
      </c>
      <c r="P778" s="294"/>
      <c r="Q778" s="294"/>
      <c r="R778" s="294"/>
      <c r="S778" s="294"/>
      <c r="T778" s="294"/>
      <c r="U778" s="294"/>
      <c r="V778" s="52"/>
      <c r="W778" s="56"/>
      <c r="X778" s="52"/>
    </row>
    <row r="779" spans="1:53" ht="39.9" customHeight="1" thickBot="1" x14ac:dyDescent="1.1499999999999999">
      <c r="E779" s="64"/>
      <c r="F779" s="65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7"/>
      <c r="U779" s="67"/>
      <c r="V779" s="67"/>
      <c r="W779" s="68"/>
      <c r="X779" s="52"/>
    </row>
    <row r="780" spans="1:53" ht="61.8" thickBot="1" x14ac:dyDescent="1.1499999999999999"/>
    <row r="781" spans="1:53" ht="39.9" customHeight="1" x14ac:dyDescent="1.1000000000000001">
      <c r="A781" s="41" t="e">
        <f>F792</f>
        <v>#N/A</v>
      </c>
      <c r="C781" s="40"/>
      <c r="D781" s="40"/>
      <c r="E781" s="48" t="s">
        <v>39</v>
      </c>
      <c r="F781" s="49">
        <f>F760+1</f>
        <v>38</v>
      </c>
      <c r="G781" s="50"/>
      <c r="H781" s="86" t="s">
        <v>192</v>
      </c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 t="s">
        <v>15</v>
      </c>
      <c r="W781" s="51"/>
      <c r="X781" s="52"/>
      <c r="Y781" s="42" t="e">
        <f>A783</f>
        <v>#N/A</v>
      </c>
      <c r="Z781" s="47" t="str">
        <f>CONCATENATE("(",V783,":",V786,")")</f>
        <v>(:)</v>
      </c>
      <c r="AA781" s="44" t="str">
        <f>IF(N790=" ","",IF(N790=I783,B783,IF(N790=I786,B786," ")))</f>
        <v/>
      </c>
      <c r="AB781" s="44" t="str">
        <f>IF(V783&gt;V786,AV781,IF(V786&gt;V783,AV782,""))</f>
        <v/>
      </c>
      <c r="AC781" s="44" t="e">
        <f>CONCATENATE("Tbl.: ",F783,"   H: ",F786,"   D: ",F785)</f>
        <v>#N/A</v>
      </c>
      <c r="AD781" s="42" t="e">
        <f>IF(OR(I786="X",I783="X"),"",IF(N790=I783,B786,B783))</f>
        <v>#N/A</v>
      </c>
      <c r="AE781" s="42" t="s">
        <v>4</v>
      </c>
      <c r="AV781" s="45" t="str">
        <f>CONCATENATE(V783,":",V786, " ( ",AN783,",",AO783,",",AP783,",",AQ783,",",AR783,",",AS783,",",AT783," ) ")</f>
        <v xml:space="preserve">: ( ,,,,,, ) </v>
      </c>
    </row>
    <row r="782" spans="1:53" ht="39.9" customHeight="1" x14ac:dyDescent="1.1000000000000001">
      <c r="C782" s="40"/>
      <c r="D782" s="40"/>
      <c r="E782" s="53"/>
      <c r="F782" s="54"/>
      <c r="G782" s="85" t="s">
        <v>191</v>
      </c>
      <c r="H782" s="87" t="s">
        <v>193</v>
      </c>
      <c r="I782" s="52"/>
      <c r="J782" s="52"/>
      <c r="K782" s="52"/>
      <c r="L782" s="52"/>
      <c r="M782" s="52"/>
      <c r="N782" s="55">
        <v>1</v>
      </c>
      <c r="O782" s="55">
        <v>2</v>
      </c>
      <c r="P782" s="55">
        <v>3</v>
      </c>
      <c r="Q782" s="55">
        <v>4</v>
      </c>
      <c r="R782" s="55">
        <v>5</v>
      </c>
      <c r="S782" s="55">
        <v>6</v>
      </c>
      <c r="T782" s="55">
        <v>7</v>
      </c>
      <c r="U782" s="52"/>
      <c r="V782" s="55" t="s">
        <v>16</v>
      </c>
      <c r="W782" s="56"/>
      <c r="X782" s="52"/>
      <c r="AE782" s="42" t="s">
        <v>38</v>
      </c>
      <c r="AV782" s="45" t="str">
        <f>CONCATENATE(V786,":",V783, " ( ",AN784,",",AO784,",",AP784,",",AQ784,",",AR784,",",AS784,",",AT784," ) ")</f>
        <v xml:space="preserve">: ( ,,,,,, ) </v>
      </c>
    </row>
    <row r="783" spans="1:53" ht="39.9" customHeight="1" x14ac:dyDescent="1.1000000000000001">
      <c r="A783" s="41" t="e">
        <f>CONCATENATE(1,A781)</f>
        <v>#N/A</v>
      </c>
      <c r="B783" s="41" t="e">
        <f>VLOOKUP(A783,'KO KODY SPOLU'!$A$3:$B$478,2,0)</f>
        <v>#N/A</v>
      </c>
      <c r="C783" s="40"/>
      <c r="D783" s="40"/>
      <c r="E783" s="53" t="s">
        <v>14</v>
      </c>
      <c r="F783" s="54" t="e">
        <f>VLOOKUP(A781,'zoznam zapasov pomoc'!$A$6:$K$133,11,0)</f>
        <v>#N/A</v>
      </c>
      <c r="G783" s="298"/>
      <c r="H783" s="148"/>
      <c r="I783" s="296" t="str">
        <f>IF(ISERROR(VLOOKUP(B783,vylosovanie!$N$10:$Q$162,3,0))=TRUE," ",VLOOKUP(B783,vylosovanie!$N$10:$Q$162,3,0))</f>
        <v xml:space="preserve"> </v>
      </c>
      <c r="J783" s="297"/>
      <c r="K783" s="297"/>
      <c r="L783" s="297"/>
      <c r="M783" s="52"/>
      <c r="N783" s="300"/>
      <c r="O783" s="300"/>
      <c r="P783" s="300"/>
      <c r="Q783" s="300"/>
      <c r="R783" s="300"/>
      <c r="S783" s="300"/>
      <c r="T783" s="300"/>
      <c r="U783" s="52"/>
      <c r="V783" s="295" t="str">
        <f>IF(SUM(AF783:AL784)=0,"",SUM(AF783:AL783))</f>
        <v/>
      </c>
      <c r="W783" s="56"/>
      <c r="X783" s="52"/>
      <c r="AE783" s="42">
        <f>VLOOKUP(I783,vylosovanie!$F$5:$L$41,7,0)</f>
        <v>51</v>
      </c>
      <c r="AF783" s="57">
        <f>IF(N783&gt;N786,1,0)</f>
        <v>0</v>
      </c>
      <c r="AG783" s="57">
        <f t="shared" ref="AG783" si="962">IF(O783&gt;O786,1,0)</f>
        <v>0</v>
      </c>
      <c r="AH783" s="57">
        <f t="shared" ref="AH783" si="963">IF(P783&gt;P786,1,0)</f>
        <v>0</v>
      </c>
      <c r="AI783" s="57">
        <f t="shared" ref="AI783" si="964">IF(Q783&gt;Q786,1,0)</f>
        <v>0</v>
      </c>
      <c r="AJ783" s="57">
        <f t="shared" ref="AJ783" si="965">IF(R783&gt;R786,1,0)</f>
        <v>0</v>
      </c>
      <c r="AK783" s="57">
        <f t="shared" ref="AK783" si="966">IF(S783&gt;S786,1,0)</f>
        <v>0</v>
      </c>
      <c r="AL783" s="57">
        <f t="shared" ref="AL783" si="967">IF(T783&gt;T786,1,0)</f>
        <v>0</v>
      </c>
      <c r="AN783" s="57" t="str">
        <f t="shared" ref="AN783" si="968">IF(ISBLANK(N783)=TRUE,"",IF(AF783=1,N786,-N783))</f>
        <v/>
      </c>
      <c r="AO783" s="57" t="str">
        <f t="shared" ref="AO783" si="969">IF(ISBLANK(O783)=TRUE,"",IF(AG783=1,O786,-O783))</f>
        <v/>
      </c>
      <c r="AP783" s="57" t="str">
        <f t="shared" ref="AP783" si="970">IF(ISBLANK(P783)=TRUE,"",IF(AH783=1,P786,-P783))</f>
        <v/>
      </c>
      <c r="AQ783" s="57" t="str">
        <f t="shared" ref="AQ783" si="971">IF(ISBLANK(Q783)=TRUE,"",IF(AI783=1,Q786,-Q783))</f>
        <v/>
      </c>
      <c r="AR783" s="57" t="str">
        <f t="shared" ref="AR783" si="972">IF(ISBLANK(R783)=TRUE,"",IF(AJ783=1,R786,-R783))</f>
        <v/>
      </c>
      <c r="AS783" s="57" t="str">
        <f t="shared" ref="AS783" si="973">IF(ISBLANK(S783)=TRUE,"",IF(AK783=1,S786,-S783))</f>
        <v/>
      </c>
      <c r="AT783" s="57" t="str">
        <f t="shared" ref="AT783" si="974">IF(ISBLANK(T783)=TRUE,"",IF(AL783=1,T786,-T783))</f>
        <v/>
      </c>
      <c r="AZ783" s="58" t="s">
        <v>5</v>
      </c>
      <c r="BA783" s="58">
        <v>1</v>
      </c>
    </row>
    <row r="784" spans="1:53" ht="39.9" customHeight="1" x14ac:dyDescent="1.1000000000000001">
      <c r="C784" s="40"/>
      <c r="D784" s="40"/>
      <c r="E784" s="53"/>
      <c r="F784" s="54"/>
      <c r="G784" s="299"/>
      <c r="H784" s="148"/>
      <c r="I784" s="296" t="str">
        <f>IF(ISERROR(VLOOKUP(B783,vylosovanie!$N$10:$Q$162,3,0))=TRUE," ",VLOOKUP(B783,vylosovanie!$N$10:$Q$162,4,0))</f>
        <v xml:space="preserve"> </v>
      </c>
      <c r="J784" s="297"/>
      <c r="K784" s="297"/>
      <c r="L784" s="297"/>
      <c r="M784" s="52"/>
      <c r="N784" s="301"/>
      <c r="O784" s="301"/>
      <c r="P784" s="301"/>
      <c r="Q784" s="301"/>
      <c r="R784" s="301"/>
      <c r="S784" s="301"/>
      <c r="T784" s="301"/>
      <c r="U784" s="52"/>
      <c r="V784" s="295"/>
      <c r="W784" s="56"/>
      <c r="X784" s="52"/>
      <c r="AE784" s="42">
        <f>VLOOKUP(I786,vylosovanie!$F$5:$L$41,7,0)</f>
        <v>51</v>
      </c>
      <c r="AF784" s="57">
        <f>IF(N786&gt;N783,1,0)</f>
        <v>0</v>
      </c>
      <c r="AG784" s="57">
        <f t="shared" ref="AG784" si="975">IF(O786&gt;O783,1,0)</f>
        <v>0</v>
      </c>
      <c r="AH784" s="57">
        <f t="shared" ref="AH784" si="976">IF(P786&gt;P783,1,0)</f>
        <v>0</v>
      </c>
      <c r="AI784" s="57">
        <f t="shared" ref="AI784" si="977">IF(Q786&gt;Q783,1,0)</f>
        <v>0</v>
      </c>
      <c r="AJ784" s="57">
        <f t="shared" ref="AJ784" si="978">IF(R786&gt;R783,1,0)</f>
        <v>0</v>
      </c>
      <c r="AK784" s="57">
        <f t="shared" ref="AK784" si="979">IF(S786&gt;S783,1,0)</f>
        <v>0</v>
      </c>
      <c r="AL784" s="57">
        <f t="shared" ref="AL784" si="980">IF(T786&gt;T783,1,0)</f>
        <v>0</v>
      </c>
      <c r="AN784" s="57" t="str">
        <f t="shared" ref="AN784" si="981">IF(ISBLANK(N786)=TRUE,"",IF(AF784=1,N783,-N786))</f>
        <v/>
      </c>
      <c r="AO784" s="57" t="str">
        <f t="shared" ref="AO784" si="982">IF(ISBLANK(O786)=TRUE,"",IF(AG784=1,O783,-O786))</f>
        <v/>
      </c>
      <c r="AP784" s="57" t="str">
        <f t="shared" ref="AP784" si="983">IF(ISBLANK(P786)=TRUE,"",IF(AH784=1,P783,-P786))</f>
        <v/>
      </c>
      <c r="AQ784" s="57" t="str">
        <f t="shared" ref="AQ784" si="984">IF(ISBLANK(Q786)=TRUE,"",IF(AI784=1,Q783,-Q786))</f>
        <v/>
      </c>
      <c r="AR784" s="57" t="str">
        <f t="shared" ref="AR784" si="985">IF(ISBLANK(R786)=TRUE,"",IF(AJ784=1,R783,-R786))</f>
        <v/>
      </c>
      <c r="AS784" s="57" t="str">
        <f t="shared" ref="AS784" si="986">IF(ISBLANK(S786)=TRUE,"",IF(AK784=1,S783,-S786))</f>
        <v/>
      </c>
      <c r="AT784" s="57" t="str">
        <f t="shared" ref="AT784" si="987">IF(ISBLANK(T786)=TRUE,"",IF(AL784=1,T783,-T786))</f>
        <v/>
      </c>
      <c r="AZ784" s="58" t="s">
        <v>10</v>
      </c>
      <c r="BA784" s="58">
        <v>2</v>
      </c>
    </row>
    <row r="785" spans="1:53" ht="39.9" customHeight="1" x14ac:dyDescent="1.1000000000000001">
      <c r="C785" s="40"/>
      <c r="D785" s="40"/>
      <c r="E785" s="53" t="s">
        <v>20</v>
      </c>
      <c r="F785" s="54" t="e">
        <f>VLOOKUP(A781,'zoznam zapasov pomoc'!$A$6:$K$133,9,0)</f>
        <v>#N/A</v>
      </c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6"/>
      <c r="X785" s="52"/>
      <c r="AZ785" s="58" t="s">
        <v>23</v>
      </c>
      <c r="BA785" s="58">
        <v>3</v>
      </c>
    </row>
    <row r="786" spans="1:53" ht="39.9" customHeight="1" x14ac:dyDescent="1.1000000000000001">
      <c r="A786" s="41" t="e">
        <f>CONCATENATE(2,A781)</f>
        <v>#N/A</v>
      </c>
      <c r="B786" s="41" t="e">
        <f>VLOOKUP(A786,'KO KODY SPOLU'!$A$3:$B$478,2,0)</f>
        <v>#N/A</v>
      </c>
      <c r="C786" s="40"/>
      <c r="D786" s="40"/>
      <c r="E786" s="53" t="s">
        <v>13</v>
      </c>
      <c r="F786" s="59" t="e">
        <f>VLOOKUP(A781,'zoznam zapasov pomoc'!$A$6:$K$133,10,0)</f>
        <v>#N/A</v>
      </c>
      <c r="G786" s="298"/>
      <c r="H786" s="148"/>
      <c r="I786" s="296" t="str">
        <f>IF(ISERROR(VLOOKUP(B786,vylosovanie!$N$10:$Q$162,3,0))=TRUE," ",VLOOKUP(B786,vylosovanie!$N$10:$Q$162,3,0))</f>
        <v xml:space="preserve"> </v>
      </c>
      <c r="J786" s="297"/>
      <c r="K786" s="297"/>
      <c r="L786" s="297"/>
      <c r="M786" s="52"/>
      <c r="N786" s="300"/>
      <c r="O786" s="300"/>
      <c r="P786" s="300"/>
      <c r="Q786" s="300"/>
      <c r="R786" s="300"/>
      <c r="S786" s="300"/>
      <c r="T786" s="300"/>
      <c r="U786" s="52"/>
      <c r="V786" s="295" t="str">
        <f>IF(SUM(AF783:AL784)=0,"",SUM(AF784:AL784))</f>
        <v/>
      </c>
      <c r="W786" s="56"/>
      <c r="X786" s="52"/>
      <c r="AZ786" s="58" t="s">
        <v>24</v>
      </c>
      <c r="BA786" s="58">
        <v>4</v>
      </c>
    </row>
    <row r="787" spans="1:53" ht="39.9" customHeight="1" x14ac:dyDescent="1.1000000000000001">
      <c r="C787" s="40"/>
      <c r="D787" s="40"/>
      <c r="E787" s="60"/>
      <c r="F787" s="61"/>
      <c r="G787" s="299"/>
      <c r="H787" s="148"/>
      <c r="I787" s="296" t="str">
        <f>IF(ISERROR(VLOOKUP(B786,vylosovanie!$N$10:$Q$162,3,0))=TRUE," ",VLOOKUP(B786,vylosovanie!$N$10:$Q$162,4,0))</f>
        <v xml:space="preserve"> </v>
      </c>
      <c r="J787" s="297"/>
      <c r="K787" s="297"/>
      <c r="L787" s="297"/>
      <c r="M787" s="52"/>
      <c r="N787" s="301"/>
      <c r="O787" s="301"/>
      <c r="P787" s="301"/>
      <c r="Q787" s="301"/>
      <c r="R787" s="301"/>
      <c r="S787" s="301"/>
      <c r="T787" s="301"/>
      <c r="U787" s="52"/>
      <c r="V787" s="295"/>
      <c r="W787" s="56"/>
      <c r="X787" s="52"/>
      <c r="AZ787" s="58" t="s">
        <v>25</v>
      </c>
      <c r="BA787" s="58">
        <v>5</v>
      </c>
    </row>
    <row r="788" spans="1:53" ht="39.9" customHeight="1" x14ac:dyDescent="1.1000000000000001">
      <c r="C788" s="40"/>
      <c r="D788" s="40"/>
      <c r="E788" s="53" t="s">
        <v>36</v>
      </c>
      <c r="F788" s="54" t="s">
        <v>476</v>
      </c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6"/>
      <c r="X788" s="52"/>
      <c r="AZ788" s="58" t="s">
        <v>26</v>
      </c>
      <c r="BA788" s="58">
        <v>6</v>
      </c>
    </row>
    <row r="789" spans="1:53" ht="39.9" customHeight="1" x14ac:dyDescent="1.1000000000000001">
      <c r="C789" s="40"/>
      <c r="D789" s="40"/>
      <c r="E789" s="60"/>
      <c r="F789" s="61"/>
      <c r="G789" s="52"/>
      <c r="H789" s="52"/>
      <c r="I789" s="52" t="s">
        <v>17</v>
      </c>
      <c r="J789" s="52"/>
      <c r="K789" s="52"/>
      <c r="L789" s="52"/>
      <c r="M789" s="52"/>
      <c r="N789" s="62"/>
      <c r="O789" s="55"/>
      <c r="P789" s="55" t="s">
        <v>19</v>
      </c>
      <c r="Q789" s="55"/>
      <c r="R789" s="55"/>
      <c r="S789" s="55"/>
      <c r="T789" s="55"/>
      <c r="U789" s="52"/>
      <c r="V789" s="52"/>
      <c r="W789" s="56"/>
      <c r="X789" s="52"/>
      <c r="AZ789" s="58" t="s">
        <v>27</v>
      </c>
      <c r="BA789" s="58">
        <v>7</v>
      </c>
    </row>
    <row r="790" spans="1:53" ht="39.9" customHeight="1" x14ac:dyDescent="1.1000000000000001">
      <c r="E790" s="53" t="s">
        <v>11</v>
      </c>
      <c r="F790" s="54"/>
      <c r="G790" s="52"/>
      <c r="H790" s="52"/>
      <c r="I790" s="294"/>
      <c r="J790" s="294"/>
      <c r="K790" s="294"/>
      <c r="L790" s="294"/>
      <c r="M790" s="52"/>
      <c r="N790" s="291" t="str">
        <f>IF(I783="x",I786,IF(I786="x",I783,IF(V783="w",I783,IF(V786="w",I786,IF(V783&gt;V786,I783,IF(V786&gt;V783,I786," "))))))</f>
        <v xml:space="preserve"> </v>
      </c>
      <c r="O790" s="302"/>
      <c r="P790" s="302"/>
      <c r="Q790" s="302"/>
      <c r="R790" s="302"/>
      <c r="S790" s="303"/>
      <c r="T790" s="52"/>
      <c r="U790" s="52"/>
      <c r="V790" s="52"/>
      <c r="W790" s="56"/>
      <c r="X790" s="52"/>
      <c r="AZ790" s="58" t="s">
        <v>28</v>
      </c>
      <c r="BA790" s="58">
        <v>8</v>
      </c>
    </row>
    <row r="791" spans="1:53" ht="39.9" customHeight="1" x14ac:dyDescent="1.1000000000000001">
      <c r="E791" s="60"/>
      <c r="F791" s="61"/>
      <c r="G791" s="52"/>
      <c r="H791" s="52"/>
      <c r="I791" s="294"/>
      <c r="J791" s="294"/>
      <c r="K791" s="294"/>
      <c r="L791" s="294"/>
      <c r="M791" s="52"/>
      <c r="N791" s="291" t="str">
        <f>IF(I784="x",I787,IF(I787="x",I784,IF(V783="w",I784,IF(V786="w",I787,IF(V783&gt;V786,I784,IF(V786&gt;V783,I787," "))))))</f>
        <v xml:space="preserve"> </v>
      </c>
      <c r="O791" s="302"/>
      <c r="P791" s="302"/>
      <c r="Q791" s="302"/>
      <c r="R791" s="302"/>
      <c r="S791" s="303"/>
      <c r="T791" s="52"/>
      <c r="U791" s="52"/>
      <c r="V791" s="52"/>
      <c r="W791" s="56"/>
      <c r="X791" s="52"/>
    </row>
    <row r="792" spans="1:53" ht="39.9" customHeight="1" x14ac:dyDescent="1.1000000000000001">
      <c r="E792" s="53" t="s">
        <v>12</v>
      </c>
      <c r="F792" s="149" t="e">
        <f>IF($K$1=8,VLOOKUP('zapisy k stolom'!F781,PAVUK!$GR$2:$GS$8,2,0),IF($K$1=16,VLOOKUP('zapisy k stolom'!F781,PAVUK!$HF$2:$HG$16,2,0),IF($K$1=32,VLOOKUP('zapisy k stolom'!F781,PAVUK!$HB$2:$HC$32,2,0),IF('zapisy k stolom'!$K$1=64,VLOOKUP('zapisy k stolom'!F781,PAVUK!$GX$2:$GY$64,2,0),IF('zapisy k stolom'!$K$1=128,VLOOKUP('zapisy k stolom'!F781,PAVUK!$GT$2:$GU$128,2,0))))))</f>
        <v>#N/A</v>
      </c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6"/>
      <c r="X792" s="52"/>
    </row>
    <row r="793" spans="1:53" ht="39.9" customHeight="1" x14ac:dyDescent="1.1000000000000001">
      <c r="E793" s="60"/>
      <c r="F793" s="61"/>
      <c r="G793" s="52"/>
      <c r="H793" s="52" t="s">
        <v>18</v>
      </c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6"/>
      <c r="X793" s="52"/>
    </row>
    <row r="794" spans="1:53" ht="39.9" customHeight="1" x14ac:dyDescent="1.1000000000000001">
      <c r="E794" s="60"/>
      <c r="F794" s="61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6"/>
      <c r="X794" s="52"/>
    </row>
    <row r="795" spans="1:53" ht="39.9" customHeight="1" x14ac:dyDescent="1.1000000000000001">
      <c r="E795" s="60"/>
      <c r="F795" s="61"/>
      <c r="G795" s="52"/>
      <c r="H795" s="52"/>
      <c r="I795" s="289" t="str">
        <f>I783</f>
        <v xml:space="preserve"> </v>
      </c>
      <c r="J795" s="289"/>
      <c r="K795" s="289"/>
      <c r="L795" s="289"/>
      <c r="M795" s="52"/>
      <c r="N795" s="52"/>
      <c r="P795" s="289" t="str">
        <f>I786</f>
        <v xml:space="preserve"> </v>
      </c>
      <c r="Q795" s="289"/>
      <c r="R795" s="289"/>
      <c r="S795" s="289"/>
      <c r="T795" s="290"/>
      <c r="U795" s="290"/>
      <c r="V795" s="52"/>
      <c r="W795" s="56"/>
      <c r="X795" s="52"/>
    </row>
    <row r="796" spans="1:53" ht="39.9" customHeight="1" x14ac:dyDescent="1.1000000000000001">
      <c r="E796" s="60"/>
      <c r="F796" s="61"/>
      <c r="G796" s="52"/>
      <c r="H796" s="52"/>
      <c r="I796" s="289" t="str">
        <f>I784</f>
        <v xml:space="preserve"> </v>
      </c>
      <c r="J796" s="289"/>
      <c r="K796" s="289"/>
      <c r="L796" s="289"/>
      <c r="M796" s="52"/>
      <c r="N796" s="52"/>
      <c r="O796" s="52"/>
      <c r="P796" s="289" t="str">
        <f>I787</f>
        <v xml:space="preserve"> </v>
      </c>
      <c r="Q796" s="289"/>
      <c r="R796" s="289"/>
      <c r="S796" s="289"/>
      <c r="T796" s="290"/>
      <c r="U796" s="290"/>
      <c r="V796" s="52"/>
      <c r="W796" s="56"/>
      <c r="X796" s="52"/>
    </row>
    <row r="797" spans="1:53" ht="69.900000000000006" customHeight="1" x14ac:dyDescent="1.1000000000000001">
      <c r="E797" s="53"/>
      <c r="F797" s="54"/>
      <c r="G797" s="52"/>
      <c r="H797" s="63" t="s">
        <v>21</v>
      </c>
      <c r="I797" s="291"/>
      <c r="J797" s="292"/>
      <c r="K797" s="292"/>
      <c r="L797" s="293"/>
      <c r="M797" s="52"/>
      <c r="N797" s="52"/>
      <c r="O797" s="63" t="s">
        <v>21</v>
      </c>
      <c r="P797" s="294"/>
      <c r="Q797" s="294"/>
      <c r="R797" s="294"/>
      <c r="S797" s="294"/>
      <c r="T797" s="294"/>
      <c r="U797" s="294"/>
      <c r="V797" s="52"/>
      <c r="W797" s="56"/>
      <c r="X797" s="52"/>
    </row>
    <row r="798" spans="1:53" ht="69.900000000000006" customHeight="1" x14ac:dyDescent="1.1000000000000001">
      <c r="E798" s="53"/>
      <c r="F798" s="54"/>
      <c r="G798" s="52"/>
      <c r="H798" s="63" t="s">
        <v>22</v>
      </c>
      <c r="I798" s="294"/>
      <c r="J798" s="294"/>
      <c r="K798" s="294"/>
      <c r="L798" s="294"/>
      <c r="M798" s="52"/>
      <c r="N798" s="52"/>
      <c r="O798" s="63" t="s">
        <v>22</v>
      </c>
      <c r="P798" s="294"/>
      <c r="Q798" s="294"/>
      <c r="R798" s="294"/>
      <c r="S798" s="294"/>
      <c r="T798" s="294"/>
      <c r="U798" s="294"/>
      <c r="V798" s="52"/>
      <c r="W798" s="56"/>
      <c r="X798" s="52"/>
    </row>
    <row r="799" spans="1:53" ht="69.900000000000006" customHeight="1" x14ac:dyDescent="1.1000000000000001">
      <c r="E799" s="53"/>
      <c r="F799" s="54"/>
      <c r="G799" s="52"/>
      <c r="H799" s="63" t="s">
        <v>22</v>
      </c>
      <c r="I799" s="294"/>
      <c r="J799" s="294"/>
      <c r="K799" s="294"/>
      <c r="L799" s="294"/>
      <c r="M799" s="52"/>
      <c r="N799" s="52"/>
      <c r="O799" s="63" t="s">
        <v>22</v>
      </c>
      <c r="P799" s="294"/>
      <c r="Q799" s="294"/>
      <c r="R799" s="294"/>
      <c r="S799" s="294"/>
      <c r="T799" s="294"/>
      <c r="U799" s="294"/>
      <c r="V799" s="52"/>
      <c r="W799" s="56"/>
      <c r="X799" s="52"/>
    </row>
    <row r="800" spans="1:53" ht="39.9" customHeight="1" thickBot="1" x14ac:dyDescent="1.1499999999999999">
      <c r="E800" s="64"/>
      <c r="F800" s="65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7"/>
      <c r="U800" s="67"/>
      <c r="V800" s="67"/>
      <c r="W800" s="68"/>
      <c r="X800" s="52"/>
    </row>
    <row r="801" spans="1:53" ht="61.8" thickBot="1" x14ac:dyDescent="1.1499999999999999"/>
    <row r="802" spans="1:53" ht="39.9" customHeight="1" x14ac:dyDescent="1.1000000000000001">
      <c r="A802" s="41" t="e">
        <f>F813</f>
        <v>#N/A</v>
      </c>
      <c r="C802" s="40"/>
      <c r="D802" s="40"/>
      <c r="E802" s="48" t="s">
        <v>39</v>
      </c>
      <c r="F802" s="49">
        <f>F781+1</f>
        <v>39</v>
      </c>
      <c r="G802" s="50"/>
      <c r="H802" s="86" t="s">
        <v>192</v>
      </c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 t="s">
        <v>15</v>
      </c>
      <c r="W802" s="51"/>
      <c r="X802" s="52"/>
      <c r="Y802" s="42" t="e">
        <f>A804</f>
        <v>#N/A</v>
      </c>
      <c r="Z802" s="47" t="str">
        <f>CONCATENATE("(",V804,":",V807,")")</f>
        <v>(:)</v>
      </c>
      <c r="AA802" s="44" t="str">
        <f>IF(N811=" ","",IF(N811=I804,B804,IF(N811=I807,B807," ")))</f>
        <v/>
      </c>
      <c r="AB802" s="44" t="str">
        <f>IF(V804&gt;V807,AV802,IF(V807&gt;V804,AV803,""))</f>
        <v/>
      </c>
      <c r="AC802" s="44" t="e">
        <f>CONCATENATE("Tbl.: ",F804,"   H: ",F807,"   D: ",F806)</f>
        <v>#N/A</v>
      </c>
      <c r="AD802" s="42" t="e">
        <f>IF(OR(I807="X",I804="X"),"",IF(N811=I804,B807,B804))</f>
        <v>#N/A</v>
      </c>
      <c r="AE802" s="42" t="s">
        <v>4</v>
      </c>
      <c r="AV802" s="45" t="str">
        <f>CONCATENATE(V804,":",V807, " ( ",AN804,",",AO804,",",AP804,",",AQ804,",",AR804,",",AS804,",",AT804," ) ")</f>
        <v xml:space="preserve">: ( ,,,,,, ) </v>
      </c>
    </row>
    <row r="803" spans="1:53" ht="39.9" customHeight="1" x14ac:dyDescent="1.1000000000000001">
      <c r="C803" s="40"/>
      <c r="D803" s="40"/>
      <c r="E803" s="53"/>
      <c r="F803" s="54"/>
      <c r="G803" s="85" t="s">
        <v>191</v>
      </c>
      <c r="H803" s="87" t="s">
        <v>193</v>
      </c>
      <c r="I803" s="52"/>
      <c r="J803" s="52"/>
      <c r="K803" s="52"/>
      <c r="L803" s="52"/>
      <c r="M803" s="52"/>
      <c r="N803" s="55">
        <v>1</v>
      </c>
      <c r="O803" s="55">
        <v>2</v>
      </c>
      <c r="P803" s="55">
        <v>3</v>
      </c>
      <c r="Q803" s="55">
        <v>4</v>
      </c>
      <c r="R803" s="55">
        <v>5</v>
      </c>
      <c r="S803" s="55">
        <v>6</v>
      </c>
      <c r="T803" s="55">
        <v>7</v>
      </c>
      <c r="U803" s="52"/>
      <c r="V803" s="55" t="s">
        <v>16</v>
      </c>
      <c r="W803" s="56"/>
      <c r="X803" s="52"/>
      <c r="AE803" s="42" t="s">
        <v>38</v>
      </c>
      <c r="AV803" s="45" t="str">
        <f>CONCATENATE(V807,":",V804, " ( ",AN805,",",AO805,",",AP805,",",AQ805,",",AR805,",",AS805,",",AT805," ) ")</f>
        <v xml:space="preserve">: ( ,,,,,, ) </v>
      </c>
    </row>
    <row r="804" spans="1:53" ht="39.9" customHeight="1" x14ac:dyDescent="1.1000000000000001">
      <c r="A804" s="41" t="e">
        <f>CONCATENATE(1,A802)</f>
        <v>#N/A</v>
      </c>
      <c r="B804" s="41" t="e">
        <f>VLOOKUP(A804,'KO KODY SPOLU'!$A$3:$B$478,2,0)</f>
        <v>#N/A</v>
      </c>
      <c r="C804" s="40"/>
      <c r="D804" s="40"/>
      <c r="E804" s="53" t="s">
        <v>14</v>
      </c>
      <c r="F804" s="54" t="e">
        <f>VLOOKUP(A802,'zoznam zapasov pomoc'!$A$6:$K$133,11,0)</f>
        <v>#N/A</v>
      </c>
      <c r="G804" s="298"/>
      <c r="H804" s="148"/>
      <c r="I804" s="296" t="str">
        <f>IF(ISERROR(VLOOKUP(B804,vylosovanie!$N$10:$Q$162,3,0))=TRUE," ",VLOOKUP(B804,vylosovanie!$N$10:$Q$162,3,0))</f>
        <v xml:space="preserve"> </v>
      </c>
      <c r="J804" s="297"/>
      <c r="K804" s="297"/>
      <c r="L804" s="297"/>
      <c r="M804" s="52"/>
      <c r="N804" s="300"/>
      <c r="O804" s="300"/>
      <c r="P804" s="300"/>
      <c r="Q804" s="300"/>
      <c r="R804" s="300"/>
      <c r="S804" s="300"/>
      <c r="T804" s="300"/>
      <c r="U804" s="52"/>
      <c r="V804" s="295" t="str">
        <f>IF(SUM(AF804:AL805)=0,"",SUM(AF804:AL804))</f>
        <v/>
      </c>
      <c r="W804" s="56"/>
      <c r="X804" s="52"/>
      <c r="AE804" s="42">
        <f>VLOOKUP(I804,vylosovanie!$F$5:$L$41,7,0)</f>
        <v>51</v>
      </c>
      <c r="AF804" s="57">
        <f>IF(N804&gt;N807,1,0)</f>
        <v>0</v>
      </c>
      <c r="AG804" s="57">
        <f t="shared" ref="AG804" si="988">IF(O804&gt;O807,1,0)</f>
        <v>0</v>
      </c>
      <c r="AH804" s="57">
        <f t="shared" ref="AH804" si="989">IF(P804&gt;P807,1,0)</f>
        <v>0</v>
      </c>
      <c r="AI804" s="57">
        <f t="shared" ref="AI804" si="990">IF(Q804&gt;Q807,1,0)</f>
        <v>0</v>
      </c>
      <c r="AJ804" s="57">
        <f t="shared" ref="AJ804" si="991">IF(R804&gt;R807,1,0)</f>
        <v>0</v>
      </c>
      <c r="AK804" s="57">
        <f t="shared" ref="AK804" si="992">IF(S804&gt;S807,1,0)</f>
        <v>0</v>
      </c>
      <c r="AL804" s="57">
        <f t="shared" ref="AL804" si="993">IF(T804&gt;T807,1,0)</f>
        <v>0</v>
      </c>
      <c r="AN804" s="57" t="str">
        <f t="shared" ref="AN804" si="994">IF(ISBLANK(N804)=TRUE,"",IF(AF804=1,N807,-N804))</f>
        <v/>
      </c>
      <c r="AO804" s="57" t="str">
        <f t="shared" ref="AO804" si="995">IF(ISBLANK(O804)=TRUE,"",IF(AG804=1,O807,-O804))</f>
        <v/>
      </c>
      <c r="AP804" s="57" t="str">
        <f t="shared" ref="AP804" si="996">IF(ISBLANK(P804)=TRUE,"",IF(AH804=1,P807,-P804))</f>
        <v/>
      </c>
      <c r="AQ804" s="57" t="str">
        <f t="shared" ref="AQ804" si="997">IF(ISBLANK(Q804)=TRUE,"",IF(AI804=1,Q807,-Q804))</f>
        <v/>
      </c>
      <c r="AR804" s="57" t="str">
        <f t="shared" ref="AR804" si="998">IF(ISBLANK(R804)=TRUE,"",IF(AJ804=1,R807,-R804))</f>
        <v/>
      </c>
      <c r="AS804" s="57" t="str">
        <f t="shared" ref="AS804" si="999">IF(ISBLANK(S804)=TRUE,"",IF(AK804=1,S807,-S804))</f>
        <v/>
      </c>
      <c r="AT804" s="57" t="str">
        <f t="shared" ref="AT804" si="1000">IF(ISBLANK(T804)=TRUE,"",IF(AL804=1,T807,-T804))</f>
        <v/>
      </c>
      <c r="AZ804" s="58" t="s">
        <v>5</v>
      </c>
      <c r="BA804" s="58">
        <v>1</v>
      </c>
    </row>
    <row r="805" spans="1:53" ht="39.9" customHeight="1" x14ac:dyDescent="1.1000000000000001">
      <c r="C805" s="40"/>
      <c r="D805" s="40"/>
      <c r="E805" s="53"/>
      <c r="F805" s="54"/>
      <c r="G805" s="299"/>
      <c r="H805" s="148"/>
      <c r="I805" s="296" t="str">
        <f>IF(ISERROR(VLOOKUP(B804,vylosovanie!$N$10:$Q$162,3,0))=TRUE," ",VLOOKUP(B804,vylosovanie!$N$10:$Q$162,4,0))</f>
        <v xml:space="preserve"> </v>
      </c>
      <c r="J805" s="297"/>
      <c r="K805" s="297"/>
      <c r="L805" s="297"/>
      <c r="M805" s="52"/>
      <c r="N805" s="301"/>
      <c r="O805" s="301"/>
      <c r="P805" s="301"/>
      <c r="Q805" s="301"/>
      <c r="R805" s="301"/>
      <c r="S805" s="301"/>
      <c r="T805" s="301"/>
      <c r="U805" s="52"/>
      <c r="V805" s="295"/>
      <c r="W805" s="56"/>
      <c r="X805" s="52"/>
      <c r="AE805" s="42">
        <f>VLOOKUP(I807,vylosovanie!$F$5:$L$41,7,0)</f>
        <v>51</v>
      </c>
      <c r="AF805" s="57">
        <f>IF(N807&gt;N804,1,0)</f>
        <v>0</v>
      </c>
      <c r="AG805" s="57">
        <f t="shared" ref="AG805" si="1001">IF(O807&gt;O804,1,0)</f>
        <v>0</v>
      </c>
      <c r="AH805" s="57">
        <f t="shared" ref="AH805" si="1002">IF(P807&gt;P804,1,0)</f>
        <v>0</v>
      </c>
      <c r="AI805" s="57">
        <f t="shared" ref="AI805" si="1003">IF(Q807&gt;Q804,1,0)</f>
        <v>0</v>
      </c>
      <c r="AJ805" s="57">
        <f t="shared" ref="AJ805" si="1004">IF(R807&gt;R804,1,0)</f>
        <v>0</v>
      </c>
      <c r="AK805" s="57">
        <f t="shared" ref="AK805" si="1005">IF(S807&gt;S804,1,0)</f>
        <v>0</v>
      </c>
      <c r="AL805" s="57">
        <f t="shared" ref="AL805" si="1006">IF(T807&gt;T804,1,0)</f>
        <v>0</v>
      </c>
      <c r="AN805" s="57" t="str">
        <f t="shared" ref="AN805" si="1007">IF(ISBLANK(N807)=TRUE,"",IF(AF805=1,N804,-N807))</f>
        <v/>
      </c>
      <c r="AO805" s="57" t="str">
        <f t="shared" ref="AO805" si="1008">IF(ISBLANK(O807)=TRUE,"",IF(AG805=1,O804,-O807))</f>
        <v/>
      </c>
      <c r="AP805" s="57" t="str">
        <f t="shared" ref="AP805" si="1009">IF(ISBLANK(P807)=TRUE,"",IF(AH805=1,P804,-P807))</f>
        <v/>
      </c>
      <c r="AQ805" s="57" t="str">
        <f t="shared" ref="AQ805" si="1010">IF(ISBLANK(Q807)=TRUE,"",IF(AI805=1,Q804,-Q807))</f>
        <v/>
      </c>
      <c r="AR805" s="57" t="str">
        <f t="shared" ref="AR805" si="1011">IF(ISBLANK(R807)=TRUE,"",IF(AJ805=1,R804,-R807))</f>
        <v/>
      </c>
      <c r="AS805" s="57" t="str">
        <f t="shared" ref="AS805" si="1012">IF(ISBLANK(S807)=TRUE,"",IF(AK805=1,S804,-S807))</f>
        <v/>
      </c>
      <c r="AT805" s="57" t="str">
        <f t="shared" ref="AT805" si="1013">IF(ISBLANK(T807)=TRUE,"",IF(AL805=1,T804,-T807))</f>
        <v/>
      </c>
      <c r="AZ805" s="58" t="s">
        <v>10</v>
      </c>
      <c r="BA805" s="58">
        <v>2</v>
      </c>
    </row>
    <row r="806" spans="1:53" ht="39.9" customHeight="1" x14ac:dyDescent="1.1000000000000001">
      <c r="C806" s="40"/>
      <c r="D806" s="40"/>
      <c r="E806" s="53" t="s">
        <v>20</v>
      </c>
      <c r="F806" s="54" t="e">
        <f>VLOOKUP(A802,'zoznam zapasov pomoc'!$A$6:$K$133,9,0)</f>
        <v>#N/A</v>
      </c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6"/>
      <c r="X806" s="52"/>
      <c r="AZ806" s="58" t="s">
        <v>23</v>
      </c>
      <c r="BA806" s="58">
        <v>3</v>
      </c>
    </row>
    <row r="807" spans="1:53" ht="39.9" customHeight="1" x14ac:dyDescent="1.1000000000000001">
      <c r="A807" s="41" t="e">
        <f>CONCATENATE(2,A802)</f>
        <v>#N/A</v>
      </c>
      <c r="B807" s="41" t="e">
        <f>VLOOKUP(A807,'KO KODY SPOLU'!$A$3:$B$478,2,0)</f>
        <v>#N/A</v>
      </c>
      <c r="C807" s="40"/>
      <c r="D807" s="40"/>
      <c r="E807" s="53" t="s">
        <v>13</v>
      </c>
      <c r="F807" s="59" t="e">
        <f>VLOOKUP(A802,'zoznam zapasov pomoc'!$A$6:$K$133,10,0)</f>
        <v>#N/A</v>
      </c>
      <c r="G807" s="298"/>
      <c r="H807" s="148"/>
      <c r="I807" s="296" t="str">
        <f>IF(ISERROR(VLOOKUP(B807,vylosovanie!$N$10:$Q$162,3,0))=TRUE," ",VLOOKUP(B807,vylosovanie!$N$10:$Q$162,3,0))</f>
        <v xml:space="preserve"> </v>
      </c>
      <c r="J807" s="297"/>
      <c r="K807" s="297"/>
      <c r="L807" s="297"/>
      <c r="M807" s="52"/>
      <c r="N807" s="300"/>
      <c r="O807" s="300"/>
      <c r="P807" s="300"/>
      <c r="Q807" s="300"/>
      <c r="R807" s="300"/>
      <c r="S807" s="300"/>
      <c r="T807" s="300"/>
      <c r="U807" s="52"/>
      <c r="V807" s="295" t="str">
        <f>IF(SUM(AF804:AL805)=0,"",SUM(AF805:AL805))</f>
        <v/>
      </c>
      <c r="W807" s="56"/>
      <c r="X807" s="52"/>
      <c r="AZ807" s="58" t="s">
        <v>24</v>
      </c>
      <c r="BA807" s="58">
        <v>4</v>
      </c>
    </row>
    <row r="808" spans="1:53" ht="39.9" customHeight="1" x14ac:dyDescent="1.1000000000000001">
      <c r="C808" s="40"/>
      <c r="D808" s="40"/>
      <c r="E808" s="60"/>
      <c r="F808" s="61"/>
      <c r="G808" s="299"/>
      <c r="H808" s="148"/>
      <c r="I808" s="296" t="str">
        <f>IF(ISERROR(VLOOKUP(B807,vylosovanie!$N$10:$Q$162,3,0))=TRUE," ",VLOOKUP(B807,vylosovanie!$N$10:$Q$162,4,0))</f>
        <v xml:space="preserve"> </v>
      </c>
      <c r="J808" s="297"/>
      <c r="K808" s="297"/>
      <c r="L808" s="297"/>
      <c r="M808" s="52"/>
      <c r="N808" s="301"/>
      <c r="O808" s="301"/>
      <c r="P808" s="301"/>
      <c r="Q808" s="301"/>
      <c r="R808" s="301"/>
      <c r="S808" s="301"/>
      <c r="T808" s="301"/>
      <c r="U808" s="52"/>
      <c r="V808" s="295"/>
      <c r="W808" s="56"/>
      <c r="X808" s="52"/>
      <c r="AZ808" s="58" t="s">
        <v>25</v>
      </c>
      <c r="BA808" s="58">
        <v>5</v>
      </c>
    </row>
    <row r="809" spans="1:53" ht="39.9" customHeight="1" x14ac:dyDescent="1.1000000000000001">
      <c r="C809" s="40"/>
      <c r="D809" s="40"/>
      <c r="E809" s="53" t="s">
        <v>36</v>
      </c>
      <c r="F809" s="54" t="s">
        <v>476</v>
      </c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6"/>
      <c r="X809" s="52"/>
      <c r="AZ809" s="58" t="s">
        <v>26</v>
      </c>
      <c r="BA809" s="58">
        <v>6</v>
      </c>
    </row>
    <row r="810" spans="1:53" ht="39.9" customHeight="1" x14ac:dyDescent="1.1000000000000001">
      <c r="C810" s="40"/>
      <c r="D810" s="40"/>
      <c r="E810" s="60"/>
      <c r="F810" s="61"/>
      <c r="G810" s="52"/>
      <c r="H810" s="52"/>
      <c r="I810" s="52" t="s">
        <v>17</v>
      </c>
      <c r="J810" s="52"/>
      <c r="K810" s="52"/>
      <c r="L810" s="52"/>
      <c r="M810" s="52"/>
      <c r="N810" s="62"/>
      <c r="O810" s="55"/>
      <c r="P810" s="55" t="s">
        <v>19</v>
      </c>
      <c r="Q810" s="55"/>
      <c r="R810" s="55"/>
      <c r="S810" s="55"/>
      <c r="T810" s="55"/>
      <c r="U810" s="52"/>
      <c r="V810" s="52"/>
      <c r="W810" s="56"/>
      <c r="X810" s="52"/>
      <c r="AZ810" s="58" t="s">
        <v>27</v>
      </c>
      <c r="BA810" s="58">
        <v>7</v>
      </c>
    </row>
    <row r="811" spans="1:53" ht="39.9" customHeight="1" x14ac:dyDescent="1.1000000000000001">
      <c r="E811" s="53" t="s">
        <v>11</v>
      </c>
      <c r="F811" s="54"/>
      <c r="G811" s="52"/>
      <c r="H811" s="52"/>
      <c r="I811" s="294"/>
      <c r="J811" s="294"/>
      <c r="K811" s="294"/>
      <c r="L811" s="294"/>
      <c r="M811" s="52"/>
      <c r="N811" s="291" t="str">
        <f>IF(I804="x",I807,IF(I807="x",I804,IF(V804="w",I804,IF(V807="w",I807,IF(V804&gt;V807,I804,IF(V807&gt;V804,I807," "))))))</f>
        <v xml:space="preserve"> </v>
      </c>
      <c r="O811" s="302"/>
      <c r="P811" s="302"/>
      <c r="Q811" s="302"/>
      <c r="R811" s="302"/>
      <c r="S811" s="303"/>
      <c r="T811" s="52"/>
      <c r="U811" s="52"/>
      <c r="V811" s="52"/>
      <c r="W811" s="56"/>
      <c r="X811" s="52"/>
      <c r="AZ811" s="58" t="s">
        <v>28</v>
      </c>
      <c r="BA811" s="58">
        <v>8</v>
      </c>
    </row>
    <row r="812" spans="1:53" ht="39.9" customHeight="1" x14ac:dyDescent="1.1000000000000001">
      <c r="E812" s="60"/>
      <c r="F812" s="61"/>
      <c r="G812" s="52"/>
      <c r="H812" s="52"/>
      <c r="I812" s="294"/>
      <c r="J812" s="294"/>
      <c r="K812" s="294"/>
      <c r="L812" s="294"/>
      <c r="M812" s="52"/>
      <c r="N812" s="291" t="str">
        <f>IF(I805="x",I808,IF(I808="x",I805,IF(V804="w",I805,IF(V807="w",I808,IF(V804&gt;V807,I805,IF(V807&gt;V804,I808," "))))))</f>
        <v xml:space="preserve"> </v>
      </c>
      <c r="O812" s="302"/>
      <c r="P812" s="302"/>
      <c r="Q812" s="302"/>
      <c r="R812" s="302"/>
      <c r="S812" s="303"/>
      <c r="T812" s="52"/>
      <c r="U812" s="52"/>
      <c r="V812" s="52"/>
      <c r="W812" s="56"/>
      <c r="X812" s="52"/>
    </row>
    <row r="813" spans="1:53" ht="39.9" customHeight="1" x14ac:dyDescent="1.1000000000000001">
      <c r="E813" s="53" t="s">
        <v>12</v>
      </c>
      <c r="F813" s="149" t="e">
        <f>IF($K$1=8,VLOOKUP('zapisy k stolom'!F802,PAVUK!$GR$2:$GS$8,2,0),IF($K$1=16,VLOOKUP('zapisy k stolom'!F802,PAVUK!$HF$2:$HG$16,2,0),IF($K$1=32,VLOOKUP('zapisy k stolom'!F802,PAVUK!$HB$2:$HC$32,2,0),IF('zapisy k stolom'!$K$1=64,VLOOKUP('zapisy k stolom'!F802,PAVUK!$GX$2:$GY$64,2,0),IF('zapisy k stolom'!$K$1=128,VLOOKUP('zapisy k stolom'!F802,PAVUK!$GT$2:$GU$128,2,0))))))</f>
        <v>#N/A</v>
      </c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6"/>
      <c r="X813" s="52"/>
    </row>
    <row r="814" spans="1:53" ht="39.9" customHeight="1" x14ac:dyDescent="1.1000000000000001">
      <c r="E814" s="60"/>
      <c r="F814" s="61"/>
      <c r="G814" s="52"/>
      <c r="H814" s="52" t="s">
        <v>18</v>
      </c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6"/>
      <c r="X814" s="52"/>
    </row>
    <row r="815" spans="1:53" ht="39.9" customHeight="1" x14ac:dyDescent="1.1000000000000001">
      <c r="E815" s="60"/>
      <c r="F815" s="61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6"/>
      <c r="X815" s="52"/>
    </row>
    <row r="816" spans="1:53" ht="39.9" customHeight="1" x14ac:dyDescent="1.1000000000000001">
      <c r="E816" s="60"/>
      <c r="F816" s="61"/>
      <c r="G816" s="52"/>
      <c r="H816" s="52"/>
      <c r="I816" s="289" t="str">
        <f>I804</f>
        <v xml:space="preserve"> </v>
      </c>
      <c r="J816" s="289"/>
      <c r="K816" s="289"/>
      <c r="L816" s="289"/>
      <c r="M816" s="52"/>
      <c r="N816" s="52"/>
      <c r="P816" s="289" t="str">
        <f>I807</f>
        <v xml:space="preserve"> </v>
      </c>
      <c r="Q816" s="289"/>
      <c r="R816" s="289"/>
      <c r="S816" s="289"/>
      <c r="T816" s="290"/>
      <c r="U816" s="290"/>
      <c r="V816" s="52"/>
      <c r="W816" s="56"/>
      <c r="X816" s="52"/>
    </row>
    <row r="817" spans="1:53" ht="39.9" customHeight="1" x14ac:dyDescent="1.1000000000000001">
      <c r="E817" s="60"/>
      <c r="F817" s="61"/>
      <c r="G817" s="52"/>
      <c r="H817" s="52"/>
      <c r="I817" s="289" t="str">
        <f>I805</f>
        <v xml:space="preserve"> </v>
      </c>
      <c r="J817" s="289"/>
      <c r="K817" s="289"/>
      <c r="L817" s="289"/>
      <c r="M817" s="52"/>
      <c r="N817" s="52"/>
      <c r="O817" s="52"/>
      <c r="P817" s="289" t="str">
        <f>I808</f>
        <v xml:space="preserve"> </v>
      </c>
      <c r="Q817" s="289"/>
      <c r="R817" s="289"/>
      <c r="S817" s="289"/>
      <c r="T817" s="290"/>
      <c r="U817" s="290"/>
      <c r="V817" s="52"/>
      <c r="W817" s="56"/>
      <c r="X817" s="52"/>
    </row>
    <row r="818" spans="1:53" ht="69.900000000000006" customHeight="1" x14ac:dyDescent="1.1000000000000001">
      <c r="E818" s="53"/>
      <c r="F818" s="54"/>
      <c r="G818" s="52"/>
      <c r="H818" s="63" t="s">
        <v>21</v>
      </c>
      <c r="I818" s="291"/>
      <c r="J818" s="292"/>
      <c r="K818" s="292"/>
      <c r="L818" s="293"/>
      <c r="M818" s="52"/>
      <c r="N818" s="52"/>
      <c r="O818" s="63" t="s">
        <v>21</v>
      </c>
      <c r="P818" s="294"/>
      <c r="Q818" s="294"/>
      <c r="R818" s="294"/>
      <c r="S818" s="294"/>
      <c r="T818" s="294"/>
      <c r="U818" s="294"/>
      <c r="V818" s="52"/>
      <c r="W818" s="56"/>
      <c r="X818" s="52"/>
    </row>
    <row r="819" spans="1:53" ht="69.900000000000006" customHeight="1" x14ac:dyDescent="1.1000000000000001">
      <c r="E819" s="53"/>
      <c r="F819" s="54"/>
      <c r="G819" s="52"/>
      <c r="H819" s="63" t="s">
        <v>22</v>
      </c>
      <c r="I819" s="294"/>
      <c r="J819" s="294"/>
      <c r="K819" s="294"/>
      <c r="L819" s="294"/>
      <c r="M819" s="52"/>
      <c r="N819" s="52"/>
      <c r="O819" s="63" t="s">
        <v>22</v>
      </c>
      <c r="P819" s="294"/>
      <c r="Q819" s="294"/>
      <c r="R819" s="294"/>
      <c r="S819" s="294"/>
      <c r="T819" s="294"/>
      <c r="U819" s="294"/>
      <c r="V819" s="52"/>
      <c r="W819" s="56"/>
      <c r="X819" s="52"/>
    </row>
    <row r="820" spans="1:53" ht="69.900000000000006" customHeight="1" x14ac:dyDescent="1.1000000000000001">
      <c r="E820" s="53"/>
      <c r="F820" s="54"/>
      <c r="G820" s="52"/>
      <c r="H820" s="63" t="s">
        <v>22</v>
      </c>
      <c r="I820" s="294"/>
      <c r="J820" s="294"/>
      <c r="K820" s="294"/>
      <c r="L820" s="294"/>
      <c r="M820" s="52"/>
      <c r="N820" s="52"/>
      <c r="O820" s="63" t="s">
        <v>22</v>
      </c>
      <c r="P820" s="294"/>
      <c r="Q820" s="294"/>
      <c r="R820" s="294"/>
      <c r="S820" s="294"/>
      <c r="T820" s="294"/>
      <c r="U820" s="294"/>
      <c r="V820" s="52"/>
      <c r="W820" s="56"/>
      <c r="X820" s="52"/>
    </row>
    <row r="821" spans="1:53" ht="39.9" customHeight="1" thickBot="1" x14ac:dyDescent="1.1499999999999999">
      <c r="E821" s="64"/>
      <c r="F821" s="65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7"/>
      <c r="U821" s="67"/>
      <c r="V821" s="67"/>
      <c r="W821" s="68"/>
      <c r="X821" s="52"/>
    </row>
    <row r="822" spans="1:53" ht="61.8" thickBot="1" x14ac:dyDescent="1.1499999999999999"/>
    <row r="823" spans="1:53" ht="39.9" customHeight="1" x14ac:dyDescent="1.1000000000000001">
      <c r="A823" s="41" t="e">
        <f>F834</f>
        <v>#N/A</v>
      </c>
      <c r="C823" s="40"/>
      <c r="D823" s="40"/>
      <c r="E823" s="48" t="s">
        <v>39</v>
      </c>
      <c r="F823" s="49">
        <f>F802+1</f>
        <v>40</v>
      </c>
      <c r="G823" s="50"/>
      <c r="H823" s="86" t="s">
        <v>192</v>
      </c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 t="s">
        <v>15</v>
      </c>
      <c r="W823" s="51"/>
      <c r="X823" s="52"/>
      <c r="Y823" s="42" t="e">
        <f>A825</f>
        <v>#N/A</v>
      </c>
      <c r="Z823" s="47" t="str">
        <f>CONCATENATE("(",V825,":",V828,")")</f>
        <v>(:)</v>
      </c>
      <c r="AA823" s="44" t="str">
        <f>IF(N832=" ","",IF(N832=I825,B825,IF(N832=I828,B828," ")))</f>
        <v/>
      </c>
      <c r="AB823" s="44" t="str">
        <f>IF(V825&gt;V828,AV823,IF(V828&gt;V825,AV824,""))</f>
        <v/>
      </c>
      <c r="AC823" s="44" t="e">
        <f>CONCATENATE("Tbl.: ",F825,"   H: ",F828,"   D: ",F827)</f>
        <v>#N/A</v>
      </c>
      <c r="AD823" s="42" t="e">
        <f>IF(OR(I828="X",I825="X"),"",IF(N832=I825,B828,B825))</f>
        <v>#N/A</v>
      </c>
      <c r="AE823" s="42" t="s">
        <v>4</v>
      </c>
      <c r="AV823" s="45" t="str">
        <f>CONCATENATE(V825,":",V828, " ( ",AN825,",",AO825,",",AP825,",",AQ825,",",AR825,",",AS825,",",AT825," ) ")</f>
        <v xml:space="preserve">: ( ,,,,,, ) </v>
      </c>
    </row>
    <row r="824" spans="1:53" ht="39.9" customHeight="1" x14ac:dyDescent="1.1000000000000001">
      <c r="C824" s="40"/>
      <c r="D824" s="40"/>
      <c r="E824" s="53"/>
      <c r="F824" s="54"/>
      <c r="G824" s="85" t="s">
        <v>191</v>
      </c>
      <c r="H824" s="87" t="s">
        <v>193</v>
      </c>
      <c r="I824" s="52"/>
      <c r="J824" s="52"/>
      <c r="K824" s="52"/>
      <c r="L824" s="52"/>
      <c r="M824" s="52"/>
      <c r="N824" s="55">
        <v>1</v>
      </c>
      <c r="O824" s="55">
        <v>2</v>
      </c>
      <c r="P824" s="55">
        <v>3</v>
      </c>
      <c r="Q824" s="55">
        <v>4</v>
      </c>
      <c r="R824" s="55">
        <v>5</v>
      </c>
      <c r="S824" s="55">
        <v>6</v>
      </c>
      <c r="T824" s="55">
        <v>7</v>
      </c>
      <c r="U824" s="52"/>
      <c r="V824" s="55" t="s">
        <v>16</v>
      </c>
      <c r="W824" s="56"/>
      <c r="X824" s="52"/>
      <c r="AE824" s="42" t="s">
        <v>38</v>
      </c>
      <c r="AV824" s="45" t="str">
        <f>CONCATENATE(V828,":",V825, " ( ",AN826,",",AO826,",",AP826,",",AQ826,",",AR826,",",AS826,",",AT826," ) ")</f>
        <v xml:space="preserve">: ( ,,,,,, ) </v>
      </c>
    </row>
    <row r="825" spans="1:53" ht="39.9" customHeight="1" x14ac:dyDescent="1.1000000000000001">
      <c r="A825" s="41" t="e">
        <f>CONCATENATE(1,A823)</f>
        <v>#N/A</v>
      </c>
      <c r="B825" s="41" t="e">
        <f>VLOOKUP(A825,'KO KODY SPOLU'!$A$3:$B$478,2,0)</f>
        <v>#N/A</v>
      </c>
      <c r="C825" s="40"/>
      <c r="D825" s="40"/>
      <c r="E825" s="53" t="s">
        <v>14</v>
      </c>
      <c r="F825" s="54" t="e">
        <f>VLOOKUP(A823,'zoznam zapasov pomoc'!$A$6:$K$133,11,0)</f>
        <v>#N/A</v>
      </c>
      <c r="G825" s="298"/>
      <c r="H825" s="148"/>
      <c r="I825" s="296" t="str">
        <f>IF(ISERROR(VLOOKUP(B825,vylosovanie!$N$10:$Q$162,3,0))=TRUE," ",VLOOKUP(B825,vylosovanie!$N$10:$Q$162,3,0))</f>
        <v xml:space="preserve"> </v>
      </c>
      <c r="J825" s="297"/>
      <c r="K825" s="297"/>
      <c r="L825" s="297"/>
      <c r="M825" s="52"/>
      <c r="N825" s="300"/>
      <c r="O825" s="300"/>
      <c r="P825" s="300"/>
      <c r="Q825" s="300"/>
      <c r="R825" s="300"/>
      <c r="S825" s="300"/>
      <c r="T825" s="300"/>
      <c r="U825" s="52"/>
      <c r="V825" s="295" t="str">
        <f>IF(SUM(AF825:AL826)=0,"",SUM(AF825:AL825))</f>
        <v/>
      </c>
      <c r="W825" s="56"/>
      <c r="X825" s="52"/>
      <c r="AE825" s="42">
        <f>VLOOKUP(I825,vylosovanie!$F$5:$L$41,7,0)</f>
        <v>51</v>
      </c>
      <c r="AF825" s="57">
        <f>IF(N825&gt;N828,1,0)</f>
        <v>0</v>
      </c>
      <c r="AG825" s="57">
        <f t="shared" ref="AG825" si="1014">IF(O825&gt;O828,1,0)</f>
        <v>0</v>
      </c>
      <c r="AH825" s="57">
        <f t="shared" ref="AH825" si="1015">IF(P825&gt;P828,1,0)</f>
        <v>0</v>
      </c>
      <c r="AI825" s="57">
        <f t="shared" ref="AI825" si="1016">IF(Q825&gt;Q828,1,0)</f>
        <v>0</v>
      </c>
      <c r="AJ825" s="57">
        <f t="shared" ref="AJ825" si="1017">IF(R825&gt;R828,1,0)</f>
        <v>0</v>
      </c>
      <c r="AK825" s="57">
        <f t="shared" ref="AK825" si="1018">IF(S825&gt;S828,1,0)</f>
        <v>0</v>
      </c>
      <c r="AL825" s="57">
        <f t="shared" ref="AL825" si="1019">IF(T825&gt;T828,1,0)</f>
        <v>0</v>
      </c>
      <c r="AN825" s="57" t="str">
        <f t="shared" ref="AN825" si="1020">IF(ISBLANK(N825)=TRUE,"",IF(AF825=1,N828,-N825))</f>
        <v/>
      </c>
      <c r="AO825" s="57" t="str">
        <f t="shared" ref="AO825" si="1021">IF(ISBLANK(O825)=TRUE,"",IF(AG825=1,O828,-O825))</f>
        <v/>
      </c>
      <c r="AP825" s="57" t="str">
        <f t="shared" ref="AP825" si="1022">IF(ISBLANK(P825)=TRUE,"",IF(AH825=1,P828,-P825))</f>
        <v/>
      </c>
      <c r="AQ825" s="57" t="str">
        <f t="shared" ref="AQ825" si="1023">IF(ISBLANK(Q825)=TRUE,"",IF(AI825=1,Q828,-Q825))</f>
        <v/>
      </c>
      <c r="AR825" s="57" t="str">
        <f t="shared" ref="AR825" si="1024">IF(ISBLANK(R825)=TRUE,"",IF(AJ825=1,R828,-R825))</f>
        <v/>
      </c>
      <c r="AS825" s="57" t="str">
        <f t="shared" ref="AS825" si="1025">IF(ISBLANK(S825)=TRUE,"",IF(AK825=1,S828,-S825))</f>
        <v/>
      </c>
      <c r="AT825" s="57" t="str">
        <f t="shared" ref="AT825" si="1026">IF(ISBLANK(T825)=TRUE,"",IF(AL825=1,T828,-T825))</f>
        <v/>
      </c>
      <c r="AZ825" s="58" t="s">
        <v>5</v>
      </c>
      <c r="BA825" s="58">
        <v>1</v>
      </c>
    </row>
    <row r="826" spans="1:53" ht="39.9" customHeight="1" x14ac:dyDescent="1.1000000000000001">
      <c r="C826" s="40"/>
      <c r="D826" s="40"/>
      <c r="E826" s="53"/>
      <c r="F826" s="54"/>
      <c r="G826" s="299"/>
      <c r="H826" s="148"/>
      <c r="I826" s="296" t="str">
        <f>IF(ISERROR(VLOOKUP(B825,vylosovanie!$N$10:$Q$162,3,0))=TRUE," ",VLOOKUP(B825,vylosovanie!$N$10:$Q$162,4,0))</f>
        <v xml:space="preserve"> </v>
      </c>
      <c r="J826" s="297"/>
      <c r="K826" s="297"/>
      <c r="L826" s="297"/>
      <c r="M826" s="52"/>
      <c r="N826" s="301"/>
      <c r="O826" s="301"/>
      <c r="P826" s="301"/>
      <c r="Q826" s="301"/>
      <c r="R826" s="301"/>
      <c r="S826" s="301"/>
      <c r="T826" s="301"/>
      <c r="U826" s="52"/>
      <c r="V826" s="295"/>
      <c r="W826" s="56"/>
      <c r="X826" s="52"/>
      <c r="AE826" s="42">
        <f>VLOOKUP(I828,vylosovanie!$F$5:$L$41,7,0)</f>
        <v>51</v>
      </c>
      <c r="AF826" s="57">
        <f>IF(N828&gt;N825,1,0)</f>
        <v>0</v>
      </c>
      <c r="AG826" s="57">
        <f t="shared" ref="AG826" si="1027">IF(O828&gt;O825,1,0)</f>
        <v>0</v>
      </c>
      <c r="AH826" s="57">
        <f t="shared" ref="AH826" si="1028">IF(P828&gt;P825,1,0)</f>
        <v>0</v>
      </c>
      <c r="AI826" s="57">
        <f t="shared" ref="AI826" si="1029">IF(Q828&gt;Q825,1,0)</f>
        <v>0</v>
      </c>
      <c r="AJ826" s="57">
        <f t="shared" ref="AJ826" si="1030">IF(R828&gt;R825,1,0)</f>
        <v>0</v>
      </c>
      <c r="AK826" s="57">
        <f t="shared" ref="AK826" si="1031">IF(S828&gt;S825,1,0)</f>
        <v>0</v>
      </c>
      <c r="AL826" s="57">
        <f t="shared" ref="AL826" si="1032">IF(T828&gt;T825,1,0)</f>
        <v>0</v>
      </c>
      <c r="AN826" s="57" t="str">
        <f t="shared" ref="AN826" si="1033">IF(ISBLANK(N828)=TRUE,"",IF(AF826=1,N825,-N828))</f>
        <v/>
      </c>
      <c r="AO826" s="57" t="str">
        <f t="shared" ref="AO826" si="1034">IF(ISBLANK(O828)=TRUE,"",IF(AG826=1,O825,-O828))</f>
        <v/>
      </c>
      <c r="AP826" s="57" t="str">
        <f t="shared" ref="AP826" si="1035">IF(ISBLANK(P828)=TRUE,"",IF(AH826=1,P825,-P828))</f>
        <v/>
      </c>
      <c r="AQ826" s="57" t="str">
        <f t="shared" ref="AQ826" si="1036">IF(ISBLANK(Q828)=TRUE,"",IF(AI826=1,Q825,-Q828))</f>
        <v/>
      </c>
      <c r="AR826" s="57" t="str">
        <f t="shared" ref="AR826" si="1037">IF(ISBLANK(R828)=TRUE,"",IF(AJ826=1,R825,-R828))</f>
        <v/>
      </c>
      <c r="AS826" s="57" t="str">
        <f t="shared" ref="AS826" si="1038">IF(ISBLANK(S828)=TRUE,"",IF(AK826=1,S825,-S828))</f>
        <v/>
      </c>
      <c r="AT826" s="57" t="str">
        <f t="shared" ref="AT826" si="1039">IF(ISBLANK(T828)=TRUE,"",IF(AL826=1,T825,-T828))</f>
        <v/>
      </c>
      <c r="AZ826" s="58" t="s">
        <v>10</v>
      </c>
      <c r="BA826" s="58">
        <v>2</v>
      </c>
    </row>
    <row r="827" spans="1:53" ht="39.9" customHeight="1" x14ac:dyDescent="1.1000000000000001">
      <c r="C827" s="40"/>
      <c r="D827" s="40"/>
      <c r="E827" s="53" t="s">
        <v>20</v>
      </c>
      <c r="F827" s="54" t="e">
        <f>VLOOKUP(A823,'zoznam zapasov pomoc'!$A$6:$K$133,9,0)</f>
        <v>#N/A</v>
      </c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6"/>
      <c r="X827" s="52"/>
      <c r="AZ827" s="58" t="s">
        <v>23</v>
      </c>
      <c r="BA827" s="58">
        <v>3</v>
      </c>
    </row>
    <row r="828" spans="1:53" ht="39.9" customHeight="1" x14ac:dyDescent="1.1000000000000001">
      <c r="A828" s="41" t="e">
        <f>CONCATENATE(2,A823)</f>
        <v>#N/A</v>
      </c>
      <c r="B828" s="41" t="e">
        <f>VLOOKUP(A828,'KO KODY SPOLU'!$A$3:$B$478,2,0)</f>
        <v>#N/A</v>
      </c>
      <c r="C828" s="40"/>
      <c r="D828" s="40"/>
      <c r="E828" s="53" t="s">
        <v>13</v>
      </c>
      <c r="F828" s="59" t="e">
        <f>VLOOKUP(A823,'zoznam zapasov pomoc'!$A$6:$K$133,10,0)</f>
        <v>#N/A</v>
      </c>
      <c r="G828" s="298"/>
      <c r="H828" s="148"/>
      <c r="I828" s="296" t="str">
        <f>IF(ISERROR(VLOOKUP(B828,vylosovanie!$N$10:$Q$162,3,0))=TRUE," ",VLOOKUP(B828,vylosovanie!$N$10:$Q$162,3,0))</f>
        <v xml:space="preserve"> </v>
      </c>
      <c r="J828" s="297"/>
      <c r="K828" s="297"/>
      <c r="L828" s="297"/>
      <c r="M828" s="52"/>
      <c r="N828" s="300"/>
      <c r="O828" s="300"/>
      <c r="P828" s="300"/>
      <c r="Q828" s="300"/>
      <c r="R828" s="300"/>
      <c r="S828" s="300"/>
      <c r="T828" s="300"/>
      <c r="U828" s="52"/>
      <c r="V828" s="295" t="str">
        <f>IF(SUM(AF825:AL826)=0,"",SUM(AF826:AL826))</f>
        <v/>
      </c>
      <c r="W828" s="56"/>
      <c r="X828" s="52"/>
      <c r="AZ828" s="58" t="s">
        <v>24</v>
      </c>
      <c r="BA828" s="58">
        <v>4</v>
      </c>
    </row>
    <row r="829" spans="1:53" ht="39.9" customHeight="1" x14ac:dyDescent="1.1000000000000001">
      <c r="C829" s="40"/>
      <c r="D829" s="40"/>
      <c r="E829" s="60"/>
      <c r="F829" s="61"/>
      <c r="G829" s="299"/>
      <c r="H829" s="148"/>
      <c r="I829" s="296" t="str">
        <f>IF(ISERROR(VLOOKUP(B828,vylosovanie!$N$10:$Q$162,3,0))=TRUE," ",VLOOKUP(B828,vylosovanie!$N$10:$Q$162,4,0))</f>
        <v xml:space="preserve"> </v>
      </c>
      <c r="J829" s="297"/>
      <c r="K829" s="297"/>
      <c r="L829" s="297"/>
      <c r="M829" s="52"/>
      <c r="N829" s="301"/>
      <c r="O829" s="301"/>
      <c r="P829" s="301"/>
      <c r="Q829" s="301"/>
      <c r="R829" s="301"/>
      <c r="S829" s="301"/>
      <c r="T829" s="301"/>
      <c r="U829" s="52"/>
      <c r="V829" s="295"/>
      <c r="W829" s="56"/>
      <c r="X829" s="52"/>
      <c r="AZ829" s="58" t="s">
        <v>25</v>
      </c>
      <c r="BA829" s="58">
        <v>5</v>
      </c>
    </row>
    <row r="830" spans="1:53" ht="39.9" customHeight="1" x14ac:dyDescent="1.1000000000000001">
      <c r="C830" s="40"/>
      <c r="D830" s="40"/>
      <c r="E830" s="53" t="s">
        <v>36</v>
      </c>
      <c r="F830" s="54" t="s">
        <v>476</v>
      </c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6"/>
      <c r="X830" s="52"/>
      <c r="AZ830" s="58" t="s">
        <v>26</v>
      </c>
      <c r="BA830" s="58">
        <v>6</v>
      </c>
    </row>
    <row r="831" spans="1:53" ht="39.9" customHeight="1" x14ac:dyDescent="1.1000000000000001">
      <c r="C831" s="40"/>
      <c r="D831" s="40"/>
      <c r="E831" s="60"/>
      <c r="F831" s="61"/>
      <c r="G831" s="52"/>
      <c r="H831" s="52"/>
      <c r="I831" s="52" t="s">
        <v>17</v>
      </c>
      <c r="J831" s="52"/>
      <c r="K831" s="52"/>
      <c r="L831" s="52"/>
      <c r="M831" s="52"/>
      <c r="N831" s="62"/>
      <c r="O831" s="55"/>
      <c r="P831" s="55" t="s">
        <v>19</v>
      </c>
      <c r="Q831" s="55"/>
      <c r="R831" s="55"/>
      <c r="S831" s="55"/>
      <c r="T831" s="55"/>
      <c r="U831" s="52"/>
      <c r="V831" s="52"/>
      <c r="W831" s="56"/>
      <c r="X831" s="52"/>
      <c r="AZ831" s="58" t="s">
        <v>27</v>
      </c>
      <c r="BA831" s="58">
        <v>7</v>
      </c>
    </row>
    <row r="832" spans="1:53" ht="39.9" customHeight="1" x14ac:dyDescent="1.1000000000000001">
      <c r="E832" s="53" t="s">
        <v>11</v>
      </c>
      <c r="F832" s="54"/>
      <c r="G832" s="52"/>
      <c r="H832" s="52"/>
      <c r="I832" s="294"/>
      <c r="J832" s="294"/>
      <c r="K832" s="294"/>
      <c r="L832" s="294"/>
      <c r="M832" s="52"/>
      <c r="N832" s="291" t="str">
        <f>IF(I825="x",I828,IF(I828="x",I825,IF(V825="w",I825,IF(V828="w",I828,IF(V825&gt;V828,I825,IF(V828&gt;V825,I828," "))))))</f>
        <v xml:space="preserve"> </v>
      </c>
      <c r="O832" s="302"/>
      <c r="P832" s="302"/>
      <c r="Q832" s="302"/>
      <c r="R832" s="302"/>
      <c r="S832" s="303"/>
      <c r="T832" s="52"/>
      <c r="U832" s="52"/>
      <c r="V832" s="52"/>
      <c r="W832" s="56"/>
      <c r="X832" s="52"/>
      <c r="AZ832" s="58" t="s">
        <v>28</v>
      </c>
      <c r="BA832" s="58">
        <v>8</v>
      </c>
    </row>
    <row r="833" spans="1:53" ht="39.9" customHeight="1" x14ac:dyDescent="1.1000000000000001">
      <c r="E833" s="60"/>
      <c r="F833" s="61"/>
      <c r="G833" s="52"/>
      <c r="H833" s="52"/>
      <c r="I833" s="294"/>
      <c r="J833" s="294"/>
      <c r="K833" s="294"/>
      <c r="L833" s="294"/>
      <c r="M833" s="52"/>
      <c r="N833" s="291" t="str">
        <f>IF(I826="x",I829,IF(I829="x",I826,IF(V825="w",I826,IF(V828="w",I829,IF(V825&gt;V828,I826,IF(V828&gt;V825,I829," "))))))</f>
        <v xml:space="preserve"> </v>
      </c>
      <c r="O833" s="302"/>
      <c r="P833" s="302"/>
      <c r="Q833" s="302"/>
      <c r="R833" s="302"/>
      <c r="S833" s="303"/>
      <c r="T833" s="52"/>
      <c r="U833" s="52"/>
      <c r="V833" s="52"/>
      <c r="W833" s="56"/>
      <c r="X833" s="52"/>
    </row>
    <row r="834" spans="1:53" ht="39.9" customHeight="1" x14ac:dyDescent="1.1000000000000001">
      <c r="E834" s="53" t="s">
        <v>12</v>
      </c>
      <c r="F834" s="149" t="e">
        <f>IF($K$1=8,VLOOKUP('zapisy k stolom'!F823,PAVUK!$GR$2:$GS$8,2,0),IF($K$1=16,VLOOKUP('zapisy k stolom'!F823,PAVUK!$HF$2:$HG$16,2,0),IF($K$1=32,VLOOKUP('zapisy k stolom'!F823,PAVUK!$HB$2:$HC$32,2,0),IF('zapisy k stolom'!$K$1=64,VLOOKUP('zapisy k stolom'!F823,PAVUK!$GX$2:$GY$64,2,0),IF('zapisy k stolom'!$K$1=128,VLOOKUP('zapisy k stolom'!F823,PAVUK!$GT$2:$GU$128,2,0))))))</f>
        <v>#N/A</v>
      </c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6"/>
      <c r="X834" s="52"/>
    </row>
    <row r="835" spans="1:53" ht="39.9" customHeight="1" x14ac:dyDescent="1.1000000000000001">
      <c r="E835" s="60"/>
      <c r="F835" s="61"/>
      <c r="G835" s="52"/>
      <c r="H835" s="52" t="s">
        <v>18</v>
      </c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6"/>
      <c r="X835" s="52"/>
    </row>
    <row r="836" spans="1:53" ht="39.9" customHeight="1" x14ac:dyDescent="1.1000000000000001">
      <c r="E836" s="60"/>
      <c r="F836" s="61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6"/>
      <c r="X836" s="52"/>
    </row>
    <row r="837" spans="1:53" ht="39.9" customHeight="1" x14ac:dyDescent="1.1000000000000001">
      <c r="E837" s="60"/>
      <c r="F837" s="61"/>
      <c r="G837" s="52"/>
      <c r="H837" s="52"/>
      <c r="I837" s="289" t="str">
        <f>I825</f>
        <v xml:space="preserve"> </v>
      </c>
      <c r="J837" s="289"/>
      <c r="K837" s="289"/>
      <c r="L837" s="289"/>
      <c r="M837" s="52"/>
      <c r="N837" s="52"/>
      <c r="P837" s="289" t="str">
        <f>I828</f>
        <v xml:space="preserve"> </v>
      </c>
      <c r="Q837" s="289"/>
      <c r="R837" s="289"/>
      <c r="S837" s="289"/>
      <c r="T837" s="290"/>
      <c r="U837" s="290"/>
      <c r="V837" s="52"/>
      <c r="W837" s="56"/>
      <c r="X837" s="52"/>
    </row>
    <row r="838" spans="1:53" ht="39.9" customHeight="1" x14ac:dyDescent="1.1000000000000001">
      <c r="E838" s="60"/>
      <c r="F838" s="61"/>
      <c r="G838" s="52"/>
      <c r="H838" s="52"/>
      <c r="I838" s="289" t="str">
        <f>I826</f>
        <v xml:space="preserve"> </v>
      </c>
      <c r="J838" s="289"/>
      <c r="K838" s="289"/>
      <c r="L838" s="289"/>
      <c r="M838" s="52"/>
      <c r="N838" s="52"/>
      <c r="O838" s="52"/>
      <c r="P838" s="289" t="str">
        <f>I829</f>
        <v xml:space="preserve"> </v>
      </c>
      <c r="Q838" s="289"/>
      <c r="R838" s="289"/>
      <c r="S838" s="289"/>
      <c r="T838" s="290"/>
      <c r="U838" s="290"/>
      <c r="V838" s="52"/>
      <c r="W838" s="56"/>
      <c r="X838" s="52"/>
    </row>
    <row r="839" spans="1:53" ht="69.900000000000006" customHeight="1" x14ac:dyDescent="1.1000000000000001">
      <c r="E839" s="53"/>
      <c r="F839" s="54"/>
      <c r="G839" s="52"/>
      <c r="H839" s="63" t="s">
        <v>21</v>
      </c>
      <c r="I839" s="291"/>
      <c r="J839" s="292"/>
      <c r="K839" s="292"/>
      <c r="L839" s="293"/>
      <c r="M839" s="52"/>
      <c r="N839" s="52"/>
      <c r="O839" s="63" t="s">
        <v>21</v>
      </c>
      <c r="P839" s="294"/>
      <c r="Q839" s="294"/>
      <c r="R839" s="294"/>
      <c r="S839" s="294"/>
      <c r="T839" s="294"/>
      <c r="U839" s="294"/>
      <c r="V839" s="52"/>
      <c r="W839" s="56"/>
      <c r="X839" s="52"/>
    </row>
    <row r="840" spans="1:53" ht="69.900000000000006" customHeight="1" x14ac:dyDescent="1.1000000000000001">
      <c r="E840" s="53"/>
      <c r="F840" s="54"/>
      <c r="G840" s="52"/>
      <c r="H840" s="63" t="s">
        <v>22</v>
      </c>
      <c r="I840" s="294"/>
      <c r="J840" s="294"/>
      <c r="K840" s="294"/>
      <c r="L840" s="294"/>
      <c r="M840" s="52"/>
      <c r="N840" s="52"/>
      <c r="O840" s="63" t="s">
        <v>22</v>
      </c>
      <c r="P840" s="294"/>
      <c r="Q840" s="294"/>
      <c r="R840" s="294"/>
      <c r="S840" s="294"/>
      <c r="T840" s="294"/>
      <c r="U840" s="294"/>
      <c r="V840" s="52"/>
      <c r="W840" s="56"/>
      <c r="X840" s="52"/>
    </row>
    <row r="841" spans="1:53" ht="69.900000000000006" customHeight="1" x14ac:dyDescent="1.1000000000000001">
      <c r="E841" s="53"/>
      <c r="F841" s="54"/>
      <c r="G841" s="52"/>
      <c r="H841" s="63" t="s">
        <v>22</v>
      </c>
      <c r="I841" s="294"/>
      <c r="J841" s="294"/>
      <c r="K841" s="294"/>
      <c r="L841" s="294"/>
      <c r="M841" s="52"/>
      <c r="N841" s="52"/>
      <c r="O841" s="63" t="s">
        <v>22</v>
      </c>
      <c r="P841" s="294"/>
      <c r="Q841" s="294"/>
      <c r="R841" s="294"/>
      <c r="S841" s="294"/>
      <c r="T841" s="294"/>
      <c r="U841" s="294"/>
      <c r="V841" s="52"/>
      <c r="W841" s="56"/>
      <c r="X841" s="52"/>
    </row>
    <row r="842" spans="1:53" ht="39.9" customHeight="1" thickBot="1" x14ac:dyDescent="1.1499999999999999">
      <c r="E842" s="64"/>
      <c r="F842" s="65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7"/>
      <c r="U842" s="67"/>
      <c r="V842" s="67"/>
      <c r="W842" s="68"/>
      <c r="X842" s="52"/>
    </row>
    <row r="843" spans="1:53" ht="61.8" thickBot="1" x14ac:dyDescent="1.1499999999999999"/>
    <row r="844" spans="1:53" ht="39.9" customHeight="1" x14ac:dyDescent="1.1000000000000001">
      <c r="A844" s="41" t="e">
        <f>F855</f>
        <v>#N/A</v>
      </c>
      <c r="C844" s="40"/>
      <c r="D844" s="40"/>
      <c r="E844" s="48" t="s">
        <v>39</v>
      </c>
      <c r="F844" s="49">
        <f>F823+1</f>
        <v>41</v>
      </c>
      <c r="G844" s="50"/>
      <c r="H844" s="86" t="s">
        <v>192</v>
      </c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 t="s">
        <v>15</v>
      </c>
      <c r="W844" s="51"/>
      <c r="X844" s="52"/>
      <c r="Y844" s="42" t="e">
        <f>A846</f>
        <v>#N/A</v>
      </c>
      <c r="Z844" s="47" t="str">
        <f>CONCATENATE("(",V846,":",V849,")")</f>
        <v>(:)</v>
      </c>
      <c r="AA844" s="44" t="str">
        <f>IF(N853=" ","",IF(N853=I846,B846,IF(N853=I849,B849," ")))</f>
        <v/>
      </c>
      <c r="AB844" s="44" t="str">
        <f>IF(V846&gt;V849,AV844,IF(V849&gt;V846,AV845,""))</f>
        <v/>
      </c>
      <c r="AC844" s="44" t="e">
        <f>CONCATENATE("Tbl.: ",F846,"   H: ",F849,"   D: ",F848)</f>
        <v>#N/A</v>
      </c>
      <c r="AD844" s="42" t="e">
        <f>IF(OR(I849="X",I846="X"),"",IF(N853=I846,B849,B846))</f>
        <v>#N/A</v>
      </c>
      <c r="AE844" s="42" t="s">
        <v>4</v>
      </c>
      <c r="AV844" s="45" t="str">
        <f>CONCATENATE(V846,":",V849, " ( ",AN846,",",AO846,",",AP846,",",AQ846,",",AR846,",",AS846,",",AT846," ) ")</f>
        <v xml:space="preserve">: ( ,,,,,, ) </v>
      </c>
    </row>
    <row r="845" spans="1:53" ht="39.9" customHeight="1" x14ac:dyDescent="1.1000000000000001">
      <c r="C845" s="40"/>
      <c r="D845" s="40"/>
      <c r="E845" s="53"/>
      <c r="F845" s="54"/>
      <c r="G845" s="85" t="s">
        <v>191</v>
      </c>
      <c r="H845" s="87" t="s">
        <v>193</v>
      </c>
      <c r="I845" s="52"/>
      <c r="J845" s="52"/>
      <c r="K845" s="52"/>
      <c r="L845" s="52"/>
      <c r="M845" s="52"/>
      <c r="N845" s="55">
        <v>1</v>
      </c>
      <c r="O845" s="55">
        <v>2</v>
      </c>
      <c r="P845" s="55">
        <v>3</v>
      </c>
      <c r="Q845" s="55">
        <v>4</v>
      </c>
      <c r="R845" s="55">
        <v>5</v>
      </c>
      <c r="S845" s="55">
        <v>6</v>
      </c>
      <c r="T845" s="55">
        <v>7</v>
      </c>
      <c r="U845" s="52"/>
      <c r="V845" s="55" t="s">
        <v>16</v>
      </c>
      <c r="W845" s="56"/>
      <c r="X845" s="52"/>
      <c r="AE845" s="42" t="s">
        <v>38</v>
      </c>
      <c r="AV845" s="45" t="str">
        <f>CONCATENATE(V849,":",V846, " ( ",AN847,",",AO847,",",AP847,",",AQ847,",",AR847,",",AS847,",",AT847," ) ")</f>
        <v xml:space="preserve">: ( ,,,,,, ) </v>
      </c>
    </row>
    <row r="846" spans="1:53" ht="39.9" customHeight="1" x14ac:dyDescent="1.1000000000000001">
      <c r="A846" s="41" t="e">
        <f>CONCATENATE(1,A844)</f>
        <v>#N/A</v>
      </c>
      <c r="B846" s="41" t="e">
        <f>VLOOKUP(A846,'KO KODY SPOLU'!$A$3:$B$478,2,0)</f>
        <v>#N/A</v>
      </c>
      <c r="C846" s="40"/>
      <c r="D846" s="40"/>
      <c r="E846" s="53" t="s">
        <v>14</v>
      </c>
      <c r="F846" s="54" t="e">
        <f>VLOOKUP(A844,'zoznam zapasov pomoc'!$A$6:$K$133,11,0)</f>
        <v>#N/A</v>
      </c>
      <c r="G846" s="298"/>
      <c r="H846" s="148"/>
      <c r="I846" s="296" t="str">
        <f>IF(ISERROR(VLOOKUP(B846,vylosovanie!$N$10:$Q$162,3,0))=TRUE," ",VLOOKUP(B846,vylosovanie!$N$10:$Q$162,3,0))</f>
        <v xml:space="preserve"> </v>
      </c>
      <c r="J846" s="297"/>
      <c r="K846" s="297"/>
      <c r="L846" s="297"/>
      <c r="M846" s="52"/>
      <c r="N846" s="300"/>
      <c r="O846" s="300"/>
      <c r="P846" s="300"/>
      <c r="Q846" s="300"/>
      <c r="R846" s="300"/>
      <c r="S846" s="300"/>
      <c r="T846" s="300"/>
      <c r="U846" s="52"/>
      <c r="V846" s="295" t="str">
        <f>IF(SUM(AF846:AL847)=0,"",SUM(AF846:AL846))</f>
        <v/>
      </c>
      <c r="W846" s="56"/>
      <c r="X846" s="52"/>
      <c r="AE846" s="42">
        <f>VLOOKUP(I846,vylosovanie!$F$5:$L$41,7,0)</f>
        <v>51</v>
      </c>
      <c r="AF846" s="57">
        <f>IF(N846&gt;N849,1,0)</f>
        <v>0</v>
      </c>
      <c r="AG846" s="57">
        <f t="shared" ref="AG846" si="1040">IF(O846&gt;O849,1,0)</f>
        <v>0</v>
      </c>
      <c r="AH846" s="57">
        <f t="shared" ref="AH846" si="1041">IF(P846&gt;P849,1,0)</f>
        <v>0</v>
      </c>
      <c r="AI846" s="57">
        <f t="shared" ref="AI846" si="1042">IF(Q846&gt;Q849,1,0)</f>
        <v>0</v>
      </c>
      <c r="AJ846" s="57">
        <f t="shared" ref="AJ846" si="1043">IF(R846&gt;R849,1,0)</f>
        <v>0</v>
      </c>
      <c r="AK846" s="57">
        <f t="shared" ref="AK846" si="1044">IF(S846&gt;S849,1,0)</f>
        <v>0</v>
      </c>
      <c r="AL846" s="57">
        <f t="shared" ref="AL846" si="1045">IF(T846&gt;T849,1,0)</f>
        <v>0</v>
      </c>
      <c r="AN846" s="57" t="str">
        <f t="shared" ref="AN846" si="1046">IF(ISBLANK(N846)=TRUE,"",IF(AF846=1,N849,-N846))</f>
        <v/>
      </c>
      <c r="AO846" s="57" t="str">
        <f t="shared" ref="AO846" si="1047">IF(ISBLANK(O846)=TRUE,"",IF(AG846=1,O849,-O846))</f>
        <v/>
      </c>
      <c r="AP846" s="57" t="str">
        <f t="shared" ref="AP846" si="1048">IF(ISBLANK(P846)=TRUE,"",IF(AH846=1,P849,-P846))</f>
        <v/>
      </c>
      <c r="AQ846" s="57" t="str">
        <f t="shared" ref="AQ846" si="1049">IF(ISBLANK(Q846)=TRUE,"",IF(AI846=1,Q849,-Q846))</f>
        <v/>
      </c>
      <c r="AR846" s="57" t="str">
        <f t="shared" ref="AR846" si="1050">IF(ISBLANK(R846)=TRUE,"",IF(AJ846=1,R849,-R846))</f>
        <v/>
      </c>
      <c r="AS846" s="57" t="str">
        <f t="shared" ref="AS846" si="1051">IF(ISBLANK(S846)=TRUE,"",IF(AK846=1,S849,-S846))</f>
        <v/>
      </c>
      <c r="AT846" s="57" t="str">
        <f t="shared" ref="AT846" si="1052">IF(ISBLANK(T846)=TRUE,"",IF(AL846=1,T849,-T846))</f>
        <v/>
      </c>
      <c r="AZ846" s="58" t="s">
        <v>5</v>
      </c>
      <c r="BA846" s="58">
        <v>1</v>
      </c>
    </row>
    <row r="847" spans="1:53" ht="39.9" customHeight="1" x14ac:dyDescent="1.1000000000000001">
      <c r="C847" s="40"/>
      <c r="D847" s="40"/>
      <c r="E847" s="53"/>
      <c r="F847" s="54"/>
      <c r="G847" s="299"/>
      <c r="H847" s="148"/>
      <c r="I847" s="296" t="str">
        <f>IF(ISERROR(VLOOKUP(B846,vylosovanie!$N$10:$Q$162,3,0))=TRUE," ",VLOOKUP(B846,vylosovanie!$N$10:$Q$162,4,0))</f>
        <v xml:space="preserve"> </v>
      </c>
      <c r="J847" s="297"/>
      <c r="K847" s="297"/>
      <c r="L847" s="297"/>
      <c r="M847" s="52"/>
      <c r="N847" s="301"/>
      <c r="O847" s="301"/>
      <c r="P847" s="301"/>
      <c r="Q847" s="301"/>
      <c r="R847" s="301"/>
      <c r="S847" s="301"/>
      <c r="T847" s="301"/>
      <c r="U847" s="52"/>
      <c r="V847" s="295"/>
      <c r="W847" s="56"/>
      <c r="X847" s="52"/>
      <c r="AE847" s="42">
        <f>VLOOKUP(I849,vylosovanie!$F$5:$L$41,7,0)</f>
        <v>51</v>
      </c>
      <c r="AF847" s="57">
        <f>IF(N849&gt;N846,1,0)</f>
        <v>0</v>
      </c>
      <c r="AG847" s="57">
        <f t="shared" ref="AG847" si="1053">IF(O849&gt;O846,1,0)</f>
        <v>0</v>
      </c>
      <c r="AH847" s="57">
        <f t="shared" ref="AH847" si="1054">IF(P849&gt;P846,1,0)</f>
        <v>0</v>
      </c>
      <c r="AI847" s="57">
        <f t="shared" ref="AI847" si="1055">IF(Q849&gt;Q846,1,0)</f>
        <v>0</v>
      </c>
      <c r="AJ847" s="57">
        <f t="shared" ref="AJ847" si="1056">IF(R849&gt;R846,1,0)</f>
        <v>0</v>
      </c>
      <c r="AK847" s="57">
        <f t="shared" ref="AK847" si="1057">IF(S849&gt;S846,1,0)</f>
        <v>0</v>
      </c>
      <c r="AL847" s="57">
        <f t="shared" ref="AL847" si="1058">IF(T849&gt;T846,1,0)</f>
        <v>0</v>
      </c>
      <c r="AN847" s="57" t="str">
        <f t="shared" ref="AN847" si="1059">IF(ISBLANK(N849)=TRUE,"",IF(AF847=1,N846,-N849))</f>
        <v/>
      </c>
      <c r="AO847" s="57" t="str">
        <f t="shared" ref="AO847" si="1060">IF(ISBLANK(O849)=TRUE,"",IF(AG847=1,O846,-O849))</f>
        <v/>
      </c>
      <c r="AP847" s="57" t="str">
        <f t="shared" ref="AP847" si="1061">IF(ISBLANK(P849)=TRUE,"",IF(AH847=1,P846,-P849))</f>
        <v/>
      </c>
      <c r="AQ847" s="57" t="str">
        <f t="shared" ref="AQ847" si="1062">IF(ISBLANK(Q849)=TRUE,"",IF(AI847=1,Q846,-Q849))</f>
        <v/>
      </c>
      <c r="AR847" s="57" t="str">
        <f t="shared" ref="AR847" si="1063">IF(ISBLANK(R849)=TRUE,"",IF(AJ847=1,R846,-R849))</f>
        <v/>
      </c>
      <c r="AS847" s="57" t="str">
        <f t="shared" ref="AS847" si="1064">IF(ISBLANK(S849)=TRUE,"",IF(AK847=1,S846,-S849))</f>
        <v/>
      </c>
      <c r="AT847" s="57" t="str">
        <f t="shared" ref="AT847" si="1065">IF(ISBLANK(T849)=TRUE,"",IF(AL847=1,T846,-T849))</f>
        <v/>
      </c>
      <c r="AZ847" s="58" t="s">
        <v>10</v>
      </c>
      <c r="BA847" s="58">
        <v>2</v>
      </c>
    </row>
    <row r="848" spans="1:53" ht="39.9" customHeight="1" x14ac:dyDescent="1.1000000000000001">
      <c r="C848" s="40"/>
      <c r="D848" s="40"/>
      <c r="E848" s="53" t="s">
        <v>20</v>
      </c>
      <c r="F848" s="54" t="e">
        <f>VLOOKUP(A844,'zoznam zapasov pomoc'!$A$6:$K$133,9,0)</f>
        <v>#N/A</v>
      </c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6"/>
      <c r="X848" s="52"/>
      <c r="AZ848" s="58" t="s">
        <v>23</v>
      </c>
      <c r="BA848" s="58">
        <v>3</v>
      </c>
    </row>
    <row r="849" spans="1:53" ht="39.9" customHeight="1" x14ac:dyDescent="1.1000000000000001">
      <c r="A849" s="41" t="e">
        <f>CONCATENATE(2,A844)</f>
        <v>#N/A</v>
      </c>
      <c r="B849" s="41" t="e">
        <f>VLOOKUP(A849,'KO KODY SPOLU'!$A$3:$B$478,2,0)</f>
        <v>#N/A</v>
      </c>
      <c r="C849" s="40"/>
      <c r="D849" s="40"/>
      <c r="E849" s="53" t="s">
        <v>13</v>
      </c>
      <c r="F849" s="59" t="e">
        <f>VLOOKUP(A844,'zoznam zapasov pomoc'!$A$6:$K$133,10,0)</f>
        <v>#N/A</v>
      </c>
      <c r="G849" s="298"/>
      <c r="H849" s="148"/>
      <c r="I849" s="296" t="str">
        <f>IF(ISERROR(VLOOKUP(B849,vylosovanie!$N$10:$Q$162,3,0))=TRUE," ",VLOOKUP(B849,vylosovanie!$N$10:$Q$162,3,0))</f>
        <v xml:space="preserve"> </v>
      </c>
      <c r="J849" s="297"/>
      <c r="K849" s="297"/>
      <c r="L849" s="297"/>
      <c r="M849" s="52"/>
      <c r="N849" s="300"/>
      <c r="O849" s="300"/>
      <c r="P849" s="300"/>
      <c r="Q849" s="300"/>
      <c r="R849" s="300"/>
      <c r="S849" s="300"/>
      <c r="T849" s="300"/>
      <c r="U849" s="52"/>
      <c r="V849" s="295" t="str">
        <f>IF(SUM(AF846:AL847)=0,"",SUM(AF847:AL847))</f>
        <v/>
      </c>
      <c r="W849" s="56"/>
      <c r="X849" s="52"/>
      <c r="AZ849" s="58" t="s">
        <v>24</v>
      </c>
      <c r="BA849" s="58">
        <v>4</v>
      </c>
    </row>
    <row r="850" spans="1:53" ht="39.9" customHeight="1" x14ac:dyDescent="1.1000000000000001">
      <c r="C850" s="40"/>
      <c r="D850" s="40"/>
      <c r="E850" s="60"/>
      <c r="F850" s="61"/>
      <c r="G850" s="299"/>
      <c r="H850" s="148"/>
      <c r="I850" s="296" t="str">
        <f>IF(ISERROR(VLOOKUP(B849,vylosovanie!$N$10:$Q$162,3,0))=TRUE," ",VLOOKUP(B849,vylosovanie!$N$10:$Q$162,4,0))</f>
        <v xml:space="preserve"> </v>
      </c>
      <c r="J850" s="297"/>
      <c r="K850" s="297"/>
      <c r="L850" s="297"/>
      <c r="M850" s="52"/>
      <c r="N850" s="301"/>
      <c r="O850" s="301"/>
      <c r="P850" s="301"/>
      <c r="Q850" s="301"/>
      <c r="R850" s="301"/>
      <c r="S850" s="301"/>
      <c r="T850" s="301"/>
      <c r="U850" s="52"/>
      <c r="V850" s="295"/>
      <c r="W850" s="56"/>
      <c r="X850" s="52"/>
      <c r="AZ850" s="58" t="s">
        <v>25</v>
      </c>
      <c r="BA850" s="58">
        <v>5</v>
      </c>
    </row>
    <row r="851" spans="1:53" ht="39.9" customHeight="1" x14ac:dyDescent="1.1000000000000001">
      <c r="C851" s="40"/>
      <c r="D851" s="40"/>
      <c r="E851" s="53" t="s">
        <v>36</v>
      </c>
      <c r="F851" s="54" t="s">
        <v>476</v>
      </c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6"/>
      <c r="X851" s="52"/>
      <c r="AZ851" s="58" t="s">
        <v>26</v>
      </c>
      <c r="BA851" s="58">
        <v>6</v>
      </c>
    </row>
    <row r="852" spans="1:53" ht="39.9" customHeight="1" x14ac:dyDescent="1.1000000000000001">
      <c r="C852" s="40"/>
      <c r="D852" s="40"/>
      <c r="E852" s="60"/>
      <c r="F852" s="61"/>
      <c r="G852" s="52"/>
      <c r="H852" s="52"/>
      <c r="I852" s="52" t="s">
        <v>17</v>
      </c>
      <c r="J852" s="52"/>
      <c r="K852" s="52"/>
      <c r="L852" s="52"/>
      <c r="M852" s="52"/>
      <c r="N852" s="62"/>
      <c r="O852" s="55"/>
      <c r="P852" s="55" t="s">
        <v>19</v>
      </c>
      <c r="Q852" s="55"/>
      <c r="R852" s="55"/>
      <c r="S852" s="55"/>
      <c r="T852" s="55"/>
      <c r="U852" s="52"/>
      <c r="V852" s="52"/>
      <c r="W852" s="56"/>
      <c r="X852" s="52"/>
      <c r="AZ852" s="58" t="s">
        <v>27</v>
      </c>
      <c r="BA852" s="58">
        <v>7</v>
      </c>
    </row>
    <row r="853" spans="1:53" ht="39.9" customHeight="1" x14ac:dyDescent="1.1000000000000001">
      <c r="E853" s="53" t="s">
        <v>11</v>
      </c>
      <c r="F853" s="54"/>
      <c r="G853" s="52"/>
      <c r="H853" s="52"/>
      <c r="I853" s="294"/>
      <c r="J853" s="294"/>
      <c r="K853" s="294"/>
      <c r="L853" s="294"/>
      <c r="M853" s="52"/>
      <c r="N853" s="291" t="str">
        <f>IF(I846="x",I849,IF(I849="x",I846,IF(V846="w",I846,IF(V849="w",I849,IF(V846&gt;V849,I846,IF(V849&gt;V846,I849," "))))))</f>
        <v xml:space="preserve"> </v>
      </c>
      <c r="O853" s="302"/>
      <c r="P853" s="302"/>
      <c r="Q853" s="302"/>
      <c r="R853" s="302"/>
      <c r="S853" s="303"/>
      <c r="T853" s="52"/>
      <c r="U853" s="52"/>
      <c r="V853" s="52"/>
      <c r="W853" s="56"/>
      <c r="X853" s="52"/>
      <c r="AZ853" s="58" t="s">
        <v>28</v>
      </c>
      <c r="BA853" s="58">
        <v>8</v>
      </c>
    </row>
    <row r="854" spans="1:53" ht="39.9" customHeight="1" x14ac:dyDescent="1.1000000000000001">
      <c r="E854" s="60"/>
      <c r="F854" s="61"/>
      <c r="G854" s="52"/>
      <c r="H854" s="52"/>
      <c r="I854" s="294"/>
      <c r="J854" s="294"/>
      <c r="K854" s="294"/>
      <c r="L854" s="294"/>
      <c r="M854" s="52"/>
      <c r="N854" s="291" t="str">
        <f>IF(I847="x",I850,IF(I850="x",I847,IF(V846="w",I847,IF(V849="w",I850,IF(V846&gt;V849,I847,IF(V849&gt;V846,I850," "))))))</f>
        <v xml:space="preserve"> </v>
      </c>
      <c r="O854" s="302"/>
      <c r="P854" s="302"/>
      <c r="Q854" s="302"/>
      <c r="R854" s="302"/>
      <c r="S854" s="303"/>
      <c r="T854" s="52"/>
      <c r="U854" s="52"/>
      <c r="V854" s="52"/>
      <c r="W854" s="56"/>
      <c r="X854" s="52"/>
    </row>
    <row r="855" spans="1:53" ht="39.9" customHeight="1" x14ac:dyDescent="1.1000000000000001">
      <c r="E855" s="53" t="s">
        <v>12</v>
      </c>
      <c r="F855" s="149" t="e">
        <f>IF($K$1=8,VLOOKUP('zapisy k stolom'!F844,PAVUK!$GR$2:$GS$8,2,0),IF($K$1=16,VLOOKUP('zapisy k stolom'!F844,PAVUK!$HF$2:$HG$16,2,0),IF($K$1=32,VLOOKUP('zapisy k stolom'!F844,PAVUK!$HB$2:$HC$32,2,0),IF('zapisy k stolom'!$K$1=64,VLOOKUP('zapisy k stolom'!F844,PAVUK!$GX$2:$GY$64,2,0),IF('zapisy k stolom'!$K$1=128,VLOOKUP('zapisy k stolom'!F844,PAVUK!$GT$2:$GU$128,2,0))))))</f>
        <v>#N/A</v>
      </c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6"/>
      <c r="X855" s="52"/>
    </row>
    <row r="856" spans="1:53" ht="39.9" customHeight="1" x14ac:dyDescent="1.1000000000000001">
      <c r="E856" s="60"/>
      <c r="F856" s="61"/>
      <c r="G856" s="52"/>
      <c r="H856" s="52" t="s">
        <v>18</v>
      </c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6"/>
      <c r="X856" s="52"/>
    </row>
    <row r="857" spans="1:53" ht="39.9" customHeight="1" x14ac:dyDescent="1.1000000000000001">
      <c r="E857" s="60"/>
      <c r="F857" s="61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6"/>
      <c r="X857" s="52"/>
    </row>
    <row r="858" spans="1:53" ht="39.9" customHeight="1" x14ac:dyDescent="1.1000000000000001">
      <c r="E858" s="60"/>
      <c r="F858" s="61"/>
      <c r="G858" s="52"/>
      <c r="H858" s="52"/>
      <c r="I858" s="289" t="str">
        <f>I846</f>
        <v xml:space="preserve"> </v>
      </c>
      <c r="J858" s="289"/>
      <c r="K858" s="289"/>
      <c r="L858" s="289"/>
      <c r="M858" s="52"/>
      <c r="N858" s="52"/>
      <c r="P858" s="289" t="str">
        <f>I849</f>
        <v xml:space="preserve"> </v>
      </c>
      <c r="Q858" s="289"/>
      <c r="R858" s="289"/>
      <c r="S858" s="289"/>
      <c r="T858" s="290"/>
      <c r="U858" s="290"/>
      <c r="V858" s="52"/>
      <c r="W858" s="56"/>
      <c r="X858" s="52"/>
    </row>
    <row r="859" spans="1:53" ht="39.9" customHeight="1" x14ac:dyDescent="1.1000000000000001">
      <c r="E859" s="60"/>
      <c r="F859" s="61"/>
      <c r="G859" s="52"/>
      <c r="H859" s="52"/>
      <c r="I859" s="289" t="str">
        <f>I847</f>
        <v xml:space="preserve"> </v>
      </c>
      <c r="J859" s="289"/>
      <c r="K859" s="289"/>
      <c r="L859" s="289"/>
      <c r="M859" s="52"/>
      <c r="N859" s="52"/>
      <c r="O859" s="52"/>
      <c r="P859" s="289" t="str">
        <f>I850</f>
        <v xml:space="preserve"> </v>
      </c>
      <c r="Q859" s="289"/>
      <c r="R859" s="289"/>
      <c r="S859" s="289"/>
      <c r="T859" s="290"/>
      <c r="U859" s="290"/>
      <c r="V859" s="52"/>
      <c r="W859" s="56"/>
      <c r="X859" s="52"/>
    </row>
    <row r="860" spans="1:53" ht="69.900000000000006" customHeight="1" x14ac:dyDescent="1.1000000000000001">
      <c r="E860" s="53"/>
      <c r="F860" s="54"/>
      <c r="G860" s="52"/>
      <c r="H860" s="63" t="s">
        <v>21</v>
      </c>
      <c r="I860" s="291"/>
      <c r="J860" s="292"/>
      <c r="K860" s="292"/>
      <c r="L860" s="293"/>
      <c r="M860" s="52"/>
      <c r="N860" s="52"/>
      <c r="O860" s="63" t="s">
        <v>21</v>
      </c>
      <c r="P860" s="294"/>
      <c r="Q860" s="294"/>
      <c r="R860" s="294"/>
      <c r="S860" s="294"/>
      <c r="T860" s="294"/>
      <c r="U860" s="294"/>
      <c r="V860" s="52"/>
      <c r="W860" s="56"/>
      <c r="X860" s="52"/>
    </row>
    <row r="861" spans="1:53" ht="69.900000000000006" customHeight="1" x14ac:dyDescent="1.1000000000000001">
      <c r="E861" s="53"/>
      <c r="F861" s="54"/>
      <c r="G861" s="52"/>
      <c r="H861" s="63" t="s">
        <v>22</v>
      </c>
      <c r="I861" s="294"/>
      <c r="J861" s="294"/>
      <c r="K861" s="294"/>
      <c r="L861" s="294"/>
      <c r="M861" s="52"/>
      <c r="N861" s="52"/>
      <c r="O861" s="63" t="s">
        <v>22</v>
      </c>
      <c r="P861" s="294"/>
      <c r="Q861" s="294"/>
      <c r="R861" s="294"/>
      <c r="S861" s="294"/>
      <c r="T861" s="294"/>
      <c r="U861" s="294"/>
      <c r="V861" s="52"/>
      <c r="W861" s="56"/>
      <c r="X861" s="52"/>
    </row>
    <row r="862" spans="1:53" ht="69.900000000000006" customHeight="1" x14ac:dyDescent="1.1000000000000001">
      <c r="E862" s="53"/>
      <c r="F862" s="54"/>
      <c r="G862" s="52"/>
      <c r="H862" s="63" t="s">
        <v>22</v>
      </c>
      <c r="I862" s="294"/>
      <c r="J862" s="294"/>
      <c r="K862" s="294"/>
      <c r="L862" s="294"/>
      <c r="M862" s="52"/>
      <c r="N862" s="52"/>
      <c r="O862" s="63" t="s">
        <v>22</v>
      </c>
      <c r="P862" s="294"/>
      <c r="Q862" s="294"/>
      <c r="R862" s="294"/>
      <c r="S862" s="294"/>
      <c r="T862" s="294"/>
      <c r="U862" s="294"/>
      <c r="V862" s="52"/>
      <c r="W862" s="56"/>
      <c r="X862" s="52"/>
    </row>
    <row r="863" spans="1:53" ht="39.9" customHeight="1" thickBot="1" x14ac:dyDescent="1.1499999999999999">
      <c r="E863" s="64"/>
      <c r="F863" s="65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7"/>
      <c r="U863" s="67"/>
      <c r="V863" s="67"/>
      <c r="W863" s="68"/>
      <c r="X863" s="52"/>
    </row>
    <row r="864" spans="1:53" ht="61.8" thickBot="1" x14ac:dyDescent="1.1499999999999999"/>
    <row r="865" spans="1:53" ht="39.9" customHeight="1" x14ac:dyDescent="1.1000000000000001">
      <c r="A865" s="41" t="e">
        <f>F876</f>
        <v>#N/A</v>
      </c>
      <c r="C865" s="40"/>
      <c r="D865" s="40"/>
      <c r="E865" s="48" t="s">
        <v>39</v>
      </c>
      <c r="F865" s="49">
        <f>F844+1</f>
        <v>42</v>
      </c>
      <c r="G865" s="50"/>
      <c r="H865" s="86" t="s">
        <v>192</v>
      </c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 t="s">
        <v>15</v>
      </c>
      <c r="W865" s="51"/>
      <c r="X865" s="52"/>
      <c r="Y865" s="42" t="e">
        <f>A867</f>
        <v>#N/A</v>
      </c>
      <c r="Z865" s="47" t="str">
        <f>CONCATENATE("(",V867,":",V870,")")</f>
        <v>(:)</v>
      </c>
      <c r="AA865" s="44" t="str">
        <f>IF(N874=" ","",IF(N874=I867,B867,IF(N874=I870,B870," ")))</f>
        <v/>
      </c>
      <c r="AB865" s="44" t="str">
        <f>IF(V867&gt;V870,AV865,IF(V870&gt;V867,AV866,""))</f>
        <v/>
      </c>
      <c r="AC865" s="44" t="e">
        <f>CONCATENATE("Tbl.: ",F867,"   H: ",F870,"   D: ",F869)</f>
        <v>#N/A</v>
      </c>
      <c r="AD865" s="42" t="e">
        <f>IF(OR(I870="X",I867="X"),"",IF(N874=I867,B870,B867))</f>
        <v>#N/A</v>
      </c>
      <c r="AE865" s="42" t="s">
        <v>4</v>
      </c>
      <c r="AV865" s="45" t="str">
        <f>CONCATENATE(V867,":",V870, " ( ",AN867,",",AO867,",",AP867,",",AQ867,",",AR867,",",AS867,",",AT867," ) ")</f>
        <v xml:space="preserve">: ( ,,,,,, ) </v>
      </c>
    </row>
    <row r="866" spans="1:53" ht="39.9" customHeight="1" x14ac:dyDescent="1.1000000000000001">
      <c r="C866" s="40"/>
      <c r="D866" s="40"/>
      <c r="E866" s="53"/>
      <c r="F866" s="54"/>
      <c r="G866" s="85" t="s">
        <v>191</v>
      </c>
      <c r="H866" s="87" t="s">
        <v>193</v>
      </c>
      <c r="I866" s="52"/>
      <c r="J866" s="52"/>
      <c r="K866" s="52"/>
      <c r="L866" s="52"/>
      <c r="M866" s="52"/>
      <c r="N866" s="55">
        <v>1</v>
      </c>
      <c r="O866" s="55">
        <v>2</v>
      </c>
      <c r="P866" s="55">
        <v>3</v>
      </c>
      <c r="Q866" s="55">
        <v>4</v>
      </c>
      <c r="R866" s="55">
        <v>5</v>
      </c>
      <c r="S866" s="55">
        <v>6</v>
      </c>
      <c r="T866" s="55">
        <v>7</v>
      </c>
      <c r="U866" s="52"/>
      <c r="V866" s="55" t="s">
        <v>16</v>
      </c>
      <c r="W866" s="56"/>
      <c r="X866" s="52"/>
      <c r="AE866" s="42" t="s">
        <v>38</v>
      </c>
      <c r="AV866" s="45" t="str">
        <f>CONCATENATE(V870,":",V867, " ( ",AN868,",",AO868,",",AP868,",",AQ868,",",AR868,",",AS868,",",AT868," ) ")</f>
        <v xml:space="preserve">: ( ,,,,,, ) </v>
      </c>
    </row>
    <row r="867" spans="1:53" ht="39.9" customHeight="1" x14ac:dyDescent="1.1000000000000001">
      <c r="A867" s="41" t="e">
        <f>CONCATENATE(1,A865)</f>
        <v>#N/A</v>
      </c>
      <c r="B867" s="41" t="e">
        <f>VLOOKUP(A867,'KO KODY SPOLU'!$A$3:$B$478,2,0)</f>
        <v>#N/A</v>
      </c>
      <c r="C867" s="40"/>
      <c r="D867" s="40"/>
      <c r="E867" s="53" t="s">
        <v>14</v>
      </c>
      <c r="F867" s="54" t="e">
        <f>VLOOKUP(A865,'zoznam zapasov pomoc'!$A$6:$K$133,11,0)</f>
        <v>#N/A</v>
      </c>
      <c r="G867" s="298"/>
      <c r="H867" s="148"/>
      <c r="I867" s="296" t="str">
        <f>IF(ISERROR(VLOOKUP(B867,vylosovanie!$N$10:$Q$162,3,0))=TRUE," ",VLOOKUP(B867,vylosovanie!$N$10:$Q$162,3,0))</f>
        <v xml:space="preserve"> </v>
      </c>
      <c r="J867" s="297"/>
      <c r="K867" s="297"/>
      <c r="L867" s="297"/>
      <c r="M867" s="52"/>
      <c r="N867" s="300"/>
      <c r="O867" s="300"/>
      <c r="P867" s="300"/>
      <c r="Q867" s="300"/>
      <c r="R867" s="300"/>
      <c r="S867" s="300"/>
      <c r="T867" s="300"/>
      <c r="U867" s="52"/>
      <c r="V867" s="295" t="str">
        <f>IF(SUM(AF867:AL868)=0,"",SUM(AF867:AL867))</f>
        <v/>
      </c>
      <c r="W867" s="56"/>
      <c r="X867" s="52"/>
      <c r="AE867" s="42">
        <f>VLOOKUP(I867,vylosovanie!$F$5:$L$41,7,0)</f>
        <v>51</v>
      </c>
      <c r="AF867" s="57">
        <f>IF(N867&gt;N870,1,0)</f>
        <v>0</v>
      </c>
      <c r="AG867" s="57">
        <f t="shared" ref="AG867" si="1066">IF(O867&gt;O870,1,0)</f>
        <v>0</v>
      </c>
      <c r="AH867" s="57">
        <f t="shared" ref="AH867" si="1067">IF(P867&gt;P870,1,0)</f>
        <v>0</v>
      </c>
      <c r="AI867" s="57">
        <f t="shared" ref="AI867" si="1068">IF(Q867&gt;Q870,1,0)</f>
        <v>0</v>
      </c>
      <c r="AJ867" s="57">
        <f t="shared" ref="AJ867" si="1069">IF(R867&gt;R870,1,0)</f>
        <v>0</v>
      </c>
      <c r="AK867" s="57">
        <f t="shared" ref="AK867" si="1070">IF(S867&gt;S870,1,0)</f>
        <v>0</v>
      </c>
      <c r="AL867" s="57">
        <f t="shared" ref="AL867" si="1071">IF(T867&gt;T870,1,0)</f>
        <v>0</v>
      </c>
      <c r="AN867" s="57" t="str">
        <f t="shared" ref="AN867" si="1072">IF(ISBLANK(N867)=TRUE,"",IF(AF867=1,N870,-N867))</f>
        <v/>
      </c>
      <c r="AO867" s="57" t="str">
        <f t="shared" ref="AO867" si="1073">IF(ISBLANK(O867)=TRUE,"",IF(AG867=1,O870,-O867))</f>
        <v/>
      </c>
      <c r="AP867" s="57" t="str">
        <f t="shared" ref="AP867" si="1074">IF(ISBLANK(P867)=TRUE,"",IF(AH867=1,P870,-P867))</f>
        <v/>
      </c>
      <c r="AQ867" s="57" t="str">
        <f t="shared" ref="AQ867" si="1075">IF(ISBLANK(Q867)=TRUE,"",IF(AI867=1,Q870,-Q867))</f>
        <v/>
      </c>
      <c r="AR867" s="57" t="str">
        <f t="shared" ref="AR867" si="1076">IF(ISBLANK(R867)=TRUE,"",IF(AJ867=1,R870,-R867))</f>
        <v/>
      </c>
      <c r="AS867" s="57" t="str">
        <f t="shared" ref="AS867" si="1077">IF(ISBLANK(S867)=TRUE,"",IF(AK867=1,S870,-S867))</f>
        <v/>
      </c>
      <c r="AT867" s="57" t="str">
        <f t="shared" ref="AT867" si="1078">IF(ISBLANK(T867)=TRUE,"",IF(AL867=1,T870,-T867))</f>
        <v/>
      </c>
      <c r="AZ867" s="58" t="s">
        <v>5</v>
      </c>
      <c r="BA867" s="58">
        <v>1</v>
      </c>
    </row>
    <row r="868" spans="1:53" ht="39.9" customHeight="1" x14ac:dyDescent="1.1000000000000001">
      <c r="C868" s="40"/>
      <c r="D868" s="40"/>
      <c r="E868" s="53"/>
      <c r="F868" s="54"/>
      <c r="G868" s="299"/>
      <c r="H868" s="148"/>
      <c r="I868" s="296" t="str">
        <f>IF(ISERROR(VLOOKUP(B867,vylosovanie!$N$10:$Q$162,3,0))=TRUE," ",VLOOKUP(B867,vylosovanie!$N$10:$Q$162,4,0))</f>
        <v xml:space="preserve"> </v>
      </c>
      <c r="J868" s="297"/>
      <c r="K868" s="297"/>
      <c r="L868" s="297"/>
      <c r="M868" s="52"/>
      <c r="N868" s="301"/>
      <c r="O868" s="301"/>
      <c r="P868" s="301"/>
      <c r="Q868" s="301"/>
      <c r="R868" s="301"/>
      <c r="S868" s="301"/>
      <c r="T868" s="301"/>
      <c r="U868" s="52"/>
      <c r="V868" s="295"/>
      <c r="W868" s="56"/>
      <c r="X868" s="52"/>
      <c r="AE868" s="42">
        <f>VLOOKUP(I870,vylosovanie!$F$5:$L$41,7,0)</f>
        <v>51</v>
      </c>
      <c r="AF868" s="57">
        <f>IF(N870&gt;N867,1,0)</f>
        <v>0</v>
      </c>
      <c r="AG868" s="57">
        <f t="shared" ref="AG868" si="1079">IF(O870&gt;O867,1,0)</f>
        <v>0</v>
      </c>
      <c r="AH868" s="57">
        <f t="shared" ref="AH868" si="1080">IF(P870&gt;P867,1,0)</f>
        <v>0</v>
      </c>
      <c r="AI868" s="57">
        <f t="shared" ref="AI868" si="1081">IF(Q870&gt;Q867,1,0)</f>
        <v>0</v>
      </c>
      <c r="AJ868" s="57">
        <f t="shared" ref="AJ868" si="1082">IF(R870&gt;R867,1,0)</f>
        <v>0</v>
      </c>
      <c r="AK868" s="57">
        <f t="shared" ref="AK868" si="1083">IF(S870&gt;S867,1,0)</f>
        <v>0</v>
      </c>
      <c r="AL868" s="57">
        <f t="shared" ref="AL868" si="1084">IF(T870&gt;T867,1,0)</f>
        <v>0</v>
      </c>
      <c r="AN868" s="57" t="str">
        <f t="shared" ref="AN868" si="1085">IF(ISBLANK(N870)=TRUE,"",IF(AF868=1,N867,-N870))</f>
        <v/>
      </c>
      <c r="AO868" s="57" t="str">
        <f t="shared" ref="AO868" si="1086">IF(ISBLANK(O870)=TRUE,"",IF(AG868=1,O867,-O870))</f>
        <v/>
      </c>
      <c r="AP868" s="57" t="str">
        <f t="shared" ref="AP868" si="1087">IF(ISBLANK(P870)=TRUE,"",IF(AH868=1,P867,-P870))</f>
        <v/>
      </c>
      <c r="AQ868" s="57" t="str">
        <f t="shared" ref="AQ868" si="1088">IF(ISBLANK(Q870)=TRUE,"",IF(AI868=1,Q867,-Q870))</f>
        <v/>
      </c>
      <c r="AR868" s="57" t="str">
        <f t="shared" ref="AR868" si="1089">IF(ISBLANK(R870)=TRUE,"",IF(AJ868=1,R867,-R870))</f>
        <v/>
      </c>
      <c r="AS868" s="57" t="str">
        <f t="shared" ref="AS868" si="1090">IF(ISBLANK(S870)=TRUE,"",IF(AK868=1,S867,-S870))</f>
        <v/>
      </c>
      <c r="AT868" s="57" t="str">
        <f t="shared" ref="AT868" si="1091">IF(ISBLANK(T870)=TRUE,"",IF(AL868=1,T867,-T870))</f>
        <v/>
      </c>
      <c r="AZ868" s="58" t="s">
        <v>10</v>
      </c>
      <c r="BA868" s="58">
        <v>2</v>
      </c>
    </row>
    <row r="869" spans="1:53" ht="39.9" customHeight="1" x14ac:dyDescent="1.1000000000000001">
      <c r="C869" s="40"/>
      <c r="D869" s="40"/>
      <c r="E869" s="53" t="s">
        <v>20</v>
      </c>
      <c r="F869" s="54" t="e">
        <f>VLOOKUP(A865,'zoznam zapasov pomoc'!$A$6:$K$133,9,0)</f>
        <v>#N/A</v>
      </c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6"/>
      <c r="X869" s="52"/>
      <c r="AZ869" s="58" t="s">
        <v>23</v>
      </c>
      <c r="BA869" s="58">
        <v>3</v>
      </c>
    </row>
    <row r="870" spans="1:53" ht="39.9" customHeight="1" x14ac:dyDescent="1.1000000000000001">
      <c r="A870" s="41" t="e">
        <f>CONCATENATE(2,A865)</f>
        <v>#N/A</v>
      </c>
      <c r="B870" s="41" t="e">
        <f>VLOOKUP(A870,'KO KODY SPOLU'!$A$3:$B$478,2,0)</f>
        <v>#N/A</v>
      </c>
      <c r="C870" s="40"/>
      <c r="D870" s="40"/>
      <c r="E870" s="53" t="s">
        <v>13</v>
      </c>
      <c r="F870" s="59" t="e">
        <f>VLOOKUP(A865,'zoznam zapasov pomoc'!$A$6:$K$133,10,0)</f>
        <v>#N/A</v>
      </c>
      <c r="G870" s="298"/>
      <c r="H870" s="148"/>
      <c r="I870" s="296" t="str">
        <f>IF(ISERROR(VLOOKUP(B870,vylosovanie!$N$10:$Q$162,3,0))=TRUE," ",VLOOKUP(B870,vylosovanie!$N$10:$Q$162,3,0))</f>
        <v xml:space="preserve"> </v>
      </c>
      <c r="J870" s="297"/>
      <c r="K870" s="297"/>
      <c r="L870" s="297"/>
      <c r="M870" s="52"/>
      <c r="N870" s="300"/>
      <c r="O870" s="300"/>
      <c r="P870" s="300"/>
      <c r="Q870" s="300"/>
      <c r="R870" s="300"/>
      <c r="S870" s="300"/>
      <c r="T870" s="300"/>
      <c r="U870" s="52"/>
      <c r="V870" s="295" t="str">
        <f>IF(SUM(AF867:AL868)=0,"",SUM(AF868:AL868))</f>
        <v/>
      </c>
      <c r="W870" s="56"/>
      <c r="X870" s="52"/>
      <c r="AZ870" s="58" t="s">
        <v>24</v>
      </c>
      <c r="BA870" s="58">
        <v>4</v>
      </c>
    </row>
    <row r="871" spans="1:53" ht="39.9" customHeight="1" x14ac:dyDescent="1.1000000000000001">
      <c r="C871" s="40"/>
      <c r="D871" s="40"/>
      <c r="E871" s="60"/>
      <c r="F871" s="61"/>
      <c r="G871" s="299"/>
      <c r="H871" s="148"/>
      <c r="I871" s="296" t="str">
        <f>IF(ISERROR(VLOOKUP(B870,vylosovanie!$N$10:$Q$162,3,0))=TRUE," ",VLOOKUP(B870,vylosovanie!$N$10:$Q$162,4,0))</f>
        <v xml:space="preserve"> </v>
      </c>
      <c r="J871" s="297"/>
      <c r="K871" s="297"/>
      <c r="L871" s="297"/>
      <c r="M871" s="52"/>
      <c r="N871" s="301"/>
      <c r="O871" s="301"/>
      <c r="P871" s="301"/>
      <c r="Q871" s="301"/>
      <c r="R871" s="301"/>
      <c r="S871" s="301"/>
      <c r="T871" s="301"/>
      <c r="U871" s="52"/>
      <c r="V871" s="295"/>
      <c r="W871" s="56"/>
      <c r="X871" s="52"/>
      <c r="AZ871" s="58" t="s">
        <v>25</v>
      </c>
      <c r="BA871" s="58">
        <v>5</v>
      </c>
    </row>
    <row r="872" spans="1:53" ht="39.9" customHeight="1" x14ac:dyDescent="1.1000000000000001">
      <c r="C872" s="40"/>
      <c r="D872" s="40"/>
      <c r="E872" s="53" t="s">
        <v>36</v>
      </c>
      <c r="F872" s="54" t="s">
        <v>476</v>
      </c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6"/>
      <c r="X872" s="52"/>
      <c r="AZ872" s="58" t="s">
        <v>26</v>
      </c>
      <c r="BA872" s="58">
        <v>6</v>
      </c>
    </row>
    <row r="873" spans="1:53" ht="39.9" customHeight="1" x14ac:dyDescent="1.1000000000000001">
      <c r="C873" s="40"/>
      <c r="D873" s="40"/>
      <c r="E873" s="60"/>
      <c r="F873" s="61"/>
      <c r="G873" s="52"/>
      <c r="H873" s="52"/>
      <c r="I873" s="52" t="s">
        <v>17</v>
      </c>
      <c r="J873" s="52"/>
      <c r="K873" s="52"/>
      <c r="L873" s="52"/>
      <c r="M873" s="52"/>
      <c r="N873" s="62"/>
      <c r="O873" s="55"/>
      <c r="P873" s="55" t="s">
        <v>19</v>
      </c>
      <c r="Q873" s="55"/>
      <c r="R873" s="55"/>
      <c r="S873" s="55"/>
      <c r="T873" s="55"/>
      <c r="U873" s="52"/>
      <c r="V873" s="52"/>
      <c r="W873" s="56"/>
      <c r="X873" s="52"/>
      <c r="AZ873" s="58" t="s">
        <v>27</v>
      </c>
      <c r="BA873" s="58">
        <v>7</v>
      </c>
    </row>
    <row r="874" spans="1:53" ht="39.9" customHeight="1" x14ac:dyDescent="1.1000000000000001">
      <c r="E874" s="53" t="s">
        <v>11</v>
      </c>
      <c r="F874" s="54"/>
      <c r="G874" s="52"/>
      <c r="H874" s="52"/>
      <c r="I874" s="294"/>
      <c r="J874" s="294"/>
      <c r="K874" s="294"/>
      <c r="L874" s="294"/>
      <c r="M874" s="52"/>
      <c r="N874" s="291" t="str">
        <f>IF(I867="x",I870,IF(I870="x",I867,IF(V867="w",I867,IF(V870="w",I870,IF(V867&gt;V870,I867,IF(V870&gt;V867,I870," "))))))</f>
        <v xml:space="preserve"> </v>
      </c>
      <c r="O874" s="302"/>
      <c r="P874" s="302"/>
      <c r="Q874" s="302"/>
      <c r="R874" s="302"/>
      <c r="S874" s="303"/>
      <c r="T874" s="52"/>
      <c r="U874" s="52"/>
      <c r="V874" s="52"/>
      <c r="W874" s="56"/>
      <c r="X874" s="52"/>
      <c r="AZ874" s="58" t="s">
        <v>28</v>
      </c>
      <c r="BA874" s="58">
        <v>8</v>
      </c>
    </row>
    <row r="875" spans="1:53" ht="39.9" customHeight="1" x14ac:dyDescent="1.1000000000000001">
      <c r="E875" s="60"/>
      <c r="F875" s="61"/>
      <c r="G875" s="52"/>
      <c r="H875" s="52"/>
      <c r="I875" s="294"/>
      <c r="J875" s="294"/>
      <c r="K875" s="294"/>
      <c r="L875" s="294"/>
      <c r="M875" s="52"/>
      <c r="N875" s="291" t="str">
        <f>IF(I868="x",I871,IF(I871="x",I868,IF(V867="w",I868,IF(V870="w",I871,IF(V867&gt;V870,I868,IF(V870&gt;V867,I871," "))))))</f>
        <v xml:space="preserve"> </v>
      </c>
      <c r="O875" s="302"/>
      <c r="P875" s="302"/>
      <c r="Q875" s="302"/>
      <c r="R875" s="302"/>
      <c r="S875" s="303"/>
      <c r="T875" s="52"/>
      <c r="U875" s="52"/>
      <c r="V875" s="52"/>
      <c r="W875" s="56"/>
      <c r="X875" s="52"/>
    </row>
    <row r="876" spans="1:53" ht="39.9" customHeight="1" x14ac:dyDescent="1.1000000000000001">
      <c r="E876" s="53" t="s">
        <v>12</v>
      </c>
      <c r="F876" s="149" t="e">
        <f>IF($K$1=8,VLOOKUP('zapisy k stolom'!F865,PAVUK!$GR$2:$GS$8,2,0),IF($K$1=16,VLOOKUP('zapisy k stolom'!F865,PAVUK!$HF$2:$HG$16,2,0),IF($K$1=32,VLOOKUP('zapisy k stolom'!F865,PAVUK!$HB$2:$HC$32,2,0),IF('zapisy k stolom'!$K$1=64,VLOOKUP('zapisy k stolom'!F865,PAVUK!$GX$2:$GY$64,2,0),IF('zapisy k stolom'!$K$1=128,VLOOKUP('zapisy k stolom'!F865,PAVUK!$GT$2:$GU$128,2,0))))))</f>
        <v>#N/A</v>
      </c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6"/>
      <c r="X876" s="52"/>
    </row>
    <row r="877" spans="1:53" ht="39.9" customHeight="1" x14ac:dyDescent="1.1000000000000001">
      <c r="E877" s="60"/>
      <c r="F877" s="61"/>
      <c r="G877" s="52"/>
      <c r="H877" s="52" t="s">
        <v>18</v>
      </c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6"/>
      <c r="X877" s="52"/>
    </row>
    <row r="878" spans="1:53" ht="39.9" customHeight="1" x14ac:dyDescent="1.1000000000000001">
      <c r="E878" s="60"/>
      <c r="F878" s="61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6"/>
      <c r="X878" s="52"/>
    </row>
    <row r="879" spans="1:53" ht="39.9" customHeight="1" x14ac:dyDescent="1.1000000000000001">
      <c r="E879" s="60"/>
      <c r="F879" s="61"/>
      <c r="G879" s="52"/>
      <c r="H879" s="52"/>
      <c r="I879" s="289" t="str">
        <f>I867</f>
        <v xml:space="preserve"> </v>
      </c>
      <c r="J879" s="289"/>
      <c r="K879" s="289"/>
      <c r="L879" s="289"/>
      <c r="M879" s="52"/>
      <c r="N879" s="52"/>
      <c r="P879" s="289" t="str">
        <f>I870</f>
        <v xml:space="preserve"> </v>
      </c>
      <c r="Q879" s="289"/>
      <c r="R879" s="289"/>
      <c r="S879" s="289"/>
      <c r="T879" s="290"/>
      <c r="U879" s="290"/>
      <c r="V879" s="52"/>
      <c r="W879" s="56"/>
      <c r="X879" s="52"/>
    </row>
    <row r="880" spans="1:53" ht="39.9" customHeight="1" x14ac:dyDescent="1.1000000000000001">
      <c r="E880" s="60"/>
      <c r="F880" s="61"/>
      <c r="G880" s="52"/>
      <c r="H880" s="52"/>
      <c r="I880" s="289" t="str">
        <f>I868</f>
        <v xml:space="preserve"> </v>
      </c>
      <c r="J880" s="289"/>
      <c r="K880" s="289"/>
      <c r="L880" s="289"/>
      <c r="M880" s="52"/>
      <c r="N880" s="52"/>
      <c r="O880" s="52"/>
      <c r="P880" s="289" t="str">
        <f>I871</f>
        <v xml:space="preserve"> </v>
      </c>
      <c r="Q880" s="289"/>
      <c r="R880" s="289"/>
      <c r="S880" s="289"/>
      <c r="T880" s="290"/>
      <c r="U880" s="290"/>
      <c r="V880" s="52"/>
      <c r="W880" s="56"/>
      <c r="X880" s="52"/>
    </row>
    <row r="881" spans="1:53" ht="69.900000000000006" customHeight="1" x14ac:dyDescent="1.1000000000000001">
      <c r="E881" s="53"/>
      <c r="F881" s="54"/>
      <c r="G881" s="52"/>
      <c r="H881" s="63" t="s">
        <v>21</v>
      </c>
      <c r="I881" s="291"/>
      <c r="J881" s="292"/>
      <c r="K881" s="292"/>
      <c r="L881" s="293"/>
      <c r="M881" s="52"/>
      <c r="N881" s="52"/>
      <c r="O881" s="63" t="s">
        <v>21</v>
      </c>
      <c r="P881" s="294"/>
      <c r="Q881" s="294"/>
      <c r="R881" s="294"/>
      <c r="S881" s="294"/>
      <c r="T881" s="294"/>
      <c r="U881" s="294"/>
      <c r="V881" s="52"/>
      <c r="W881" s="56"/>
      <c r="X881" s="52"/>
    </row>
    <row r="882" spans="1:53" ht="69.900000000000006" customHeight="1" x14ac:dyDescent="1.1000000000000001">
      <c r="E882" s="53"/>
      <c r="F882" s="54"/>
      <c r="G882" s="52"/>
      <c r="H882" s="63" t="s">
        <v>22</v>
      </c>
      <c r="I882" s="294"/>
      <c r="J882" s="294"/>
      <c r="K882" s="294"/>
      <c r="L882" s="294"/>
      <c r="M882" s="52"/>
      <c r="N882" s="52"/>
      <c r="O882" s="63" t="s">
        <v>22</v>
      </c>
      <c r="P882" s="294"/>
      <c r="Q882" s="294"/>
      <c r="R882" s="294"/>
      <c r="S882" s="294"/>
      <c r="T882" s="294"/>
      <c r="U882" s="294"/>
      <c r="V882" s="52"/>
      <c r="W882" s="56"/>
      <c r="X882" s="52"/>
    </row>
    <row r="883" spans="1:53" ht="69.900000000000006" customHeight="1" x14ac:dyDescent="1.1000000000000001">
      <c r="E883" s="53"/>
      <c r="F883" s="54"/>
      <c r="G883" s="52"/>
      <c r="H883" s="63" t="s">
        <v>22</v>
      </c>
      <c r="I883" s="294"/>
      <c r="J883" s="294"/>
      <c r="K883" s="294"/>
      <c r="L883" s="294"/>
      <c r="M883" s="52"/>
      <c r="N883" s="52"/>
      <c r="O883" s="63" t="s">
        <v>22</v>
      </c>
      <c r="P883" s="294"/>
      <c r="Q883" s="294"/>
      <c r="R883" s="294"/>
      <c r="S883" s="294"/>
      <c r="T883" s="294"/>
      <c r="U883" s="294"/>
      <c r="V883" s="52"/>
      <c r="W883" s="56"/>
      <c r="X883" s="52"/>
    </row>
    <row r="884" spans="1:53" ht="39.9" customHeight="1" thickBot="1" x14ac:dyDescent="1.1499999999999999">
      <c r="E884" s="64"/>
      <c r="F884" s="65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7"/>
      <c r="U884" s="67"/>
      <c r="V884" s="67"/>
      <c r="W884" s="68"/>
      <c r="X884" s="52"/>
    </row>
    <row r="885" spans="1:53" ht="61.8" thickBot="1" x14ac:dyDescent="1.1499999999999999"/>
    <row r="886" spans="1:53" ht="39.9" customHeight="1" x14ac:dyDescent="1.1000000000000001">
      <c r="A886" s="41" t="e">
        <f>F897</f>
        <v>#N/A</v>
      </c>
      <c r="C886" s="40"/>
      <c r="D886" s="40"/>
      <c r="E886" s="48" t="s">
        <v>39</v>
      </c>
      <c r="F886" s="49">
        <f>F865+1</f>
        <v>43</v>
      </c>
      <c r="G886" s="50"/>
      <c r="H886" s="86" t="s">
        <v>192</v>
      </c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 t="s">
        <v>15</v>
      </c>
      <c r="W886" s="51"/>
      <c r="X886" s="52"/>
      <c r="Y886" s="42" t="e">
        <f>A888</f>
        <v>#N/A</v>
      </c>
      <c r="Z886" s="47" t="str">
        <f>CONCATENATE("(",V888,":",V891,")")</f>
        <v>(:)</v>
      </c>
      <c r="AA886" s="44" t="str">
        <f>IF(N895=" ","",IF(N895=I888,B888,IF(N895=I891,B891," ")))</f>
        <v/>
      </c>
      <c r="AB886" s="44" t="str">
        <f>IF(V888&gt;V891,AV886,IF(V891&gt;V888,AV887,""))</f>
        <v/>
      </c>
      <c r="AC886" s="44" t="e">
        <f>CONCATENATE("Tbl.: ",F888,"   H: ",F891,"   D: ",F890)</f>
        <v>#N/A</v>
      </c>
      <c r="AD886" s="42" t="e">
        <f>IF(OR(I891="X",I888="X"),"",IF(N895=I888,B891,B888))</f>
        <v>#N/A</v>
      </c>
      <c r="AE886" s="42" t="s">
        <v>4</v>
      </c>
      <c r="AV886" s="45" t="str">
        <f>CONCATENATE(V888,":",V891, " ( ",AN888,",",AO888,",",AP888,",",AQ888,",",AR888,",",AS888,",",AT888," ) ")</f>
        <v xml:space="preserve">: ( ,,,,,, ) </v>
      </c>
    </row>
    <row r="887" spans="1:53" ht="39.9" customHeight="1" x14ac:dyDescent="1.1000000000000001">
      <c r="C887" s="40"/>
      <c r="D887" s="40"/>
      <c r="E887" s="53"/>
      <c r="F887" s="54"/>
      <c r="G887" s="85" t="s">
        <v>191</v>
      </c>
      <c r="H887" s="87" t="s">
        <v>193</v>
      </c>
      <c r="I887" s="52"/>
      <c r="J887" s="52"/>
      <c r="K887" s="52"/>
      <c r="L887" s="52"/>
      <c r="M887" s="52"/>
      <c r="N887" s="55">
        <v>1</v>
      </c>
      <c r="O887" s="55">
        <v>2</v>
      </c>
      <c r="P887" s="55">
        <v>3</v>
      </c>
      <c r="Q887" s="55">
        <v>4</v>
      </c>
      <c r="R887" s="55">
        <v>5</v>
      </c>
      <c r="S887" s="55">
        <v>6</v>
      </c>
      <c r="T887" s="55">
        <v>7</v>
      </c>
      <c r="U887" s="52"/>
      <c r="V887" s="55" t="s">
        <v>16</v>
      </c>
      <c r="W887" s="56"/>
      <c r="X887" s="52"/>
      <c r="AE887" s="42" t="s">
        <v>38</v>
      </c>
      <c r="AV887" s="45" t="str">
        <f>CONCATENATE(V891,":",V888, " ( ",AN889,",",AO889,",",AP889,",",AQ889,",",AR889,",",AS889,",",AT889," ) ")</f>
        <v xml:space="preserve">: ( ,,,,,, ) </v>
      </c>
    </row>
    <row r="888" spans="1:53" ht="39.9" customHeight="1" x14ac:dyDescent="1.1000000000000001">
      <c r="A888" s="41" t="e">
        <f>CONCATENATE(1,A886)</f>
        <v>#N/A</v>
      </c>
      <c r="B888" s="41" t="e">
        <f>VLOOKUP(A888,'KO KODY SPOLU'!$A$3:$B$478,2,0)</f>
        <v>#N/A</v>
      </c>
      <c r="C888" s="40"/>
      <c r="D888" s="40"/>
      <c r="E888" s="53" t="s">
        <v>14</v>
      </c>
      <c r="F888" s="54" t="e">
        <f>VLOOKUP(A886,'zoznam zapasov pomoc'!$A$6:$K$133,11,0)</f>
        <v>#N/A</v>
      </c>
      <c r="G888" s="298"/>
      <c r="H888" s="148"/>
      <c r="I888" s="296" t="str">
        <f>IF(ISERROR(VLOOKUP(B888,vylosovanie!$N$10:$Q$162,3,0))=TRUE," ",VLOOKUP(B888,vylosovanie!$N$10:$Q$162,3,0))</f>
        <v xml:space="preserve"> </v>
      </c>
      <c r="J888" s="297"/>
      <c r="K888" s="297"/>
      <c r="L888" s="297"/>
      <c r="M888" s="52"/>
      <c r="N888" s="300"/>
      <c r="O888" s="300"/>
      <c r="P888" s="300"/>
      <c r="Q888" s="300"/>
      <c r="R888" s="300"/>
      <c r="S888" s="300"/>
      <c r="T888" s="300"/>
      <c r="U888" s="52"/>
      <c r="V888" s="295" t="str">
        <f>IF(SUM(AF888:AL889)=0,"",SUM(AF888:AL888))</f>
        <v/>
      </c>
      <c r="W888" s="56"/>
      <c r="X888" s="52"/>
      <c r="AE888" s="42">
        <f>VLOOKUP(I888,vylosovanie!$F$5:$L$41,7,0)</f>
        <v>51</v>
      </c>
      <c r="AF888" s="57">
        <f>IF(N888&gt;N891,1,0)</f>
        <v>0</v>
      </c>
      <c r="AG888" s="57">
        <f t="shared" ref="AG888" si="1092">IF(O888&gt;O891,1,0)</f>
        <v>0</v>
      </c>
      <c r="AH888" s="57">
        <f t="shared" ref="AH888" si="1093">IF(P888&gt;P891,1,0)</f>
        <v>0</v>
      </c>
      <c r="AI888" s="57">
        <f t="shared" ref="AI888" si="1094">IF(Q888&gt;Q891,1,0)</f>
        <v>0</v>
      </c>
      <c r="AJ888" s="57">
        <f t="shared" ref="AJ888" si="1095">IF(R888&gt;R891,1,0)</f>
        <v>0</v>
      </c>
      <c r="AK888" s="57">
        <f t="shared" ref="AK888" si="1096">IF(S888&gt;S891,1,0)</f>
        <v>0</v>
      </c>
      <c r="AL888" s="57">
        <f t="shared" ref="AL888" si="1097">IF(T888&gt;T891,1,0)</f>
        <v>0</v>
      </c>
      <c r="AN888" s="57" t="str">
        <f t="shared" ref="AN888" si="1098">IF(ISBLANK(N888)=TRUE,"",IF(AF888=1,N891,-N888))</f>
        <v/>
      </c>
      <c r="AO888" s="57" t="str">
        <f t="shared" ref="AO888" si="1099">IF(ISBLANK(O888)=TRUE,"",IF(AG888=1,O891,-O888))</f>
        <v/>
      </c>
      <c r="AP888" s="57" t="str">
        <f t="shared" ref="AP888" si="1100">IF(ISBLANK(P888)=TRUE,"",IF(AH888=1,P891,-P888))</f>
        <v/>
      </c>
      <c r="AQ888" s="57" t="str">
        <f t="shared" ref="AQ888" si="1101">IF(ISBLANK(Q888)=TRUE,"",IF(AI888=1,Q891,-Q888))</f>
        <v/>
      </c>
      <c r="AR888" s="57" t="str">
        <f t="shared" ref="AR888" si="1102">IF(ISBLANK(R888)=TRUE,"",IF(AJ888=1,R891,-R888))</f>
        <v/>
      </c>
      <c r="AS888" s="57" t="str">
        <f t="shared" ref="AS888" si="1103">IF(ISBLANK(S888)=TRUE,"",IF(AK888=1,S891,-S888))</f>
        <v/>
      </c>
      <c r="AT888" s="57" t="str">
        <f t="shared" ref="AT888" si="1104">IF(ISBLANK(T888)=TRUE,"",IF(AL888=1,T891,-T888))</f>
        <v/>
      </c>
      <c r="AZ888" s="58" t="s">
        <v>5</v>
      </c>
      <c r="BA888" s="58">
        <v>1</v>
      </c>
    </row>
    <row r="889" spans="1:53" ht="39.9" customHeight="1" x14ac:dyDescent="1.1000000000000001">
      <c r="C889" s="40"/>
      <c r="D889" s="40"/>
      <c r="E889" s="53"/>
      <c r="F889" s="54"/>
      <c r="G889" s="299"/>
      <c r="H889" s="148"/>
      <c r="I889" s="296" t="str">
        <f>IF(ISERROR(VLOOKUP(B888,vylosovanie!$N$10:$Q$162,3,0))=TRUE," ",VLOOKUP(B888,vylosovanie!$N$10:$Q$162,4,0))</f>
        <v xml:space="preserve"> </v>
      </c>
      <c r="J889" s="297"/>
      <c r="K889" s="297"/>
      <c r="L889" s="297"/>
      <c r="M889" s="52"/>
      <c r="N889" s="301"/>
      <c r="O889" s="301"/>
      <c r="P889" s="301"/>
      <c r="Q889" s="301"/>
      <c r="R889" s="301"/>
      <c r="S889" s="301"/>
      <c r="T889" s="301"/>
      <c r="U889" s="52"/>
      <c r="V889" s="295"/>
      <c r="W889" s="56"/>
      <c r="X889" s="52"/>
      <c r="AE889" s="42">
        <f>VLOOKUP(I891,vylosovanie!$F$5:$L$41,7,0)</f>
        <v>51</v>
      </c>
      <c r="AF889" s="57">
        <f>IF(N891&gt;N888,1,0)</f>
        <v>0</v>
      </c>
      <c r="AG889" s="57">
        <f t="shared" ref="AG889" si="1105">IF(O891&gt;O888,1,0)</f>
        <v>0</v>
      </c>
      <c r="AH889" s="57">
        <f t="shared" ref="AH889" si="1106">IF(P891&gt;P888,1,0)</f>
        <v>0</v>
      </c>
      <c r="AI889" s="57">
        <f t="shared" ref="AI889" si="1107">IF(Q891&gt;Q888,1,0)</f>
        <v>0</v>
      </c>
      <c r="AJ889" s="57">
        <f t="shared" ref="AJ889" si="1108">IF(R891&gt;R888,1,0)</f>
        <v>0</v>
      </c>
      <c r="AK889" s="57">
        <f t="shared" ref="AK889" si="1109">IF(S891&gt;S888,1,0)</f>
        <v>0</v>
      </c>
      <c r="AL889" s="57">
        <f t="shared" ref="AL889" si="1110">IF(T891&gt;T888,1,0)</f>
        <v>0</v>
      </c>
      <c r="AN889" s="57" t="str">
        <f t="shared" ref="AN889" si="1111">IF(ISBLANK(N891)=TRUE,"",IF(AF889=1,N888,-N891))</f>
        <v/>
      </c>
      <c r="AO889" s="57" t="str">
        <f t="shared" ref="AO889" si="1112">IF(ISBLANK(O891)=TRUE,"",IF(AG889=1,O888,-O891))</f>
        <v/>
      </c>
      <c r="AP889" s="57" t="str">
        <f t="shared" ref="AP889" si="1113">IF(ISBLANK(P891)=TRUE,"",IF(AH889=1,P888,-P891))</f>
        <v/>
      </c>
      <c r="AQ889" s="57" t="str">
        <f t="shared" ref="AQ889" si="1114">IF(ISBLANK(Q891)=TRUE,"",IF(AI889=1,Q888,-Q891))</f>
        <v/>
      </c>
      <c r="AR889" s="57" t="str">
        <f t="shared" ref="AR889" si="1115">IF(ISBLANK(R891)=TRUE,"",IF(AJ889=1,R888,-R891))</f>
        <v/>
      </c>
      <c r="AS889" s="57" t="str">
        <f t="shared" ref="AS889" si="1116">IF(ISBLANK(S891)=TRUE,"",IF(AK889=1,S888,-S891))</f>
        <v/>
      </c>
      <c r="AT889" s="57" t="str">
        <f t="shared" ref="AT889" si="1117">IF(ISBLANK(T891)=TRUE,"",IF(AL889=1,T888,-T891))</f>
        <v/>
      </c>
      <c r="AZ889" s="58" t="s">
        <v>10</v>
      </c>
      <c r="BA889" s="58">
        <v>2</v>
      </c>
    </row>
    <row r="890" spans="1:53" ht="39.9" customHeight="1" x14ac:dyDescent="1.1000000000000001">
      <c r="C890" s="40"/>
      <c r="D890" s="40"/>
      <c r="E890" s="53" t="s">
        <v>20</v>
      </c>
      <c r="F890" s="54" t="e">
        <f>VLOOKUP(A886,'zoznam zapasov pomoc'!$A$6:$K$133,9,0)</f>
        <v>#N/A</v>
      </c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6"/>
      <c r="X890" s="52"/>
      <c r="AZ890" s="58" t="s">
        <v>23</v>
      </c>
      <c r="BA890" s="58">
        <v>3</v>
      </c>
    </row>
    <row r="891" spans="1:53" ht="39.9" customHeight="1" x14ac:dyDescent="1.1000000000000001">
      <c r="A891" s="41" t="e">
        <f>CONCATENATE(2,A886)</f>
        <v>#N/A</v>
      </c>
      <c r="B891" s="41" t="e">
        <f>VLOOKUP(A891,'KO KODY SPOLU'!$A$3:$B$478,2,0)</f>
        <v>#N/A</v>
      </c>
      <c r="C891" s="40"/>
      <c r="D891" s="40"/>
      <c r="E891" s="53" t="s">
        <v>13</v>
      </c>
      <c r="F891" s="59" t="e">
        <f>VLOOKUP(A886,'zoznam zapasov pomoc'!$A$6:$K$133,10,0)</f>
        <v>#N/A</v>
      </c>
      <c r="G891" s="298"/>
      <c r="H891" s="148"/>
      <c r="I891" s="296" t="str">
        <f>IF(ISERROR(VLOOKUP(B891,vylosovanie!$N$10:$Q$162,3,0))=TRUE," ",VLOOKUP(B891,vylosovanie!$N$10:$Q$162,3,0))</f>
        <v xml:space="preserve"> </v>
      </c>
      <c r="J891" s="297"/>
      <c r="K891" s="297"/>
      <c r="L891" s="297"/>
      <c r="M891" s="52"/>
      <c r="N891" s="300"/>
      <c r="O891" s="300"/>
      <c r="P891" s="300"/>
      <c r="Q891" s="300"/>
      <c r="R891" s="300"/>
      <c r="S891" s="300"/>
      <c r="T891" s="300"/>
      <c r="U891" s="52"/>
      <c r="V891" s="295" t="str">
        <f>IF(SUM(AF888:AL889)=0,"",SUM(AF889:AL889))</f>
        <v/>
      </c>
      <c r="W891" s="56"/>
      <c r="X891" s="52"/>
      <c r="AZ891" s="58" t="s">
        <v>24</v>
      </c>
      <c r="BA891" s="58">
        <v>4</v>
      </c>
    </row>
    <row r="892" spans="1:53" ht="39.9" customHeight="1" x14ac:dyDescent="1.1000000000000001">
      <c r="C892" s="40"/>
      <c r="D892" s="40"/>
      <c r="E892" s="60"/>
      <c r="F892" s="61"/>
      <c r="G892" s="299"/>
      <c r="H892" s="148"/>
      <c r="I892" s="296" t="str">
        <f>IF(ISERROR(VLOOKUP(B891,vylosovanie!$N$10:$Q$162,3,0))=TRUE," ",VLOOKUP(B891,vylosovanie!$N$10:$Q$162,4,0))</f>
        <v xml:space="preserve"> </v>
      </c>
      <c r="J892" s="297"/>
      <c r="K892" s="297"/>
      <c r="L892" s="297"/>
      <c r="M892" s="52"/>
      <c r="N892" s="301"/>
      <c r="O892" s="301"/>
      <c r="P892" s="301"/>
      <c r="Q892" s="301"/>
      <c r="R892" s="301"/>
      <c r="S892" s="301"/>
      <c r="T892" s="301"/>
      <c r="U892" s="52"/>
      <c r="V892" s="295"/>
      <c r="W892" s="56"/>
      <c r="X892" s="52"/>
      <c r="AZ892" s="58" t="s">
        <v>25</v>
      </c>
      <c r="BA892" s="58">
        <v>5</v>
      </c>
    </row>
    <row r="893" spans="1:53" ht="39.9" customHeight="1" x14ac:dyDescent="1.1000000000000001">
      <c r="C893" s="40"/>
      <c r="D893" s="40"/>
      <c r="E893" s="53" t="s">
        <v>36</v>
      </c>
      <c r="F893" s="54" t="s">
        <v>476</v>
      </c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6"/>
      <c r="X893" s="52"/>
      <c r="AZ893" s="58" t="s">
        <v>26</v>
      </c>
      <c r="BA893" s="58">
        <v>6</v>
      </c>
    </row>
    <row r="894" spans="1:53" ht="39.9" customHeight="1" x14ac:dyDescent="1.1000000000000001">
      <c r="C894" s="40"/>
      <c r="D894" s="40"/>
      <c r="E894" s="60"/>
      <c r="F894" s="61"/>
      <c r="G894" s="52"/>
      <c r="H894" s="52"/>
      <c r="I894" s="52" t="s">
        <v>17</v>
      </c>
      <c r="J894" s="52"/>
      <c r="K894" s="52"/>
      <c r="L894" s="52"/>
      <c r="M894" s="52"/>
      <c r="N894" s="62"/>
      <c r="O894" s="55"/>
      <c r="P894" s="55" t="s">
        <v>19</v>
      </c>
      <c r="Q894" s="55"/>
      <c r="R894" s="55"/>
      <c r="S894" s="55"/>
      <c r="T894" s="55"/>
      <c r="U894" s="52"/>
      <c r="V894" s="52"/>
      <c r="W894" s="56"/>
      <c r="X894" s="52"/>
      <c r="AZ894" s="58" t="s">
        <v>27</v>
      </c>
      <c r="BA894" s="58">
        <v>7</v>
      </c>
    </row>
    <row r="895" spans="1:53" ht="39.9" customHeight="1" x14ac:dyDescent="1.1000000000000001">
      <c r="E895" s="53" t="s">
        <v>11</v>
      </c>
      <c r="F895" s="54"/>
      <c r="G895" s="52"/>
      <c r="H895" s="52"/>
      <c r="I895" s="294"/>
      <c r="J895" s="294"/>
      <c r="K895" s="294"/>
      <c r="L895" s="294"/>
      <c r="M895" s="52"/>
      <c r="N895" s="291" t="str">
        <f>IF(I888="x",I891,IF(I891="x",I888,IF(V888="w",I888,IF(V891="w",I891,IF(V888&gt;V891,I888,IF(V891&gt;V888,I891," "))))))</f>
        <v xml:space="preserve"> </v>
      </c>
      <c r="O895" s="302"/>
      <c r="P895" s="302"/>
      <c r="Q895" s="302"/>
      <c r="R895" s="302"/>
      <c r="S895" s="303"/>
      <c r="T895" s="52"/>
      <c r="U895" s="52"/>
      <c r="V895" s="52"/>
      <c r="W895" s="56"/>
      <c r="X895" s="52"/>
      <c r="AZ895" s="58" t="s">
        <v>28</v>
      </c>
      <c r="BA895" s="58">
        <v>8</v>
      </c>
    </row>
    <row r="896" spans="1:53" ht="39.9" customHeight="1" x14ac:dyDescent="1.1000000000000001">
      <c r="E896" s="60"/>
      <c r="F896" s="61"/>
      <c r="G896" s="52"/>
      <c r="H896" s="52"/>
      <c r="I896" s="294"/>
      <c r="J896" s="294"/>
      <c r="K896" s="294"/>
      <c r="L896" s="294"/>
      <c r="M896" s="52"/>
      <c r="N896" s="291" t="str">
        <f>IF(I889="x",I892,IF(I892="x",I889,IF(V888="w",I889,IF(V891="w",I892,IF(V888&gt;V891,I889,IF(V891&gt;V888,I892," "))))))</f>
        <v xml:space="preserve"> </v>
      </c>
      <c r="O896" s="302"/>
      <c r="P896" s="302"/>
      <c r="Q896" s="302"/>
      <c r="R896" s="302"/>
      <c r="S896" s="303"/>
      <c r="T896" s="52"/>
      <c r="U896" s="52"/>
      <c r="V896" s="52"/>
      <c r="W896" s="56"/>
      <c r="X896" s="52"/>
    </row>
    <row r="897" spans="1:53" ht="39.9" customHeight="1" x14ac:dyDescent="1.1000000000000001">
      <c r="E897" s="53" t="s">
        <v>12</v>
      </c>
      <c r="F897" s="149" t="e">
        <f>IF($K$1=8,VLOOKUP('zapisy k stolom'!F886,PAVUK!$GR$2:$GS$8,2,0),IF($K$1=16,VLOOKUP('zapisy k stolom'!F886,PAVUK!$HF$2:$HG$16,2,0),IF($K$1=32,VLOOKUP('zapisy k stolom'!F886,PAVUK!$HB$2:$HC$32,2,0),IF('zapisy k stolom'!$K$1=64,VLOOKUP('zapisy k stolom'!F886,PAVUK!$GX$2:$GY$64,2,0),IF('zapisy k stolom'!$K$1=128,VLOOKUP('zapisy k stolom'!F886,PAVUK!$GT$2:$GU$128,2,0))))))</f>
        <v>#N/A</v>
      </c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6"/>
      <c r="X897" s="52"/>
    </row>
    <row r="898" spans="1:53" ht="39.9" customHeight="1" x14ac:dyDescent="1.1000000000000001">
      <c r="E898" s="60"/>
      <c r="F898" s="61"/>
      <c r="G898" s="52"/>
      <c r="H898" s="52" t="s">
        <v>18</v>
      </c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6"/>
      <c r="X898" s="52"/>
    </row>
    <row r="899" spans="1:53" ht="39.9" customHeight="1" x14ac:dyDescent="1.1000000000000001">
      <c r="E899" s="60"/>
      <c r="F899" s="61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6"/>
      <c r="X899" s="52"/>
    </row>
    <row r="900" spans="1:53" ht="39.9" customHeight="1" x14ac:dyDescent="1.1000000000000001">
      <c r="E900" s="60"/>
      <c r="F900" s="61"/>
      <c r="G900" s="52"/>
      <c r="H900" s="52"/>
      <c r="I900" s="289" t="str">
        <f>I888</f>
        <v xml:space="preserve"> </v>
      </c>
      <c r="J900" s="289"/>
      <c r="K900" s="289"/>
      <c r="L900" s="289"/>
      <c r="M900" s="52"/>
      <c r="N900" s="52"/>
      <c r="P900" s="289" t="str">
        <f>I891</f>
        <v xml:space="preserve"> </v>
      </c>
      <c r="Q900" s="289"/>
      <c r="R900" s="289"/>
      <c r="S900" s="289"/>
      <c r="T900" s="290"/>
      <c r="U900" s="290"/>
      <c r="V900" s="52"/>
      <c r="W900" s="56"/>
      <c r="X900" s="52"/>
    </row>
    <row r="901" spans="1:53" ht="39.9" customHeight="1" x14ac:dyDescent="1.1000000000000001">
      <c r="E901" s="60"/>
      <c r="F901" s="61"/>
      <c r="G901" s="52"/>
      <c r="H901" s="52"/>
      <c r="I901" s="289" t="str">
        <f>I889</f>
        <v xml:space="preserve"> </v>
      </c>
      <c r="J901" s="289"/>
      <c r="K901" s="289"/>
      <c r="L901" s="289"/>
      <c r="M901" s="52"/>
      <c r="N901" s="52"/>
      <c r="O901" s="52"/>
      <c r="P901" s="289" t="str">
        <f>I892</f>
        <v xml:space="preserve"> </v>
      </c>
      <c r="Q901" s="289"/>
      <c r="R901" s="289"/>
      <c r="S901" s="289"/>
      <c r="T901" s="290"/>
      <c r="U901" s="290"/>
      <c r="V901" s="52"/>
      <c r="W901" s="56"/>
      <c r="X901" s="52"/>
    </row>
    <row r="902" spans="1:53" ht="69.900000000000006" customHeight="1" x14ac:dyDescent="1.1000000000000001">
      <c r="E902" s="53"/>
      <c r="F902" s="54"/>
      <c r="G902" s="52"/>
      <c r="H902" s="63" t="s">
        <v>21</v>
      </c>
      <c r="I902" s="291"/>
      <c r="J902" s="292"/>
      <c r="K902" s="292"/>
      <c r="L902" s="293"/>
      <c r="M902" s="52"/>
      <c r="N902" s="52"/>
      <c r="O902" s="63" t="s">
        <v>21</v>
      </c>
      <c r="P902" s="294"/>
      <c r="Q902" s="294"/>
      <c r="R902" s="294"/>
      <c r="S902" s="294"/>
      <c r="T902" s="294"/>
      <c r="U902" s="294"/>
      <c r="V902" s="52"/>
      <c r="W902" s="56"/>
      <c r="X902" s="52"/>
    </row>
    <row r="903" spans="1:53" ht="69.900000000000006" customHeight="1" x14ac:dyDescent="1.1000000000000001">
      <c r="E903" s="53"/>
      <c r="F903" s="54"/>
      <c r="G903" s="52"/>
      <c r="H903" s="63" t="s">
        <v>22</v>
      </c>
      <c r="I903" s="294"/>
      <c r="J903" s="294"/>
      <c r="K903" s="294"/>
      <c r="L903" s="294"/>
      <c r="M903" s="52"/>
      <c r="N903" s="52"/>
      <c r="O903" s="63" t="s">
        <v>22</v>
      </c>
      <c r="P903" s="294"/>
      <c r="Q903" s="294"/>
      <c r="R903" s="294"/>
      <c r="S903" s="294"/>
      <c r="T903" s="294"/>
      <c r="U903" s="294"/>
      <c r="V903" s="52"/>
      <c r="W903" s="56"/>
      <c r="X903" s="52"/>
    </row>
    <row r="904" spans="1:53" ht="69.900000000000006" customHeight="1" x14ac:dyDescent="1.1000000000000001">
      <c r="E904" s="53"/>
      <c r="F904" s="54"/>
      <c r="G904" s="52"/>
      <c r="H904" s="63" t="s">
        <v>22</v>
      </c>
      <c r="I904" s="294"/>
      <c r="J904" s="294"/>
      <c r="K904" s="294"/>
      <c r="L904" s="294"/>
      <c r="M904" s="52"/>
      <c r="N904" s="52"/>
      <c r="O904" s="63" t="s">
        <v>22</v>
      </c>
      <c r="P904" s="294"/>
      <c r="Q904" s="294"/>
      <c r="R904" s="294"/>
      <c r="S904" s="294"/>
      <c r="T904" s="294"/>
      <c r="U904" s="294"/>
      <c r="V904" s="52"/>
      <c r="W904" s="56"/>
      <c r="X904" s="52"/>
    </row>
    <row r="905" spans="1:53" ht="39.9" customHeight="1" thickBot="1" x14ac:dyDescent="1.1499999999999999">
      <c r="E905" s="64"/>
      <c r="F905" s="65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7"/>
      <c r="U905" s="67"/>
      <c r="V905" s="67"/>
      <c r="W905" s="68"/>
      <c r="X905" s="52"/>
    </row>
    <row r="906" spans="1:53" ht="61.8" thickBot="1" x14ac:dyDescent="1.1499999999999999"/>
    <row r="907" spans="1:53" ht="39.9" customHeight="1" x14ac:dyDescent="1.1000000000000001">
      <c r="A907" s="41" t="e">
        <f>F918</f>
        <v>#N/A</v>
      </c>
      <c r="C907" s="40"/>
      <c r="D907" s="40"/>
      <c r="E907" s="48" t="s">
        <v>39</v>
      </c>
      <c r="F907" s="49">
        <f>F886+1</f>
        <v>44</v>
      </c>
      <c r="G907" s="50"/>
      <c r="H907" s="86" t="s">
        <v>192</v>
      </c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 t="s">
        <v>15</v>
      </c>
      <c r="W907" s="51"/>
      <c r="X907" s="52"/>
      <c r="Y907" s="42" t="e">
        <f>A909</f>
        <v>#N/A</v>
      </c>
      <c r="Z907" s="47" t="str">
        <f>CONCATENATE("(",V909,":",V912,")")</f>
        <v>(:)</v>
      </c>
      <c r="AA907" s="44" t="str">
        <f>IF(N916=" ","",IF(N916=I909,B909,IF(N916=I912,B912," ")))</f>
        <v/>
      </c>
      <c r="AB907" s="44" t="str">
        <f>IF(V909&gt;V912,AV907,IF(V912&gt;V909,AV908,""))</f>
        <v/>
      </c>
      <c r="AC907" s="44" t="e">
        <f>CONCATENATE("Tbl.: ",F909,"   H: ",F912,"   D: ",F911)</f>
        <v>#N/A</v>
      </c>
      <c r="AD907" s="42" t="e">
        <f>IF(OR(I912="X",I909="X"),"",IF(N916=I909,B912,B909))</f>
        <v>#N/A</v>
      </c>
      <c r="AE907" s="42" t="s">
        <v>4</v>
      </c>
      <c r="AV907" s="45" t="str">
        <f>CONCATENATE(V909,":",V912, " ( ",AN909,",",AO909,",",AP909,",",AQ909,",",AR909,",",AS909,",",AT909," ) ")</f>
        <v xml:space="preserve">: ( ,,,,,, ) </v>
      </c>
    </row>
    <row r="908" spans="1:53" ht="39.9" customHeight="1" x14ac:dyDescent="1.1000000000000001">
      <c r="C908" s="40"/>
      <c r="D908" s="40"/>
      <c r="E908" s="53"/>
      <c r="F908" s="54"/>
      <c r="G908" s="85" t="s">
        <v>191</v>
      </c>
      <c r="H908" s="87" t="s">
        <v>193</v>
      </c>
      <c r="I908" s="52"/>
      <c r="J908" s="52"/>
      <c r="K908" s="52"/>
      <c r="L908" s="52"/>
      <c r="M908" s="52"/>
      <c r="N908" s="55">
        <v>1</v>
      </c>
      <c r="O908" s="55">
        <v>2</v>
      </c>
      <c r="P908" s="55">
        <v>3</v>
      </c>
      <c r="Q908" s="55">
        <v>4</v>
      </c>
      <c r="R908" s="55">
        <v>5</v>
      </c>
      <c r="S908" s="55">
        <v>6</v>
      </c>
      <c r="T908" s="55">
        <v>7</v>
      </c>
      <c r="U908" s="52"/>
      <c r="V908" s="55" t="s">
        <v>16</v>
      </c>
      <c r="W908" s="56"/>
      <c r="X908" s="52"/>
      <c r="AE908" s="42" t="s">
        <v>38</v>
      </c>
      <c r="AV908" s="45" t="str">
        <f>CONCATENATE(V912,":",V909, " ( ",AN910,",",AO910,",",AP910,",",AQ910,",",AR910,",",AS910,",",AT910," ) ")</f>
        <v xml:space="preserve">: ( ,,,,,, ) </v>
      </c>
    </row>
    <row r="909" spans="1:53" ht="39.9" customHeight="1" x14ac:dyDescent="1.1000000000000001">
      <c r="A909" s="41" t="e">
        <f>CONCATENATE(1,A907)</f>
        <v>#N/A</v>
      </c>
      <c r="B909" s="41" t="e">
        <f>VLOOKUP(A909,'KO KODY SPOLU'!$A$3:$B$478,2,0)</f>
        <v>#N/A</v>
      </c>
      <c r="C909" s="40"/>
      <c r="D909" s="40"/>
      <c r="E909" s="53" t="s">
        <v>14</v>
      </c>
      <c r="F909" s="54" t="e">
        <f>VLOOKUP(A907,'zoznam zapasov pomoc'!$A$6:$K$133,11,0)</f>
        <v>#N/A</v>
      </c>
      <c r="G909" s="298"/>
      <c r="H909" s="148"/>
      <c r="I909" s="296" t="str">
        <f>IF(ISERROR(VLOOKUP(B909,vylosovanie!$N$10:$Q$162,3,0))=TRUE," ",VLOOKUP(B909,vylosovanie!$N$10:$Q$162,3,0))</f>
        <v xml:space="preserve"> </v>
      </c>
      <c r="J909" s="297"/>
      <c r="K909" s="297"/>
      <c r="L909" s="297"/>
      <c r="M909" s="52"/>
      <c r="N909" s="300"/>
      <c r="O909" s="300"/>
      <c r="P909" s="300"/>
      <c r="Q909" s="300"/>
      <c r="R909" s="300"/>
      <c r="S909" s="300"/>
      <c r="T909" s="300"/>
      <c r="U909" s="52"/>
      <c r="V909" s="295" t="str">
        <f>IF(SUM(AF909:AL910)=0,"",SUM(AF909:AL909))</f>
        <v/>
      </c>
      <c r="W909" s="56"/>
      <c r="X909" s="52"/>
      <c r="AE909" s="42">
        <f>VLOOKUP(I909,vylosovanie!$F$5:$L$41,7,0)</f>
        <v>51</v>
      </c>
      <c r="AF909" s="57">
        <f>IF(N909&gt;N912,1,0)</f>
        <v>0</v>
      </c>
      <c r="AG909" s="57">
        <f t="shared" ref="AG909" si="1118">IF(O909&gt;O912,1,0)</f>
        <v>0</v>
      </c>
      <c r="AH909" s="57">
        <f t="shared" ref="AH909" si="1119">IF(P909&gt;P912,1,0)</f>
        <v>0</v>
      </c>
      <c r="AI909" s="57">
        <f t="shared" ref="AI909" si="1120">IF(Q909&gt;Q912,1,0)</f>
        <v>0</v>
      </c>
      <c r="AJ909" s="57">
        <f t="shared" ref="AJ909" si="1121">IF(R909&gt;R912,1,0)</f>
        <v>0</v>
      </c>
      <c r="AK909" s="57">
        <f t="shared" ref="AK909" si="1122">IF(S909&gt;S912,1,0)</f>
        <v>0</v>
      </c>
      <c r="AL909" s="57">
        <f t="shared" ref="AL909" si="1123">IF(T909&gt;T912,1,0)</f>
        <v>0</v>
      </c>
      <c r="AN909" s="57" t="str">
        <f t="shared" ref="AN909" si="1124">IF(ISBLANK(N909)=TRUE,"",IF(AF909=1,N912,-N909))</f>
        <v/>
      </c>
      <c r="AO909" s="57" t="str">
        <f t="shared" ref="AO909" si="1125">IF(ISBLANK(O909)=TRUE,"",IF(AG909=1,O912,-O909))</f>
        <v/>
      </c>
      <c r="AP909" s="57" t="str">
        <f t="shared" ref="AP909" si="1126">IF(ISBLANK(P909)=TRUE,"",IF(AH909=1,P912,-P909))</f>
        <v/>
      </c>
      <c r="AQ909" s="57" t="str">
        <f t="shared" ref="AQ909" si="1127">IF(ISBLANK(Q909)=TRUE,"",IF(AI909=1,Q912,-Q909))</f>
        <v/>
      </c>
      <c r="AR909" s="57" t="str">
        <f t="shared" ref="AR909" si="1128">IF(ISBLANK(R909)=TRUE,"",IF(AJ909=1,R912,-R909))</f>
        <v/>
      </c>
      <c r="AS909" s="57" t="str">
        <f t="shared" ref="AS909" si="1129">IF(ISBLANK(S909)=TRUE,"",IF(AK909=1,S912,-S909))</f>
        <v/>
      </c>
      <c r="AT909" s="57" t="str">
        <f t="shared" ref="AT909" si="1130">IF(ISBLANK(T909)=TRUE,"",IF(AL909=1,T912,-T909))</f>
        <v/>
      </c>
      <c r="AZ909" s="58" t="s">
        <v>5</v>
      </c>
      <c r="BA909" s="58">
        <v>1</v>
      </c>
    </row>
    <row r="910" spans="1:53" ht="39.9" customHeight="1" x14ac:dyDescent="1.1000000000000001">
      <c r="C910" s="40"/>
      <c r="D910" s="40"/>
      <c r="E910" s="53"/>
      <c r="F910" s="54"/>
      <c r="G910" s="299"/>
      <c r="H910" s="148"/>
      <c r="I910" s="296" t="str">
        <f>IF(ISERROR(VLOOKUP(B909,vylosovanie!$N$10:$Q$162,3,0))=TRUE," ",VLOOKUP(B909,vylosovanie!$N$10:$Q$162,4,0))</f>
        <v xml:space="preserve"> </v>
      </c>
      <c r="J910" s="297"/>
      <c r="K910" s="297"/>
      <c r="L910" s="297"/>
      <c r="M910" s="52"/>
      <c r="N910" s="301"/>
      <c r="O910" s="301"/>
      <c r="P910" s="301"/>
      <c r="Q910" s="301"/>
      <c r="R910" s="301"/>
      <c r="S910" s="301"/>
      <c r="T910" s="301"/>
      <c r="U910" s="52"/>
      <c r="V910" s="295"/>
      <c r="W910" s="56"/>
      <c r="X910" s="52"/>
      <c r="AE910" s="42">
        <f>VLOOKUP(I912,vylosovanie!$F$5:$L$41,7,0)</f>
        <v>51</v>
      </c>
      <c r="AF910" s="57">
        <f>IF(N912&gt;N909,1,0)</f>
        <v>0</v>
      </c>
      <c r="AG910" s="57">
        <f t="shared" ref="AG910" si="1131">IF(O912&gt;O909,1,0)</f>
        <v>0</v>
      </c>
      <c r="AH910" s="57">
        <f t="shared" ref="AH910" si="1132">IF(P912&gt;P909,1,0)</f>
        <v>0</v>
      </c>
      <c r="AI910" s="57">
        <f t="shared" ref="AI910" si="1133">IF(Q912&gt;Q909,1,0)</f>
        <v>0</v>
      </c>
      <c r="AJ910" s="57">
        <f t="shared" ref="AJ910" si="1134">IF(R912&gt;R909,1,0)</f>
        <v>0</v>
      </c>
      <c r="AK910" s="57">
        <f t="shared" ref="AK910" si="1135">IF(S912&gt;S909,1,0)</f>
        <v>0</v>
      </c>
      <c r="AL910" s="57">
        <f t="shared" ref="AL910" si="1136">IF(T912&gt;T909,1,0)</f>
        <v>0</v>
      </c>
      <c r="AN910" s="57" t="str">
        <f t="shared" ref="AN910" si="1137">IF(ISBLANK(N912)=TRUE,"",IF(AF910=1,N909,-N912))</f>
        <v/>
      </c>
      <c r="AO910" s="57" t="str">
        <f t="shared" ref="AO910" si="1138">IF(ISBLANK(O912)=TRUE,"",IF(AG910=1,O909,-O912))</f>
        <v/>
      </c>
      <c r="AP910" s="57" t="str">
        <f t="shared" ref="AP910" si="1139">IF(ISBLANK(P912)=TRUE,"",IF(AH910=1,P909,-P912))</f>
        <v/>
      </c>
      <c r="AQ910" s="57" t="str">
        <f t="shared" ref="AQ910" si="1140">IF(ISBLANK(Q912)=TRUE,"",IF(AI910=1,Q909,-Q912))</f>
        <v/>
      </c>
      <c r="AR910" s="57" t="str">
        <f t="shared" ref="AR910" si="1141">IF(ISBLANK(R912)=TRUE,"",IF(AJ910=1,R909,-R912))</f>
        <v/>
      </c>
      <c r="AS910" s="57" t="str">
        <f t="shared" ref="AS910" si="1142">IF(ISBLANK(S912)=TRUE,"",IF(AK910=1,S909,-S912))</f>
        <v/>
      </c>
      <c r="AT910" s="57" t="str">
        <f t="shared" ref="AT910" si="1143">IF(ISBLANK(T912)=TRUE,"",IF(AL910=1,T909,-T912))</f>
        <v/>
      </c>
      <c r="AZ910" s="58" t="s">
        <v>10</v>
      </c>
      <c r="BA910" s="58">
        <v>2</v>
      </c>
    </row>
    <row r="911" spans="1:53" ht="39.9" customHeight="1" x14ac:dyDescent="1.1000000000000001">
      <c r="C911" s="40"/>
      <c r="D911" s="40"/>
      <c r="E911" s="53" t="s">
        <v>20</v>
      </c>
      <c r="F911" s="54" t="e">
        <f>VLOOKUP(A907,'zoznam zapasov pomoc'!$A$6:$K$133,9,0)</f>
        <v>#N/A</v>
      </c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6"/>
      <c r="X911" s="52"/>
      <c r="AZ911" s="58" t="s">
        <v>23</v>
      </c>
      <c r="BA911" s="58">
        <v>3</v>
      </c>
    </row>
    <row r="912" spans="1:53" ht="39.9" customHeight="1" x14ac:dyDescent="1.1000000000000001">
      <c r="A912" s="41" t="e">
        <f>CONCATENATE(2,A907)</f>
        <v>#N/A</v>
      </c>
      <c r="B912" s="41" t="e">
        <f>VLOOKUP(A912,'KO KODY SPOLU'!$A$3:$B$478,2,0)</f>
        <v>#N/A</v>
      </c>
      <c r="C912" s="40"/>
      <c r="D912" s="40"/>
      <c r="E912" s="53" t="s">
        <v>13</v>
      </c>
      <c r="F912" s="59" t="e">
        <f>VLOOKUP(A907,'zoznam zapasov pomoc'!$A$6:$K$133,10,0)</f>
        <v>#N/A</v>
      </c>
      <c r="G912" s="298"/>
      <c r="H912" s="148"/>
      <c r="I912" s="296" t="str">
        <f>IF(ISERROR(VLOOKUP(B912,vylosovanie!$N$10:$Q$162,3,0))=TRUE," ",VLOOKUP(B912,vylosovanie!$N$10:$Q$162,3,0))</f>
        <v xml:space="preserve"> </v>
      </c>
      <c r="J912" s="297"/>
      <c r="K912" s="297"/>
      <c r="L912" s="297"/>
      <c r="M912" s="52"/>
      <c r="N912" s="300"/>
      <c r="O912" s="300"/>
      <c r="P912" s="300"/>
      <c r="Q912" s="300"/>
      <c r="R912" s="300"/>
      <c r="S912" s="300"/>
      <c r="T912" s="300"/>
      <c r="U912" s="52"/>
      <c r="V912" s="295" t="str">
        <f>IF(SUM(AF909:AL910)=0,"",SUM(AF910:AL910))</f>
        <v/>
      </c>
      <c r="W912" s="56"/>
      <c r="X912" s="52"/>
      <c r="AZ912" s="58" t="s">
        <v>24</v>
      </c>
      <c r="BA912" s="58">
        <v>4</v>
      </c>
    </row>
    <row r="913" spans="1:53" ht="39.9" customHeight="1" x14ac:dyDescent="1.1000000000000001">
      <c r="C913" s="40"/>
      <c r="D913" s="40"/>
      <c r="E913" s="60"/>
      <c r="F913" s="61"/>
      <c r="G913" s="299"/>
      <c r="H913" s="148"/>
      <c r="I913" s="296" t="str">
        <f>IF(ISERROR(VLOOKUP(B912,vylosovanie!$N$10:$Q$162,3,0))=TRUE," ",VLOOKUP(B912,vylosovanie!$N$10:$Q$162,4,0))</f>
        <v xml:space="preserve"> </v>
      </c>
      <c r="J913" s="297"/>
      <c r="K913" s="297"/>
      <c r="L913" s="297"/>
      <c r="M913" s="52"/>
      <c r="N913" s="301"/>
      <c r="O913" s="301"/>
      <c r="P913" s="301"/>
      <c r="Q913" s="301"/>
      <c r="R913" s="301"/>
      <c r="S913" s="301"/>
      <c r="T913" s="301"/>
      <c r="U913" s="52"/>
      <c r="V913" s="295"/>
      <c r="W913" s="56"/>
      <c r="X913" s="52"/>
      <c r="AZ913" s="58" t="s">
        <v>25</v>
      </c>
      <c r="BA913" s="58">
        <v>5</v>
      </c>
    </row>
    <row r="914" spans="1:53" ht="39.9" customHeight="1" x14ac:dyDescent="1.1000000000000001">
      <c r="C914" s="40"/>
      <c r="D914" s="40"/>
      <c r="E914" s="53" t="s">
        <v>36</v>
      </c>
      <c r="F914" s="54" t="s">
        <v>476</v>
      </c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6"/>
      <c r="X914" s="52"/>
      <c r="AZ914" s="58" t="s">
        <v>26</v>
      </c>
      <c r="BA914" s="58">
        <v>6</v>
      </c>
    </row>
    <row r="915" spans="1:53" ht="39.9" customHeight="1" x14ac:dyDescent="1.1000000000000001">
      <c r="C915" s="40"/>
      <c r="D915" s="40"/>
      <c r="E915" s="60"/>
      <c r="F915" s="61"/>
      <c r="G915" s="52"/>
      <c r="H915" s="52"/>
      <c r="I915" s="52" t="s">
        <v>17</v>
      </c>
      <c r="J915" s="52"/>
      <c r="K915" s="52"/>
      <c r="L915" s="52"/>
      <c r="M915" s="52"/>
      <c r="N915" s="62"/>
      <c r="O915" s="55"/>
      <c r="P915" s="55" t="s">
        <v>19</v>
      </c>
      <c r="Q915" s="55"/>
      <c r="R915" s="55"/>
      <c r="S915" s="55"/>
      <c r="T915" s="55"/>
      <c r="U915" s="52"/>
      <c r="V915" s="52"/>
      <c r="W915" s="56"/>
      <c r="X915" s="52"/>
      <c r="AZ915" s="58" t="s">
        <v>27</v>
      </c>
      <c r="BA915" s="58">
        <v>7</v>
      </c>
    </row>
    <row r="916" spans="1:53" ht="39.9" customHeight="1" x14ac:dyDescent="1.1000000000000001">
      <c r="E916" s="53" t="s">
        <v>11</v>
      </c>
      <c r="F916" s="54"/>
      <c r="G916" s="52"/>
      <c r="H916" s="52"/>
      <c r="I916" s="294"/>
      <c r="J916" s="294"/>
      <c r="K916" s="294"/>
      <c r="L916" s="294"/>
      <c r="M916" s="52"/>
      <c r="N916" s="291" t="str">
        <f>IF(I909="x",I912,IF(I912="x",I909,IF(V909="w",I909,IF(V912="w",I912,IF(V909&gt;V912,I909,IF(V912&gt;V909,I912," "))))))</f>
        <v xml:space="preserve"> </v>
      </c>
      <c r="O916" s="302"/>
      <c r="P916" s="302"/>
      <c r="Q916" s="302"/>
      <c r="R916" s="302"/>
      <c r="S916" s="303"/>
      <c r="T916" s="52"/>
      <c r="U916" s="52"/>
      <c r="V916" s="52"/>
      <c r="W916" s="56"/>
      <c r="X916" s="52"/>
      <c r="AZ916" s="58" t="s">
        <v>28</v>
      </c>
      <c r="BA916" s="58">
        <v>8</v>
      </c>
    </row>
    <row r="917" spans="1:53" ht="39.9" customHeight="1" x14ac:dyDescent="1.1000000000000001">
      <c r="E917" s="60"/>
      <c r="F917" s="61"/>
      <c r="G917" s="52"/>
      <c r="H917" s="52"/>
      <c r="I917" s="294"/>
      <c r="J917" s="294"/>
      <c r="K917" s="294"/>
      <c r="L917" s="294"/>
      <c r="M917" s="52"/>
      <c r="N917" s="291" t="str">
        <f>IF(I910="x",I913,IF(I913="x",I910,IF(V909="w",I910,IF(V912="w",I913,IF(V909&gt;V912,I910,IF(V912&gt;V909,I913," "))))))</f>
        <v xml:space="preserve"> </v>
      </c>
      <c r="O917" s="302"/>
      <c r="P917" s="302"/>
      <c r="Q917" s="302"/>
      <c r="R917" s="302"/>
      <c r="S917" s="303"/>
      <c r="T917" s="52"/>
      <c r="U917" s="52"/>
      <c r="V917" s="52"/>
      <c r="W917" s="56"/>
      <c r="X917" s="52"/>
    </row>
    <row r="918" spans="1:53" ht="39.9" customHeight="1" x14ac:dyDescent="1.1000000000000001">
      <c r="E918" s="53" t="s">
        <v>12</v>
      </c>
      <c r="F918" s="149" t="e">
        <f>IF($K$1=8,VLOOKUP('zapisy k stolom'!F907,PAVUK!$GR$2:$GS$8,2,0),IF($K$1=16,VLOOKUP('zapisy k stolom'!F907,PAVUK!$HF$2:$HG$16,2,0),IF($K$1=32,VLOOKUP('zapisy k stolom'!F907,PAVUK!$HB$2:$HC$32,2,0),IF('zapisy k stolom'!$K$1=64,VLOOKUP('zapisy k stolom'!F907,PAVUK!$GX$2:$GY$64,2,0),IF('zapisy k stolom'!$K$1=128,VLOOKUP('zapisy k stolom'!F907,PAVUK!$GT$2:$GU$128,2,0))))))</f>
        <v>#N/A</v>
      </c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6"/>
      <c r="X918" s="52"/>
    </row>
    <row r="919" spans="1:53" ht="39.9" customHeight="1" x14ac:dyDescent="1.1000000000000001">
      <c r="E919" s="60"/>
      <c r="F919" s="61"/>
      <c r="G919" s="52"/>
      <c r="H919" s="52" t="s">
        <v>18</v>
      </c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6"/>
      <c r="X919" s="52"/>
    </row>
    <row r="920" spans="1:53" ht="39.9" customHeight="1" x14ac:dyDescent="1.1000000000000001">
      <c r="E920" s="60"/>
      <c r="F920" s="61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6"/>
      <c r="X920" s="52"/>
    </row>
    <row r="921" spans="1:53" ht="39.9" customHeight="1" x14ac:dyDescent="1.1000000000000001">
      <c r="E921" s="60"/>
      <c r="F921" s="61"/>
      <c r="G921" s="52"/>
      <c r="H921" s="52"/>
      <c r="I921" s="289" t="str">
        <f>I909</f>
        <v xml:space="preserve"> </v>
      </c>
      <c r="J921" s="289"/>
      <c r="K921" s="289"/>
      <c r="L921" s="289"/>
      <c r="M921" s="52"/>
      <c r="N921" s="52"/>
      <c r="P921" s="289" t="str">
        <f>I912</f>
        <v xml:space="preserve"> </v>
      </c>
      <c r="Q921" s="289"/>
      <c r="R921" s="289"/>
      <c r="S921" s="289"/>
      <c r="T921" s="290"/>
      <c r="U921" s="290"/>
      <c r="V921" s="52"/>
      <c r="W921" s="56"/>
      <c r="X921" s="52"/>
    </row>
    <row r="922" spans="1:53" ht="39.9" customHeight="1" x14ac:dyDescent="1.1000000000000001">
      <c r="E922" s="60"/>
      <c r="F922" s="61"/>
      <c r="G922" s="52"/>
      <c r="H922" s="52"/>
      <c r="I922" s="289" t="str">
        <f>I910</f>
        <v xml:space="preserve"> </v>
      </c>
      <c r="J922" s="289"/>
      <c r="K922" s="289"/>
      <c r="L922" s="289"/>
      <c r="M922" s="52"/>
      <c r="N922" s="52"/>
      <c r="O922" s="52"/>
      <c r="P922" s="289" t="str">
        <f>I913</f>
        <v xml:space="preserve"> </v>
      </c>
      <c r="Q922" s="289"/>
      <c r="R922" s="289"/>
      <c r="S922" s="289"/>
      <c r="T922" s="290"/>
      <c r="U922" s="290"/>
      <c r="V922" s="52"/>
      <c r="W922" s="56"/>
      <c r="X922" s="52"/>
    </row>
    <row r="923" spans="1:53" ht="69.900000000000006" customHeight="1" x14ac:dyDescent="1.1000000000000001">
      <c r="E923" s="53"/>
      <c r="F923" s="54"/>
      <c r="G923" s="52"/>
      <c r="H923" s="63" t="s">
        <v>21</v>
      </c>
      <c r="I923" s="291"/>
      <c r="J923" s="292"/>
      <c r="K923" s="292"/>
      <c r="L923" s="293"/>
      <c r="M923" s="52"/>
      <c r="N923" s="52"/>
      <c r="O923" s="63" t="s">
        <v>21</v>
      </c>
      <c r="P923" s="294"/>
      <c r="Q923" s="294"/>
      <c r="R923" s="294"/>
      <c r="S923" s="294"/>
      <c r="T923" s="294"/>
      <c r="U923" s="294"/>
      <c r="V923" s="52"/>
      <c r="W923" s="56"/>
      <c r="X923" s="52"/>
    </row>
    <row r="924" spans="1:53" ht="69.900000000000006" customHeight="1" x14ac:dyDescent="1.1000000000000001">
      <c r="E924" s="53"/>
      <c r="F924" s="54"/>
      <c r="G924" s="52"/>
      <c r="H924" s="63" t="s">
        <v>22</v>
      </c>
      <c r="I924" s="294"/>
      <c r="J924" s="294"/>
      <c r="K924" s="294"/>
      <c r="L924" s="294"/>
      <c r="M924" s="52"/>
      <c r="N924" s="52"/>
      <c r="O924" s="63" t="s">
        <v>22</v>
      </c>
      <c r="P924" s="294"/>
      <c r="Q924" s="294"/>
      <c r="R924" s="294"/>
      <c r="S924" s="294"/>
      <c r="T924" s="294"/>
      <c r="U924" s="294"/>
      <c r="V924" s="52"/>
      <c r="W924" s="56"/>
      <c r="X924" s="52"/>
    </row>
    <row r="925" spans="1:53" ht="69.900000000000006" customHeight="1" x14ac:dyDescent="1.1000000000000001">
      <c r="E925" s="53"/>
      <c r="F925" s="54"/>
      <c r="G925" s="52"/>
      <c r="H925" s="63" t="s">
        <v>22</v>
      </c>
      <c r="I925" s="294"/>
      <c r="J925" s="294"/>
      <c r="K925" s="294"/>
      <c r="L925" s="294"/>
      <c r="M925" s="52"/>
      <c r="N925" s="52"/>
      <c r="O925" s="63" t="s">
        <v>22</v>
      </c>
      <c r="P925" s="294"/>
      <c r="Q925" s="294"/>
      <c r="R925" s="294"/>
      <c r="S925" s="294"/>
      <c r="T925" s="294"/>
      <c r="U925" s="294"/>
      <c r="V925" s="52"/>
      <c r="W925" s="56"/>
      <c r="X925" s="52"/>
    </row>
    <row r="926" spans="1:53" ht="39.9" customHeight="1" thickBot="1" x14ac:dyDescent="1.1499999999999999">
      <c r="E926" s="64"/>
      <c r="F926" s="65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7"/>
      <c r="U926" s="67"/>
      <c r="V926" s="67"/>
      <c r="W926" s="68"/>
      <c r="X926" s="52"/>
    </row>
    <row r="927" spans="1:53" ht="61.8" thickBot="1" x14ac:dyDescent="1.1499999999999999"/>
    <row r="928" spans="1:53" ht="39.9" customHeight="1" x14ac:dyDescent="1.1000000000000001">
      <c r="A928" s="41" t="e">
        <f>F939</f>
        <v>#N/A</v>
      </c>
      <c r="C928" s="40"/>
      <c r="D928" s="40"/>
      <c r="E928" s="48" t="s">
        <v>39</v>
      </c>
      <c r="F928" s="49">
        <f>F907+1</f>
        <v>45</v>
      </c>
      <c r="G928" s="50"/>
      <c r="H928" s="86" t="s">
        <v>192</v>
      </c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 t="s">
        <v>15</v>
      </c>
      <c r="W928" s="51"/>
      <c r="X928" s="52"/>
      <c r="Y928" s="42" t="e">
        <f>A930</f>
        <v>#N/A</v>
      </c>
      <c r="Z928" s="47" t="str">
        <f>CONCATENATE("(",V930,":",V933,")")</f>
        <v>(:)</v>
      </c>
      <c r="AA928" s="44" t="str">
        <f>IF(N937=" ","",IF(N937=I930,B930,IF(N937=I933,B933," ")))</f>
        <v/>
      </c>
      <c r="AB928" s="44" t="str">
        <f>IF(V930&gt;V933,AV928,IF(V933&gt;V930,AV929,""))</f>
        <v/>
      </c>
      <c r="AC928" s="44" t="e">
        <f>CONCATENATE("Tbl.: ",F930,"   H: ",F933,"   D: ",F932)</f>
        <v>#N/A</v>
      </c>
      <c r="AD928" s="42" t="e">
        <f>IF(OR(I933="X",I930="X"),"",IF(N937=I930,B933,B930))</f>
        <v>#N/A</v>
      </c>
      <c r="AE928" s="42" t="s">
        <v>4</v>
      </c>
      <c r="AV928" s="45" t="str">
        <f>CONCATENATE(V930,":",V933, " ( ",AN930,",",AO930,",",AP930,",",AQ930,",",AR930,",",AS930,",",AT930," ) ")</f>
        <v xml:space="preserve">: ( ,,,,,, ) </v>
      </c>
    </row>
    <row r="929" spans="1:53" ht="39.9" customHeight="1" x14ac:dyDescent="1.1000000000000001">
      <c r="C929" s="40"/>
      <c r="D929" s="40"/>
      <c r="E929" s="53"/>
      <c r="F929" s="54"/>
      <c r="G929" s="85" t="s">
        <v>191</v>
      </c>
      <c r="H929" s="87" t="s">
        <v>193</v>
      </c>
      <c r="I929" s="52"/>
      <c r="J929" s="52"/>
      <c r="K929" s="52"/>
      <c r="L929" s="52"/>
      <c r="M929" s="52"/>
      <c r="N929" s="55">
        <v>1</v>
      </c>
      <c r="O929" s="55">
        <v>2</v>
      </c>
      <c r="P929" s="55">
        <v>3</v>
      </c>
      <c r="Q929" s="55">
        <v>4</v>
      </c>
      <c r="R929" s="55">
        <v>5</v>
      </c>
      <c r="S929" s="55">
        <v>6</v>
      </c>
      <c r="T929" s="55">
        <v>7</v>
      </c>
      <c r="U929" s="52"/>
      <c r="V929" s="55" t="s">
        <v>16</v>
      </c>
      <c r="W929" s="56"/>
      <c r="X929" s="52"/>
      <c r="AE929" s="42" t="s">
        <v>38</v>
      </c>
      <c r="AV929" s="45" t="str">
        <f>CONCATENATE(V933,":",V930, " ( ",AN931,",",AO931,",",AP931,",",AQ931,",",AR931,",",AS931,",",AT931," ) ")</f>
        <v xml:space="preserve">: ( ,,,,,, ) </v>
      </c>
    </row>
    <row r="930" spans="1:53" ht="39.9" customHeight="1" x14ac:dyDescent="1.1000000000000001">
      <c r="A930" s="41" t="e">
        <f>CONCATENATE(1,A928)</f>
        <v>#N/A</v>
      </c>
      <c r="B930" s="41" t="e">
        <f>VLOOKUP(A930,'KO KODY SPOLU'!$A$3:$B$478,2,0)</f>
        <v>#N/A</v>
      </c>
      <c r="C930" s="40"/>
      <c r="D930" s="40"/>
      <c r="E930" s="53" t="s">
        <v>14</v>
      </c>
      <c r="F930" s="54" t="e">
        <f>VLOOKUP(A928,'zoznam zapasov pomoc'!$A$6:$K$133,11,0)</f>
        <v>#N/A</v>
      </c>
      <c r="G930" s="298"/>
      <c r="H930" s="148"/>
      <c r="I930" s="296" t="str">
        <f>IF(ISERROR(VLOOKUP(B930,vylosovanie!$N$10:$Q$162,3,0))=TRUE," ",VLOOKUP(B930,vylosovanie!$N$10:$Q$162,3,0))</f>
        <v xml:space="preserve"> </v>
      </c>
      <c r="J930" s="297"/>
      <c r="K930" s="297"/>
      <c r="L930" s="297"/>
      <c r="M930" s="52"/>
      <c r="N930" s="300"/>
      <c r="O930" s="300"/>
      <c r="P930" s="300"/>
      <c r="Q930" s="300"/>
      <c r="R930" s="300"/>
      <c r="S930" s="300"/>
      <c r="T930" s="300"/>
      <c r="U930" s="52"/>
      <c r="V930" s="295" t="str">
        <f>IF(SUM(AF930:AL931)=0,"",SUM(AF930:AL930))</f>
        <v/>
      </c>
      <c r="W930" s="56"/>
      <c r="X930" s="52"/>
      <c r="AE930" s="42">
        <f>VLOOKUP(I930,vylosovanie!$F$5:$L$41,7,0)</f>
        <v>51</v>
      </c>
      <c r="AF930" s="57">
        <f>IF(N930&gt;N933,1,0)</f>
        <v>0</v>
      </c>
      <c r="AG930" s="57">
        <f t="shared" ref="AG930" si="1144">IF(O930&gt;O933,1,0)</f>
        <v>0</v>
      </c>
      <c r="AH930" s="57">
        <f t="shared" ref="AH930" si="1145">IF(P930&gt;P933,1,0)</f>
        <v>0</v>
      </c>
      <c r="AI930" s="57">
        <f t="shared" ref="AI930" si="1146">IF(Q930&gt;Q933,1,0)</f>
        <v>0</v>
      </c>
      <c r="AJ930" s="57">
        <f t="shared" ref="AJ930" si="1147">IF(R930&gt;R933,1,0)</f>
        <v>0</v>
      </c>
      <c r="AK930" s="57">
        <f t="shared" ref="AK930" si="1148">IF(S930&gt;S933,1,0)</f>
        <v>0</v>
      </c>
      <c r="AL930" s="57">
        <f t="shared" ref="AL930" si="1149">IF(T930&gt;T933,1,0)</f>
        <v>0</v>
      </c>
      <c r="AN930" s="57" t="str">
        <f t="shared" ref="AN930" si="1150">IF(ISBLANK(N930)=TRUE,"",IF(AF930=1,N933,-N930))</f>
        <v/>
      </c>
      <c r="AO930" s="57" t="str">
        <f t="shared" ref="AO930" si="1151">IF(ISBLANK(O930)=TRUE,"",IF(AG930=1,O933,-O930))</f>
        <v/>
      </c>
      <c r="AP930" s="57" t="str">
        <f t="shared" ref="AP930" si="1152">IF(ISBLANK(P930)=TRUE,"",IF(AH930=1,P933,-P930))</f>
        <v/>
      </c>
      <c r="AQ930" s="57" t="str">
        <f t="shared" ref="AQ930" si="1153">IF(ISBLANK(Q930)=TRUE,"",IF(AI930=1,Q933,-Q930))</f>
        <v/>
      </c>
      <c r="AR930" s="57" t="str">
        <f t="shared" ref="AR930" si="1154">IF(ISBLANK(R930)=TRUE,"",IF(AJ930=1,R933,-R930))</f>
        <v/>
      </c>
      <c r="AS930" s="57" t="str">
        <f t="shared" ref="AS930" si="1155">IF(ISBLANK(S930)=TRUE,"",IF(AK930=1,S933,-S930))</f>
        <v/>
      </c>
      <c r="AT930" s="57" t="str">
        <f t="shared" ref="AT930" si="1156">IF(ISBLANK(T930)=TRUE,"",IF(AL930=1,T933,-T930))</f>
        <v/>
      </c>
      <c r="AZ930" s="58" t="s">
        <v>5</v>
      </c>
      <c r="BA930" s="58">
        <v>1</v>
      </c>
    </row>
    <row r="931" spans="1:53" ht="39.9" customHeight="1" x14ac:dyDescent="1.1000000000000001">
      <c r="C931" s="40"/>
      <c r="D931" s="40"/>
      <c r="E931" s="53"/>
      <c r="F931" s="54"/>
      <c r="G931" s="299"/>
      <c r="H931" s="148"/>
      <c r="I931" s="296" t="str">
        <f>IF(ISERROR(VLOOKUP(B930,vylosovanie!$N$10:$Q$162,3,0))=TRUE," ",VLOOKUP(B930,vylosovanie!$N$10:$Q$162,4,0))</f>
        <v xml:space="preserve"> </v>
      </c>
      <c r="J931" s="297"/>
      <c r="K931" s="297"/>
      <c r="L931" s="297"/>
      <c r="M931" s="52"/>
      <c r="N931" s="301"/>
      <c r="O931" s="301"/>
      <c r="P931" s="301"/>
      <c r="Q931" s="301"/>
      <c r="R931" s="301"/>
      <c r="S931" s="301"/>
      <c r="T931" s="301"/>
      <c r="U931" s="52"/>
      <c r="V931" s="295"/>
      <c r="W931" s="56"/>
      <c r="X931" s="52"/>
      <c r="AE931" s="42">
        <f>VLOOKUP(I933,vylosovanie!$F$5:$L$41,7,0)</f>
        <v>51</v>
      </c>
      <c r="AF931" s="57">
        <f>IF(N933&gt;N930,1,0)</f>
        <v>0</v>
      </c>
      <c r="AG931" s="57">
        <f t="shared" ref="AG931" si="1157">IF(O933&gt;O930,1,0)</f>
        <v>0</v>
      </c>
      <c r="AH931" s="57">
        <f t="shared" ref="AH931" si="1158">IF(P933&gt;P930,1,0)</f>
        <v>0</v>
      </c>
      <c r="AI931" s="57">
        <f t="shared" ref="AI931" si="1159">IF(Q933&gt;Q930,1,0)</f>
        <v>0</v>
      </c>
      <c r="AJ931" s="57">
        <f t="shared" ref="AJ931" si="1160">IF(R933&gt;R930,1,0)</f>
        <v>0</v>
      </c>
      <c r="AK931" s="57">
        <f t="shared" ref="AK931" si="1161">IF(S933&gt;S930,1,0)</f>
        <v>0</v>
      </c>
      <c r="AL931" s="57">
        <f t="shared" ref="AL931" si="1162">IF(T933&gt;T930,1,0)</f>
        <v>0</v>
      </c>
      <c r="AN931" s="57" t="str">
        <f t="shared" ref="AN931" si="1163">IF(ISBLANK(N933)=TRUE,"",IF(AF931=1,N930,-N933))</f>
        <v/>
      </c>
      <c r="AO931" s="57" t="str">
        <f t="shared" ref="AO931" si="1164">IF(ISBLANK(O933)=TRUE,"",IF(AG931=1,O930,-O933))</f>
        <v/>
      </c>
      <c r="AP931" s="57" t="str">
        <f t="shared" ref="AP931" si="1165">IF(ISBLANK(P933)=TRUE,"",IF(AH931=1,P930,-P933))</f>
        <v/>
      </c>
      <c r="AQ931" s="57" t="str">
        <f t="shared" ref="AQ931" si="1166">IF(ISBLANK(Q933)=TRUE,"",IF(AI931=1,Q930,-Q933))</f>
        <v/>
      </c>
      <c r="AR931" s="57" t="str">
        <f t="shared" ref="AR931" si="1167">IF(ISBLANK(R933)=TRUE,"",IF(AJ931=1,R930,-R933))</f>
        <v/>
      </c>
      <c r="AS931" s="57" t="str">
        <f t="shared" ref="AS931" si="1168">IF(ISBLANK(S933)=TRUE,"",IF(AK931=1,S930,-S933))</f>
        <v/>
      </c>
      <c r="AT931" s="57" t="str">
        <f t="shared" ref="AT931" si="1169">IF(ISBLANK(T933)=TRUE,"",IF(AL931=1,T930,-T933))</f>
        <v/>
      </c>
      <c r="AZ931" s="58" t="s">
        <v>10</v>
      </c>
      <c r="BA931" s="58">
        <v>2</v>
      </c>
    </row>
    <row r="932" spans="1:53" ht="39.9" customHeight="1" x14ac:dyDescent="1.1000000000000001">
      <c r="C932" s="40"/>
      <c r="D932" s="40"/>
      <c r="E932" s="53" t="s">
        <v>20</v>
      </c>
      <c r="F932" s="54" t="e">
        <f>VLOOKUP(A928,'zoznam zapasov pomoc'!$A$6:$K$133,9,0)</f>
        <v>#N/A</v>
      </c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6"/>
      <c r="X932" s="52"/>
      <c r="AZ932" s="58" t="s">
        <v>23</v>
      </c>
      <c r="BA932" s="58">
        <v>3</v>
      </c>
    </row>
    <row r="933" spans="1:53" ht="39.9" customHeight="1" x14ac:dyDescent="1.1000000000000001">
      <c r="A933" s="41" t="e">
        <f>CONCATENATE(2,A928)</f>
        <v>#N/A</v>
      </c>
      <c r="B933" s="41" t="e">
        <f>VLOOKUP(A933,'KO KODY SPOLU'!$A$3:$B$478,2,0)</f>
        <v>#N/A</v>
      </c>
      <c r="C933" s="40"/>
      <c r="D933" s="40"/>
      <c r="E933" s="53" t="s">
        <v>13</v>
      </c>
      <c r="F933" s="59" t="e">
        <f>VLOOKUP(A928,'zoznam zapasov pomoc'!$A$6:$K$133,10,0)</f>
        <v>#N/A</v>
      </c>
      <c r="G933" s="298"/>
      <c r="H933" s="148"/>
      <c r="I933" s="296" t="str">
        <f>IF(ISERROR(VLOOKUP(B933,vylosovanie!$N$10:$Q$162,3,0))=TRUE," ",VLOOKUP(B933,vylosovanie!$N$10:$Q$162,3,0))</f>
        <v xml:space="preserve"> </v>
      </c>
      <c r="J933" s="297"/>
      <c r="K933" s="297"/>
      <c r="L933" s="297"/>
      <c r="M933" s="52"/>
      <c r="N933" s="300"/>
      <c r="O933" s="300"/>
      <c r="P933" s="300"/>
      <c r="Q933" s="300"/>
      <c r="R933" s="300"/>
      <c r="S933" s="300"/>
      <c r="T933" s="300"/>
      <c r="U933" s="52"/>
      <c r="V933" s="295" t="str">
        <f>IF(SUM(AF930:AL931)=0,"",SUM(AF931:AL931))</f>
        <v/>
      </c>
      <c r="W933" s="56"/>
      <c r="X933" s="52"/>
      <c r="AZ933" s="58" t="s">
        <v>24</v>
      </c>
      <c r="BA933" s="58">
        <v>4</v>
      </c>
    </row>
    <row r="934" spans="1:53" ht="39.9" customHeight="1" x14ac:dyDescent="1.1000000000000001">
      <c r="C934" s="40"/>
      <c r="D934" s="40"/>
      <c r="E934" s="60"/>
      <c r="F934" s="61"/>
      <c r="G934" s="299"/>
      <c r="H934" s="148"/>
      <c r="I934" s="296" t="str">
        <f>IF(ISERROR(VLOOKUP(B933,vylosovanie!$N$10:$Q$162,3,0))=TRUE," ",VLOOKUP(B933,vylosovanie!$N$10:$Q$162,4,0))</f>
        <v xml:space="preserve"> </v>
      </c>
      <c r="J934" s="297"/>
      <c r="K934" s="297"/>
      <c r="L934" s="297"/>
      <c r="M934" s="52"/>
      <c r="N934" s="301"/>
      <c r="O934" s="301"/>
      <c r="P934" s="301"/>
      <c r="Q934" s="301"/>
      <c r="R934" s="301"/>
      <c r="S934" s="301"/>
      <c r="T934" s="301"/>
      <c r="U934" s="52"/>
      <c r="V934" s="295"/>
      <c r="W934" s="56"/>
      <c r="X934" s="52"/>
      <c r="AZ934" s="58" t="s">
        <v>25</v>
      </c>
      <c r="BA934" s="58">
        <v>5</v>
      </c>
    </row>
    <row r="935" spans="1:53" ht="39.9" customHeight="1" x14ac:dyDescent="1.1000000000000001">
      <c r="C935" s="40"/>
      <c r="D935" s="40"/>
      <c r="E935" s="53" t="s">
        <v>36</v>
      </c>
      <c r="F935" s="54" t="s">
        <v>476</v>
      </c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6"/>
      <c r="X935" s="52"/>
      <c r="AZ935" s="58" t="s">
        <v>26</v>
      </c>
      <c r="BA935" s="58">
        <v>6</v>
      </c>
    </row>
    <row r="936" spans="1:53" ht="39.9" customHeight="1" x14ac:dyDescent="1.1000000000000001">
      <c r="C936" s="40"/>
      <c r="D936" s="40"/>
      <c r="E936" s="60"/>
      <c r="F936" s="61"/>
      <c r="G936" s="52"/>
      <c r="H936" s="52"/>
      <c r="I936" s="52" t="s">
        <v>17</v>
      </c>
      <c r="J936" s="52"/>
      <c r="K936" s="52"/>
      <c r="L936" s="52"/>
      <c r="M936" s="52"/>
      <c r="N936" s="62"/>
      <c r="O936" s="55"/>
      <c r="P936" s="55" t="s">
        <v>19</v>
      </c>
      <c r="Q936" s="55"/>
      <c r="R936" s="55"/>
      <c r="S936" s="55"/>
      <c r="T936" s="55"/>
      <c r="U936" s="52"/>
      <c r="V936" s="52"/>
      <c r="W936" s="56"/>
      <c r="X936" s="52"/>
      <c r="AZ936" s="58" t="s">
        <v>27</v>
      </c>
      <c r="BA936" s="58">
        <v>7</v>
      </c>
    </row>
    <row r="937" spans="1:53" ht="39.9" customHeight="1" x14ac:dyDescent="1.1000000000000001">
      <c r="E937" s="53" t="s">
        <v>11</v>
      </c>
      <c r="F937" s="54"/>
      <c r="G937" s="52"/>
      <c r="H937" s="52"/>
      <c r="I937" s="294"/>
      <c r="J937" s="294"/>
      <c r="K937" s="294"/>
      <c r="L937" s="294"/>
      <c r="M937" s="52"/>
      <c r="N937" s="291" t="str">
        <f>IF(I930="x",I933,IF(I933="x",I930,IF(V930="w",I930,IF(V933="w",I933,IF(V930&gt;V933,I930,IF(V933&gt;V930,I933," "))))))</f>
        <v xml:space="preserve"> </v>
      </c>
      <c r="O937" s="302"/>
      <c r="P937" s="302"/>
      <c r="Q937" s="302"/>
      <c r="R937" s="302"/>
      <c r="S937" s="303"/>
      <c r="T937" s="52"/>
      <c r="U937" s="52"/>
      <c r="V937" s="52"/>
      <c r="W937" s="56"/>
      <c r="X937" s="52"/>
      <c r="AZ937" s="58" t="s">
        <v>28</v>
      </c>
      <c r="BA937" s="58">
        <v>8</v>
      </c>
    </row>
    <row r="938" spans="1:53" ht="39.9" customHeight="1" x14ac:dyDescent="1.1000000000000001">
      <c r="E938" s="60"/>
      <c r="F938" s="61"/>
      <c r="G938" s="52"/>
      <c r="H938" s="52"/>
      <c r="I938" s="294"/>
      <c r="J938" s="294"/>
      <c r="K938" s="294"/>
      <c r="L938" s="294"/>
      <c r="M938" s="52"/>
      <c r="N938" s="291" t="str">
        <f>IF(I931="x",I934,IF(I934="x",I931,IF(V930="w",I931,IF(V933="w",I934,IF(V930&gt;V933,I931,IF(V933&gt;V930,I934," "))))))</f>
        <v xml:space="preserve"> </v>
      </c>
      <c r="O938" s="302"/>
      <c r="P938" s="302"/>
      <c r="Q938" s="302"/>
      <c r="R938" s="302"/>
      <c r="S938" s="303"/>
      <c r="T938" s="52"/>
      <c r="U938" s="52"/>
      <c r="V938" s="52"/>
      <c r="W938" s="56"/>
      <c r="X938" s="52"/>
    </row>
    <row r="939" spans="1:53" ht="39.9" customHeight="1" x14ac:dyDescent="1.1000000000000001">
      <c r="E939" s="53" t="s">
        <v>12</v>
      </c>
      <c r="F939" s="149" t="e">
        <f>IF($K$1=8,VLOOKUP('zapisy k stolom'!F928,PAVUK!$GR$2:$GS$8,2,0),IF($K$1=16,VLOOKUP('zapisy k stolom'!F928,PAVUK!$HF$2:$HG$16,2,0),IF($K$1=32,VLOOKUP('zapisy k stolom'!F928,PAVUK!$HB$2:$HC$32,2,0),IF('zapisy k stolom'!$K$1=64,VLOOKUP('zapisy k stolom'!F928,PAVUK!$GX$2:$GY$64,2,0),IF('zapisy k stolom'!$K$1=128,VLOOKUP('zapisy k stolom'!F928,PAVUK!$GT$2:$GU$128,2,0))))))</f>
        <v>#N/A</v>
      </c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6"/>
      <c r="X939" s="52"/>
    </row>
    <row r="940" spans="1:53" ht="39.9" customHeight="1" x14ac:dyDescent="1.1000000000000001">
      <c r="E940" s="60"/>
      <c r="F940" s="61"/>
      <c r="G940" s="52"/>
      <c r="H940" s="52" t="s">
        <v>18</v>
      </c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6"/>
      <c r="X940" s="52"/>
    </row>
    <row r="941" spans="1:53" ht="39.9" customHeight="1" x14ac:dyDescent="1.1000000000000001">
      <c r="E941" s="60"/>
      <c r="F941" s="61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6"/>
      <c r="X941" s="52"/>
    </row>
    <row r="942" spans="1:53" ht="39.9" customHeight="1" x14ac:dyDescent="1.1000000000000001">
      <c r="E942" s="60"/>
      <c r="F942" s="61"/>
      <c r="G942" s="52"/>
      <c r="H942" s="52"/>
      <c r="I942" s="289" t="str">
        <f>I930</f>
        <v xml:space="preserve"> </v>
      </c>
      <c r="J942" s="289"/>
      <c r="K942" s="289"/>
      <c r="L942" s="289"/>
      <c r="M942" s="52"/>
      <c r="N942" s="52"/>
      <c r="P942" s="289" t="str">
        <f>I933</f>
        <v xml:space="preserve"> </v>
      </c>
      <c r="Q942" s="289"/>
      <c r="R942" s="289"/>
      <c r="S942" s="289"/>
      <c r="T942" s="290"/>
      <c r="U942" s="290"/>
      <c r="V942" s="52"/>
      <c r="W942" s="56"/>
      <c r="X942" s="52"/>
    </row>
    <row r="943" spans="1:53" ht="39.9" customHeight="1" x14ac:dyDescent="1.1000000000000001">
      <c r="E943" s="60"/>
      <c r="F943" s="61"/>
      <c r="G943" s="52"/>
      <c r="H943" s="52"/>
      <c r="I943" s="289" t="str">
        <f>I931</f>
        <v xml:space="preserve"> </v>
      </c>
      <c r="J943" s="289"/>
      <c r="K943" s="289"/>
      <c r="L943" s="289"/>
      <c r="M943" s="52"/>
      <c r="N943" s="52"/>
      <c r="O943" s="52"/>
      <c r="P943" s="289" t="str">
        <f>I934</f>
        <v xml:space="preserve"> </v>
      </c>
      <c r="Q943" s="289"/>
      <c r="R943" s="289"/>
      <c r="S943" s="289"/>
      <c r="T943" s="290"/>
      <c r="U943" s="290"/>
      <c r="V943" s="52"/>
      <c r="W943" s="56"/>
      <c r="X943" s="52"/>
    </row>
    <row r="944" spans="1:53" ht="69.900000000000006" customHeight="1" x14ac:dyDescent="1.1000000000000001">
      <c r="E944" s="53"/>
      <c r="F944" s="54"/>
      <c r="G944" s="52"/>
      <c r="H944" s="63" t="s">
        <v>21</v>
      </c>
      <c r="I944" s="291"/>
      <c r="J944" s="292"/>
      <c r="K944" s="292"/>
      <c r="L944" s="293"/>
      <c r="M944" s="52"/>
      <c r="N944" s="52"/>
      <c r="O944" s="63" t="s">
        <v>21</v>
      </c>
      <c r="P944" s="294"/>
      <c r="Q944" s="294"/>
      <c r="R944" s="294"/>
      <c r="S944" s="294"/>
      <c r="T944" s="294"/>
      <c r="U944" s="294"/>
      <c r="V944" s="52"/>
      <c r="W944" s="56"/>
      <c r="X944" s="52"/>
    </row>
    <row r="945" spans="1:53" ht="69.900000000000006" customHeight="1" x14ac:dyDescent="1.1000000000000001">
      <c r="E945" s="53"/>
      <c r="F945" s="54"/>
      <c r="G945" s="52"/>
      <c r="H945" s="63" t="s">
        <v>22</v>
      </c>
      <c r="I945" s="294"/>
      <c r="J945" s="294"/>
      <c r="K945" s="294"/>
      <c r="L945" s="294"/>
      <c r="M945" s="52"/>
      <c r="N945" s="52"/>
      <c r="O945" s="63" t="s">
        <v>22</v>
      </c>
      <c r="P945" s="294"/>
      <c r="Q945" s="294"/>
      <c r="R945" s="294"/>
      <c r="S945" s="294"/>
      <c r="T945" s="294"/>
      <c r="U945" s="294"/>
      <c r="V945" s="52"/>
      <c r="W945" s="56"/>
      <c r="X945" s="52"/>
    </row>
    <row r="946" spans="1:53" ht="69.900000000000006" customHeight="1" x14ac:dyDescent="1.1000000000000001">
      <c r="E946" s="53"/>
      <c r="F946" s="54"/>
      <c r="G946" s="52"/>
      <c r="H946" s="63" t="s">
        <v>22</v>
      </c>
      <c r="I946" s="294"/>
      <c r="J946" s="294"/>
      <c r="K946" s="294"/>
      <c r="L946" s="294"/>
      <c r="M946" s="52"/>
      <c r="N946" s="52"/>
      <c r="O946" s="63" t="s">
        <v>22</v>
      </c>
      <c r="P946" s="294"/>
      <c r="Q946" s="294"/>
      <c r="R946" s="294"/>
      <c r="S946" s="294"/>
      <c r="T946" s="294"/>
      <c r="U946" s="294"/>
      <c r="V946" s="52"/>
      <c r="W946" s="56"/>
      <c r="X946" s="52"/>
    </row>
    <row r="947" spans="1:53" ht="39.9" customHeight="1" thickBot="1" x14ac:dyDescent="1.1499999999999999">
      <c r="E947" s="64"/>
      <c r="F947" s="65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7"/>
      <c r="U947" s="67"/>
      <c r="V947" s="67"/>
      <c r="W947" s="68"/>
      <c r="X947" s="52"/>
    </row>
    <row r="948" spans="1:53" ht="61.8" thickBot="1" x14ac:dyDescent="1.1499999999999999"/>
    <row r="949" spans="1:53" ht="39.9" customHeight="1" x14ac:dyDescent="1.1000000000000001">
      <c r="A949" s="41" t="e">
        <f>F960</f>
        <v>#N/A</v>
      </c>
      <c r="C949" s="40"/>
      <c r="D949" s="40"/>
      <c r="E949" s="48" t="s">
        <v>39</v>
      </c>
      <c r="F949" s="49">
        <f>F928+1</f>
        <v>46</v>
      </c>
      <c r="G949" s="50"/>
      <c r="H949" s="86" t="s">
        <v>192</v>
      </c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 t="s">
        <v>15</v>
      </c>
      <c r="W949" s="51"/>
      <c r="X949" s="52"/>
      <c r="Y949" s="42" t="e">
        <f>A951</f>
        <v>#N/A</v>
      </c>
      <c r="Z949" s="47" t="str">
        <f>CONCATENATE("(",V951,":",V954,")")</f>
        <v>(:)</v>
      </c>
      <c r="AA949" s="44" t="str">
        <f>IF(N958=" ","",IF(N958=I951,B951,IF(N958=I954,B954," ")))</f>
        <v/>
      </c>
      <c r="AB949" s="44" t="str">
        <f>IF(V951&gt;V954,AV949,IF(V954&gt;V951,AV950,""))</f>
        <v/>
      </c>
      <c r="AC949" s="44" t="e">
        <f>CONCATENATE("Tbl.: ",F951,"   H: ",F954,"   D: ",F953)</f>
        <v>#N/A</v>
      </c>
      <c r="AD949" s="42" t="e">
        <f>IF(OR(I954="X",I951="X"),"",IF(N958=I951,B954,B951))</f>
        <v>#N/A</v>
      </c>
      <c r="AE949" s="42" t="s">
        <v>4</v>
      </c>
      <c r="AV949" s="45" t="str">
        <f>CONCATENATE(V951,":",V954, " ( ",AN951,",",AO951,",",AP951,",",AQ951,",",AR951,",",AS951,",",AT951," ) ")</f>
        <v xml:space="preserve">: ( ,,,,,, ) </v>
      </c>
    </row>
    <row r="950" spans="1:53" ht="39.9" customHeight="1" x14ac:dyDescent="1.1000000000000001">
      <c r="C950" s="40"/>
      <c r="D950" s="40"/>
      <c r="E950" s="53"/>
      <c r="F950" s="54"/>
      <c r="G950" s="85" t="s">
        <v>191</v>
      </c>
      <c r="H950" s="87" t="s">
        <v>193</v>
      </c>
      <c r="I950" s="52"/>
      <c r="J950" s="52"/>
      <c r="K950" s="52"/>
      <c r="L950" s="52"/>
      <c r="M950" s="52"/>
      <c r="N950" s="55">
        <v>1</v>
      </c>
      <c r="O950" s="55">
        <v>2</v>
      </c>
      <c r="P950" s="55">
        <v>3</v>
      </c>
      <c r="Q950" s="55">
        <v>4</v>
      </c>
      <c r="R950" s="55">
        <v>5</v>
      </c>
      <c r="S950" s="55">
        <v>6</v>
      </c>
      <c r="T950" s="55">
        <v>7</v>
      </c>
      <c r="U950" s="52"/>
      <c r="V950" s="55" t="s">
        <v>16</v>
      </c>
      <c r="W950" s="56"/>
      <c r="X950" s="52"/>
      <c r="AE950" s="42" t="s">
        <v>38</v>
      </c>
      <c r="AV950" s="45" t="str">
        <f>CONCATENATE(V954,":",V951, " ( ",AN952,",",AO952,",",AP952,",",AQ952,",",AR952,",",AS952,",",AT952," ) ")</f>
        <v xml:space="preserve">: ( ,,,,,, ) </v>
      </c>
    </row>
    <row r="951" spans="1:53" ht="39.9" customHeight="1" x14ac:dyDescent="1.1000000000000001">
      <c r="A951" s="41" t="e">
        <f>CONCATENATE(1,A949)</f>
        <v>#N/A</v>
      </c>
      <c r="B951" s="41" t="e">
        <f>VLOOKUP(A951,'KO KODY SPOLU'!$A$3:$B$478,2,0)</f>
        <v>#N/A</v>
      </c>
      <c r="C951" s="40"/>
      <c r="D951" s="40"/>
      <c r="E951" s="53" t="s">
        <v>14</v>
      </c>
      <c r="F951" s="54" t="e">
        <f>VLOOKUP(A949,'zoznam zapasov pomoc'!$A$6:$K$133,11,0)</f>
        <v>#N/A</v>
      </c>
      <c r="G951" s="298"/>
      <c r="H951" s="148"/>
      <c r="I951" s="296" t="str">
        <f>IF(ISERROR(VLOOKUP(B951,vylosovanie!$N$10:$Q$162,3,0))=TRUE," ",VLOOKUP(B951,vylosovanie!$N$10:$Q$162,3,0))</f>
        <v xml:space="preserve"> </v>
      </c>
      <c r="J951" s="297"/>
      <c r="K951" s="297"/>
      <c r="L951" s="297"/>
      <c r="M951" s="52"/>
      <c r="N951" s="300"/>
      <c r="O951" s="300"/>
      <c r="P951" s="300"/>
      <c r="Q951" s="300"/>
      <c r="R951" s="300"/>
      <c r="S951" s="300"/>
      <c r="T951" s="300"/>
      <c r="U951" s="52"/>
      <c r="V951" s="295" t="str">
        <f>IF(SUM(AF951:AL952)=0,"",SUM(AF951:AL951))</f>
        <v/>
      </c>
      <c r="W951" s="56"/>
      <c r="X951" s="52"/>
      <c r="AE951" s="42">
        <f>VLOOKUP(I951,vylosovanie!$F$5:$L$41,7,0)</f>
        <v>51</v>
      </c>
      <c r="AF951" s="57">
        <f>IF(N951&gt;N954,1,0)</f>
        <v>0</v>
      </c>
      <c r="AG951" s="57">
        <f t="shared" ref="AG951" si="1170">IF(O951&gt;O954,1,0)</f>
        <v>0</v>
      </c>
      <c r="AH951" s="57">
        <f t="shared" ref="AH951" si="1171">IF(P951&gt;P954,1,0)</f>
        <v>0</v>
      </c>
      <c r="AI951" s="57">
        <f t="shared" ref="AI951" si="1172">IF(Q951&gt;Q954,1,0)</f>
        <v>0</v>
      </c>
      <c r="AJ951" s="57">
        <f t="shared" ref="AJ951" si="1173">IF(R951&gt;R954,1,0)</f>
        <v>0</v>
      </c>
      <c r="AK951" s="57">
        <f t="shared" ref="AK951" si="1174">IF(S951&gt;S954,1,0)</f>
        <v>0</v>
      </c>
      <c r="AL951" s="57">
        <f t="shared" ref="AL951" si="1175">IF(T951&gt;T954,1,0)</f>
        <v>0</v>
      </c>
      <c r="AN951" s="57" t="str">
        <f t="shared" ref="AN951" si="1176">IF(ISBLANK(N951)=TRUE,"",IF(AF951=1,N954,-N951))</f>
        <v/>
      </c>
      <c r="AO951" s="57" t="str">
        <f t="shared" ref="AO951" si="1177">IF(ISBLANK(O951)=TRUE,"",IF(AG951=1,O954,-O951))</f>
        <v/>
      </c>
      <c r="AP951" s="57" t="str">
        <f t="shared" ref="AP951" si="1178">IF(ISBLANK(P951)=TRUE,"",IF(AH951=1,P954,-P951))</f>
        <v/>
      </c>
      <c r="AQ951" s="57" t="str">
        <f t="shared" ref="AQ951" si="1179">IF(ISBLANK(Q951)=TRUE,"",IF(AI951=1,Q954,-Q951))</f>
        <v/>
      </c>
      <c r="AR951" s="57" t="str">
        <f t="shared" ref="AR951" si="1180">IF(ISBLANK(R951)=TRUE,"",IF(AJ951=1,R954,-R951))</f>
        <v/>
      </c>
      <c r="AS951" s="57" t="str">
        <f t="shared" ref="AS951" si="1181">IF(ISBLANK(S951)=TRUE,"",IF(AK951=1,S954,-S951))</f>
        <v/>
      </c>
      <c r="AT951" s="57" t="str">
        <f t="shared" ref="AT951" si="1182">IF(ISBLANK(T951)=TRUE,"",IF(AL951=1,T954,-T951))</f>
        <v/>
      </c>
      <c r="AZ951" s="58" t="s">
        <v>5</v>
      </c>
      <c r="BA951" s="58">
        <v>1</v>
      </c>
    </row>
    <row r="952" spans="1:53" ht="39.9" customHeight="1" x14ac:dyDescent="1.1000000000000001">
      <c r="C952" s="40"/>
      <c r="D952" s="40"/>
      <c r="E952" s="53"/>
      <c r="F952" s="54"/>
      <c r="G952" s="299"/>
      <c r="H952" s="148"/>
      <c r="I952" s="296" t="str">
        <f>IF(ISERROR(VLOOKUP(B951,vylosovanie!$N$10:$Q$162,3,0))=TRUE," ",VLOOKUP(B951,vylosovanie!$N$10:$Q$162,4,0))</f>
        <v xml:space="preserve"> </v>
      </c>
      <c r="J952" s="297"/>
      <c r="K952" s="297"/>
      <c r="L952" s="297"/>
      <c r="M952" s="52"/>
      <c r="N952" s="301"/>
      <c r="O952" s="301"/>
      <c r="P952" s="301"/>
      <c r="Q952" s="301"/>
      <c r="R952" s="301"/>
      <c r="S952" s="301"/>
      <c r="T952" s="301"/>
      <c r="U952" s="52"/>
      <c r="V952" s="295"/>
      <c r="W952" s="56"/>
      <c r="X952" s="52"/>
      <c r="AE952" s="42">
        <f>VLOOKUP(I954,vylosovanie!$F$5:$L$41,7,0)</f>
        <v>51</v>
      </c>
      <c r="AF952" s="57">
        <f>IF(N954&gt;N951,1,0)</f>
        <v>0</v>
      </c>
      <c r="AG952" s="57">
        <f t="shared" ref="AG952" si="1183">IF(O954&gt;O951,1,0)</f>
        <v>0</v>
      </c>
      <c r="AH952" s="57">
        <f t="shared" ref="AH952" si="1184">IF(P954&gt;P951,1,0)</f>
        <v>0</v>
      </c>
      <c r="AI952" s="57">
        <f t="shared" ref="AI952" si="1185">IF(Q954&gt;Q951,1,0)</f>
        <v>0</v>
      </c>
      <c r="AJ952" s="57">
        <f t="shared" ref="AJ952" si="1186">IF(R954&gt;R951,1,0)</f>
        <v>0</v>
      </c>
      <c r="AK952" s="57">
        <f t="shared" ref="AK952" si="1187">IF(S954&gt;S951,1,0)</f>
        <v>0</v>
      </c>
      <c r="AL952" s="57">
        <f t="shared" ref="AL952" si="1188">IF(T954&gt;T951,1,0)</f>
        <v>0</v>
      </c>
      <c r="AN952" s="57" t="str">
        <f t="shared" ref="AN952" si="1189">IF(ISBLANK(N954)=TRUE,"",IF(AF952=1,N951,-N954))</f>
        <v/>
      </c>
      <c r="AO952" s="57" t="str">
        <f t="shared" ref="AO952" si="1190">IF(ISBLANK(O954)=TRUE,"",IF(AG952=1,O951,-O954))</f>
        <v/>
      </c>
      <c r="AP952" s="57" t="str">
        <f t="shared" ref="AP952" si="1191">IF(ISBLANK(P954)=TRUE,"",IF(AH952=1,P951,-P954))</f>
        <v/>
      </c>
      <c r="AQ952" s="57" t="str">
        <f t="shared" ref="AQ952" si="1192">IF(ISBLANK(Q954)=TRUE,"",IF(AI952=1,Q951,-Q954))</f>
        <v/>
      </c>
      <c r="AR952" s="57" t="str">
        <f t="shared" ref="AR952" si="1193">IF(ISBLANK(R954)=TRUE,"",IF(AJ952=1,R951,-R954))</f>
        <v/>
      </c>
      <c r="AS952" s="57" t="str">
        <f t="shared" ref="AS952" si="1194">IF(ISBLANK(S954)=TRUE,"",IF(AK952=1,S951,-S954))</f>
        <v/>
      </c>
      <c r="AT952" s="57" t="str">
        <f t="shared" ref="AT952" si="1195">IF(ISBLANK(T954)=TRUE,"",IF(AL952=1,T951,-T954))</f>
        <v/>
      </c>
      <c r="AZ952" s="58" t="s">
        <v>10</v>
      </c>
      <c r="BA952" s="58">
        <v>2</v>
      </c>
    </row>
    <row r="953" spans="1:53" ht="39.9" customHeight="1" x14ac:dyDescent="1.1000000000000001">
      <c r="C953" s="40"/>
      <c r="D953" s="40"/>
      <c r="E953" s="53" t="s">
        <v>20</v>
      </c>
      <c r="F953" s="54" t="e">
        <f>VLOOKUP(A949,'zoznam zapasov pomoc'!$A$6:$K$133,9,0)</f>
        <v>#N/A</v>
      </c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6"/>
      <c r="X953" s="52"/>
      <c r="AZ953" s="58" t="s">
        <v>23</v>
      </c>
      <c r="BA953" s="58">
        <v>3</v>
      </c>
    </row>
    <row r="954" spans="1:53" ht="39.9" customHeight="1" x14ac:dyDescent="1.1000000000000001">
      <c r="A954" s="41" t="e">
        <f>CONCATENATE(2,A949)</f>
        <v>#N/A</v>
      </c>
      <c r="B954" s="41" t="e">
        <f>VLOOKUP(A954,'KO KODY SPOLU'!$A$3:$B$478,2,0)</f>
        <v>#N/A</v>
      </c>
      <c r="C954" s="40"/>
      <c r="D954" s="40"/>
      <c r="E954" s="53" t="s">
        <v>13</v>
      </c>
      <c r="F954" s="59" t="e">
        <f>VLOOKUP(A949,'zoznam zapasov pomoc'!$A$6:$K$133,10,0)</f>
        <v>#N/A</v>
      </c>
      <c r="G954" s="298"/>
      <c r="H954" s="148"/>
      <c r="I954" s="296" t="str">
        <f>IF(ISERROR(VLOOKUP(B954,vylosovanie!$N$10:$Q$162,3,0))=TRUE," ",VLOOKUP(B954,vylosovanie!$N$10:$Q$162,3,0))</f>
        <v xml:space="preserve"> </v>
      </c>
      <c r="J954" s="297"/>
      <c r="K954" s="297"/>
      <c r="L954" s="297"/>
      <c r="M954" s="52"/>
      <c r="N954" s="300"/>
      <c r="O954" s="300"/>
      <c r="P954" s="300"/>
      <c r="Q954" s="300"/>
      <c r="R954" s="300"/>
      <c r="S954" s="300"/>
      <c r="T954" s="300"/>
      <c r="U954" s="52"/>
      <c r="V954" s="295" t="str">
        <f>IF(SUM(AF951:AL952)=0,"",SUM(AF952:AL952))</f>
        <v/>
      </c>
      <c r="W954" s="56"/>
      <c r="X954" s="52"/>
      <c r="AZ954" s="58" t="s">
        <v>24</v>
      </c>
      <c r="BA954" s="58">
        <v>4</v>
      </c>
    </row>
    <row r="955" spans="1:53" ht="39.9" customHeight="1" x14ac:dyDescent="1.1000000000000001">
      <c r="C955" s="40"/>
      <c r="D955" s="40"/>
      <c r="E955" s="60"/>
      <c r="F955" s="61"/>
      <c r="G955" s="299"/>
      <c r="H955" s="148"/>
      <c r="I955" s="296" t="str">
        <f>IF(ISERROR(VLOOKUP(B954,vylosovanie!$N$10:$Q$162,3,0))=TRUE," ",VLOOKUP(B954,vylosovanie!$N$10:$Q$162,4,0))</f>
        <v xml:space="preserve"> </v>
      </c>
      <c r="J955" s="297"/>
      <c r="K955" s="297"/>
      <c r="L955" s="297"/>
      <c r="M955" s="52"/>
      <c r="N955" s="301"/>
      <c r="O955" s="301"/>
      <c r="P955" s="301"/>
      <c r="Q955" s="301"/>
      <c r="R955" s="301"/>
      <c r="S955" s="301"/>
      <c r="T955" s="301"/>
      <c r="U955" s="52"/>
      <c r="V955" s="295"/>
      <c r="W955" s="56"/>
      <c r="X955" s="52"/>
      <c r="AZ955" s="58" t="s">
        <v>25</v>
      </c>
      <c r="BA955" s="58">
        <v>5</v>
      </c>
    </row>
    <row r="956" spans="1:53" ht="39.9" customHeight="1" x14ac:dyDescent="1.1000000000000001">
      <c r="C956" s="40"/>
      <c r="D956" s="40"/>
      <c r="E956" s="53" t="s">
        <v>36</v>
      </c>
      <c r="F956" s="54" t="s">
        <v>476</v>
      </c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6"/>
      <c r="X956" s="52"/>
      <c r="AZ956" s="58" t="s">
        <v>26</v>
      </c>
      <c r="BA956" s="58">
        <v>6</v>
      </c>
    </row>
    <row r="957" spans="1:53" ht="39.9" customHeight="1" x14ac:dyDescent="1.1000000000000001">
      <c r="C957" s="40"/>
      <c r="D957" s="40"/>
      <c r="E957" s="60"/>
      <c r="F957" s="61"/>
      <c r="G957" s="52"/>
      <c r="H957" s="52"/>
      <c r="I957" s="52" t="s">
        <v>17</v>
      </c>
      <c r="J957" s="52"/>
      <c r="K957" s="52"/>
      <c r="L957" s="52"/>
      <c r="M957" s="52"/>
      <c r="N957" s="62"/>
      <c r="O957" s="55"/>
      <c r="P957" s="55" t="s">
        <v>19</v>
      </c>
      <c r="Q957" s="55"/>
      <c r="R957" s="55"/>
      <c r="S957" s="55"/>
      <c r="T957" s="55"/>
      <c r="U957" s="52"/>
      <c r="V957" s="52"/>
      <c r="W957" s="56"/>
      <c r="X957" s="52"/>
      <c r="AZ957" s="58" t="s">
        <v>27</v>
      </c>
      <c r="BA957" s="58">
        <v>7</v>
      </c>
    </row>
    <row r="958" spans="1:53" ht="39.9" customHeight="1" x14ac:dyDescent="1.1000000000000001">
      <c r="E958" s="53" t="s">
        <v>11</v>
      </c>
      <c r="F958" s="54"/>
      <c r="G958" s="52"/>
      <c r="H958" s="52"/>
      <c r="I958" s="294"/>
      <c r="J958" s="294"/>
      <c r="K958" s="294"/>
      <c r="L958" s="294"/>
      <c r="M958" s="52"/>
      <c r="N958" s="291" t="str">
        <f>IF(I951="x",I954,IF(I954="x",I951,IF(V951="w",I951,IF(V954="w",I954,IF(V951&gt;V954,I951,IF(V954&gt;V951,I954," "))))))</f>
        <v xml:space="preserve"> </v>
      </c>
      <c r="O958" s="302"/>
      <c r="P958" s="302"/>
      <c r="Q958" s="302"/>
      <c r="R958" s="302"/>
      <c r="S958" s="303"/>
      <c r="T958" s="52"/>
      <c r="U958" s="52"/>
      <c r="V958" s="52"/>
      <c r="W958" s="56"/>
      <c r="X958" s="52"/>
      <c r="AZ958" s="58" t="s">
        <v>28</v>
      </c>
      <c r="BA958" s="58">
        <v>8</v>
      </c>
    </row>
    <row r="959" spans="1:53" ht="39.9" customHeight="1" x14ac:dyDescent="1.1000000000000001">
      <c r="E959" s="60"/>
      <c r="F959" s="61"/>
      <c r="G959" s="52"/>
      <c r="H959" s="52"/>
      <c r="I959" s="294"/>
      <c r="J959" s="294"/>
      <c r="K959" s="294"/>
      <c r="L959" s="294"/>
      <c r="M959" s="52"/>
      <c r="N959" s="291" t="str">
        <f>IF(I952="x",I955,IF(I955="x",I952,IF(V951="w",I952,IF(V954="w",I955,IF(V951&gt;V954,I952,IF(V954&gt;V951,I955," "))))))</f>
        <v xml:space="preserve"> </v>
      </c>
      <c r="O959" s="302"/>
      <c r="P959" s="302"/>
      <c r="Q959" s="302"/>
      <c r="R959" s="302"/>
      <c r="S959" s="303"/>
      <c r="T959" s="52"/>
      <c r="U959" s="52"/>
      <c r="V959" s="52"/>
      <c r="W959" s="56"/>
      <c r="X959" s="52"/>
    </row>
    <row r="960" spans="1:53" ht="39.9" customHeight="1" x14ac:dyDescent="1.1000000000000001">
      <c r="E960" s="53" t="s">
        <v>12</v>
      </c>
      <c r="F960" s="149" t="e">
        <f>IF($K$1=8,VLOOKUP('zapisy k stolom'!F949,PAVUK!$GR$2:$GS$8,2,0),IF($K$1=16,VLOOKUP('zapisy k stolom'!F949,PAVUK!$HF$2:$HG$16,2,0),IF($K$1=32,VLOOKUP('zapisy k stolom'!F949,PAVUK!$HB$2:$HC$32,2,0),IF('zapisy k stolom'!$K$1=64,VLOOKUP('zapisy k stolom'!F949,PAVUK!$GX$2:$GY$64,2,0),IF('zapisy k stolom'!$K$1=128,VLOOKUP('zapisy k stolom'!F949,PAVUK!$GT$2:$GU$128,2,0))))))</f>
        <v>#N/A</v>
      </c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6"/>
      <c r="X960" s="52"/>
    </row>
    <row r="961" spans="1:53" ht="39.9" customHeight="1" x14ac:dyDescent="1.1000000000000001">
      <c r="E961" s="60"/>
      <c r="F961" s="61"/>
      <c r="G961" s="52"/>
      <c r="H961" s="52" t="s">
        <v>18</v>
      </c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6"/>
      <c r="X961" s="52"/>
    </row>
    <row r="962" spans="1:53" ht="39.9" customHeight="1" x14ac:dyDescent="1.1000000000000001">
      <c r="E962" s="60"/>
      <c r="F962" s="61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6"/>
      <c r="X962" s="52"/>
    </row>
    <row r="963" spans="1:53" ht="39.9" customHeight="1" x14ac:dyDescent="1.1000000000000001">
      <c r="E963" s="60"/>
      <c r="F963" s="61"/>
      <c r="G963" s="52"/>
      <c r="H963" s="52"/>
      <c r="I963" s="289" t="str">
        <f>I951</f>
        <v xml:space="preserve"> </v>
      </c>
      <c r="J963" s="289"/>
      <c r="K963" s="289"/>
      <c r="L963" s="289"/>
      <c r="M963" s="52"/>
      <c r="N963" s="52"/>
      <c r="P963" s="289" t="str">
        <f>I954</f>
        <v xml:space="preserve"> </v>
      </c>
      <c r="Q963" s="289"/>
      <c r="R963" s="289"/>
      <c r="S963" s="289"/>
      <c r="T963" s="290"/>
      <c r="U963" s="290"/>
      <c r="V963" s="52"/>
      <c r="W963" s="56"/>
      <c r="X963" s="52"/>
    </row>
    <row r="964" spans="1:53" ht="39.9" customHeight="1" x14ac:dyDescent="1.1000000000000001">
      <c r="E964" s="60"/>
      <c r="F964" s="61"/>
      <c r="G964" s="52"/>
      <c r="H964" s="52"/>
      <c r="I964" s="289" t="str">
        <f>I952</f>
        <v xml:space="preserve"> </v>
      </c>
      <c r="J964" s="289"/>
      <c r="K964" s="289"/>
      <c r="L964" s="289"/>
      <c r="M964" s="52"/>
      <c r="N964" s="52"/>
      <c r="O964" s="52"/>
      <c r="P964" s="289" t="str">
        <f>I955</f>
        <v xml:space="preserve"> </v>
      </c>
      <c r="Q964" s="289"/>
      <c r="R964" s="289"/>
      <c r="S964" s="289"/>
      <c r="T964" s="290"/>
      <c r="U964" s="290"/>
      <c r="V964" s="52"/>
      <c r="W964" s="56"/>
      <c r="X964" s="52"/>
    </row>
    <row r="965" spans="1:53" ht="69.900000000000006" customHeight="1" x14ac:dyDescent="1.1000000000000001">
      <c r="E965" s="53"/>
      <c r="F965" s="54"/>
      <c r="G965" s="52"/>
      <c r="H965" s="63" t="s">
        <v>21</v>
      </c>
      <c r="I965" s="291"/>
      <c r="J965" s="292"/>
      <c r="K965" s="292"/>
      <c r="L965" s="293"/>
      <c r="M965" s="52"/>
      <c r="N965" s="52"/>
      <c r="O965" s="63" t="s">
        <v>21</v>
      </c>
      <c r="P965" s="294"/>
      <c r="Q965" s="294"/>
      <c r="R965" s="294"/>
      <c r="S965" s="294"/>
      <c r="T965" s="294"/>
      <c r="U965" s="294"/>
      <c r="V965" s="52"/>
      <c r="W965" s="56"/>
      <c r="X965" s="52"/>
    </row>
    <row r="966" spans="1:53" ht="69.900000000000006" customHeight="1" x14ac:dyDescent="1.1000000000000001">
      <c r="E966" s="53"/>
      <c r="F966" s="54"/>
      <c r="G966" s="52"/>
      <c r="H966" s="63" t="s">
        <v>22</v>
      </c>
      <c r="I966" s="294"/>
      <c r="J966" s="294"/>
      <c r="K966" s="294"/>
      <c r="L966" s="294"/>
      <c r="M966" s="52"/>
      <c r="N966" s="52"/>
      <c r="O966" s="63" t="s">
        <v>22</v>
      </c>
      <c r="P966" s="294"/>
      <c r="Q966" s="294"/>
      <c r="R966" s="294"/>
      <c r="S966" s="294"/>
      <c r="T966" s="294"/>
      <c r="U966" s="294"/>
      <c r="V966" s="52"/>
      <c r="W966" s="56"/>
      <c r="X966" s="52"/>
    </row>
    <row r="967" spans="1:53" ht="69.900000000000006" customHeight="1" x14ac:dyDescent="1.1000000000000001">
      <c r="E967" s="53"/>
      <c r="F967" s="54"/>
      <c r="G967" s="52"/>
      <c r="H967" s="63" t="s">
        <v>22</v>
      </c>
      <c r="I967" s="294"/>
      <c r="J967" s="294"/>
      <c r="K967" s="294"/>
      <c r="L967" s="294"/>
      <c r="M967" s="52"/>
      <c r="N967" s="52"/>
      <c r="O967" s="63" t="s">
        <v>22</v>
      </c>
      <c r="P967" s="294"/>
      <c r="Q967" s="294"/>
      <c r="R967" s="294"/>
      <c r="S967" s="294"/>
      <c r="T967" s="294"/>
      <c r="U967" s="294"/>
      <c r="V967" s="52"/>
      <c r="W967" s="56"/>
      <c r="X967" s="52"/>
    </row>
    <row r="968" spans="1:53" ht="39.9" customHeight="1" thickBot="1" x14ac:dyDescent="1.1499999999999999">
      <c r="E968" s="64"/>
      <c r="F968" s="65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7"/>
      <c r="U968" s="67"/>
      <c r="V968" s="67"/>
      <c r="W968" s="68"/>
      <c r="X968" s="52"/>
    </row>
    <row r="969" spans="1:53" ht="61.8" thickBot="1" x14ac:dyDescent="1.1499999999999999"/>
    <row r="970" spans="1:53" ht="39.9" customHeight="1" x14ac:dyDescent="1.1000000000000001">
      <c r="A970" s="41" t="e">
        <f>F981</f>
        <v>#N/A</v>
      </c>
      <c r="C970" s="40"/>
      <c r="D970" s="40"/>
      <c r="E970" s="48" t="s">
        <v>39</v>
      </c>
      <c r="F970" s="49">
        <f>F949+1</f>
        <v>47</v>
      </c>
      <c r="G970" s="50"/>
      <c r="H970" s="86" t="s">
        <v>192</v>
      </c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 t="s">
        <v>15</v>
      </c>
      <c r="W970" s="51"/>
      <c r="X970" s="52"/>
      <c r="Y970" s="42" t="e">
        <f>A972</f>
        <v>#N/A</v>
      </c>
      <c r="Z970" s="47" t="str">
        <f>CONCATENATE("(",V972,":",V975,")")</f>
        <v>(:)</v>
      </c>
      <c r="AA970" s="44" t="str">
        <f>IF(N979=" ","",IF(N979=I972,B972,IF(N979=I975,B975," ")))</f>
        <v/>
      </c>
      <c r="AB970" s="44" t="str">
        <f>IF(V972&gt;V975,AV970,IF(V975&gt;V972,AV971,""))</f>
        <v/>
      </c>
      <c r="AC970" s="44" t="e">
        <f>CONCATENATE("Tbl.: ",F972,"   H: ",F975,"   D: ",F974)</f>
        <v>#N/A</v>
      </c>
      <c r="AD970" s="42" t="e">
        <f>IF(OR(I975="X",I972="X"),"",IF(N979=I972,B975,B972))</f>
        <v>#N/A</v>
      </c>
      <c r="AE970" s="42" t="s">
        <v>4</v>
      </c>
      <c r="AV970" s="45" t="str">
        <f>CONCATENATE(V972,":",V975, " ( ",AN972,",",AO972,",",AP972,",",AQ972,",",AR972,",",AS972,",",AT972," ) ")</f>
        <v xml:space="preserve">: ( ,,,,,, ) </v>
      </c>
    </row>
    <row r="971" spans="1:53" ht="39.9" customHeight="1" x14ac:dyDescent="1.1000000000000001">
      <c r="C971" s="40"/>
      <c r="D971" s="40"/>
      <c r="E971" s="53"/>
      <c r="F971" s="54"/>
      <c r="G971" s="85" t="s">
        <v>191</v>
      </c>
      <c r="H971" s="87" t="s">
        <v>193</v>
      </c>
      <c r="I971" s="52"/>
      <c r="J971" s="52"/>
      <c r="K971" s="52"/>
      <c r="L971" s="52"/>
      <c r="M971" s="52"/>
      <c r="N971" s="55">
        <v>1</v>
      </c>
      <c r="O971" s="55">
        <v>2</v>
      </c>
      <c r="P971" s="55">
        <v>3</v>
      </c>
      <c r="Q971" s="55">
        <v>4</v>
      </c>
      <c r="R971" s="55">
        <v>5</v>
      </c>
      <c r="S971" s="55">
        <v>6</v>
      </c>
      <c r="T971" s="55">
        <v>7</v>
      </c>
      <c r="U971" s="52"/>
      <c r="V971" s="55" t="s">
        <v>16</v>
      </c>
      <c r="W971" s="56"/>
      <c r="X971" s="52"/>
      <c r="AE971" s="42" t="s">
        <v>38</v>
      </c>
      <c r="AV971" s="45" t="str">
        <f>CONCATENATE(V975,":",V972, " ( ",AN973,",",AO973,",",AP973,",",AQ973,",",AR973,",",AS973,",",AT973," ) ")</f>
        <v xml:space="preserve">: ( ,,,,,, ) </v>
      </c>
    </row>
    <row r="972" spans="1:53" ht="39.9" customHeight="1" x14ac:dyDescent="1.1000000000000001">
      <c r="A972" s="41" t="e">
        <f>CONCATENATE(1,A970)</f>
        <v>#N/A</v>
      </c>
      <c r="B972" s="41" t="e">
        <f>VLOOKUP(A972,'KO KODY SPOLU'!$A$3:$B$478,2,0)</f>
        <v>#N/A</v>
      </c>
      <c r="C972" s="40"/>
      <c r="D972" s="40"/>
      <c r="E972" s="53" t="s">
        <v>14</v>
      </c>
      <c r="F972" s="54" t="e">
        <f>VLOOKUP(A970,'zoznam zapasov pomoc'!$A$6:$K$133,11,0)</f>
        <v>#N/A</v>
      </c>
      <c r="G972" s="298"/>
      <c r="H972" s="148"/>
      <c r="I972" s="296" t="str">
        <f>IF(ISERROR(VLOOKUP(B972,vylosovanie!$N$10:$Q$162,3,0))=TRUE," ",VLOOKUP(B972,vylosovanie!$N$10:$Q$162,3,0))</f>
        <v xml:space="preserve"> </v>
      </c>
      <c r="J972" s="297"/>
      <c r="K972" s="297"/>
      <c r="L972" s="297"/>
      <c r="M972" s="52"/>
      <c r="N972" s="300"/>
      <c r="O972" s="300"/>
      <c r="P972" s="300"/>
      <c r="Q972" s="300"/>
      <c r="R972" s="300"/>
      <c r="S972" s="300"/>
      <c r="T972" s="300"/>
      <c r="U972" s="52"/>
      <c r="V972" s="295" t="str">
        <f>IF(SUM(AF972:AL973)=0,"",SUM(AF972:AL972))</f>
        <v/>
      </c>
      <c r="W972" s="56"/>
      <c r="X972" s="52"/>
      <c r="AE972" s="42">
        <f>VLOOKUP(I972,vylosovanie!$F$5:$L$41,7,0)</f>
        <v>51</v>
      </c>
      <c r="AF972" s="57">
        <f>IF(N972&gt;N975,1,0)</f>
        <v>0</v>
      </c>
      <c r="AG972" s="57">
        <f t="shared" ref="AG972" si="1196">IF(O972&gt;O975,1,0)</f>
        <v>0</v>
      </c>
      <c r="AH972" s="57">
        <f t="shared" ref="AH972" si="1197">IF(P972&gt;P975,1,0)</f>
        <v>0</v>
      </c>
      <c r="AI972" s="57">
        <f t="shared" ref="AI972" si="1198">IF(Q972&gt;Q975,1,0)</f>
        <v>0</v>
      </c>
      <c r="AJ972" s="57">
        <f t="shared" ref="AJ972" si="1199">IF(R972&gt;R975,1,0)</f>
        <v>0</v>
      </c>
      <c r="AK972" s="57">
        <f t="shared" ref="AK972" si="1200">IF(S972&gt;S975,1,0)</f>
        <v>0</v>
      </c>
      <c r="AL972" s="57">
        <f t="shared" ref="AL972" si="1201">IF(T972&gt;T975,1,0)</f>
        <v>0</v>
      </c>
      <c r="AN972" s="57" t="str">
        <f t="shared" ref="AN972" si="1202">IF(ISBLANK(N972)=TRUE,"",IF(AF972=1,N975,-N972))</f>
        <v/>
      </c>
      <c r="AO972" s="57" t="str">
        <f t="shared" ref="AO972" si="1203">IF(ISBLANK(O972)=TRUE,"",IF(AG972=1,O975,-O972))</f>
        <v/>
      </c>
      <c r="AP972" s="57" t="str">
        <f t="shared" ref="AP972" si="1204">IF(ISBLANK(P972)=TRUE,"",IF(AH972=1,P975,-P972))</f>
        <v/>
      </c>
      <c r="AQ972" s="57" t="str">
        <f t="shared" ref="AQ972" si="1205">IF(ISBLANK(Q972)=TRUE,"",IF(AI972=1,Q975,-Q972))</f>
        <v/>
      </c>
      <c r="AR972" s="57" t="str">
        <f t="shared" ref="AR972" si="1206">IF(ISBLANK(R972)=TRUE,"",IF(AJ972=1,R975,-R972))</f>
        <v/>
      </c>
      <c r="AS972" s="57" t="str">
        <f t="shared" ref="AS972" si="1207">IF(ISBLANK(S972)=TRUE,"",IF(AK972=1,S975,-S972))</f>
        <v/>
      </c>
      <c r="AT972" s="57" t="str">
        <f t="shared" ref="AT972" si="1208">IF(ISBLANK(T972)=TRUE,"",IF(AL972=1,T975,-T972))</f>
        <v/>
      </c>
      <c r="AZ972" s="58" t="s">
        <v>5</v>
      </c>
      <c r="BA972" s="58">
        <v>1</v>
      </c>
    </row>
    <row r="973" spans="1:53" ht="39.9" customHeight="1" x14ac:dyDescent="1.1000000000000001">
      <c r="C973" s="40"/>
      <c r="D973" s="40"/>
      <c r="E973" s="53"/>
      <c r="F973" s="54"/>
      <c r="G973" s="299"/>
      <c r="H973" s="148"/>
      <c r="I973" s="296" t="str">
        <f>IF(ISERROR(VLOOKUP(B972,vylosovanie!$N$10:$Q$162,3,0))=TRUE," ",VLOOKUP(B972,vylosovanie!$N$10:$Q$162,4,0))</f>
        <v xml:space="preserve"> </v>
      </c>
      <c r="J973" s="297"/>
      <c r="K973" s="297"/>
      <c r="L973" s="297"/>
      <c r="M973" s="52"/>
      <c r="N973" s="301"/>
      <c r="O973" s="301"/>
      <c r="P973" s="301"/>
      <c r="Q973" s="301"/>
      <c r="R973" s="301"/>
      <c r="S973" s="301"/>
      <c r="T973" s="301"/>
      <c r="U973" s="52"/>
      <c r="V973" s="295"/>
      <c r="W973" s="56"/>
      <c r="X973" s="52"/>
      <c r="AE973" s="42">
        <f>VLOOKUP(I975,vylosovanie!$F$5:$L$41,7,0)</f>
        <v>51</v>
      </c>
      <c r="AF973" s="57">
        <f>IF(N975&gt;N972,1,0)</f>
        <v>0</v>
      </c>
      <c r="AG973" s="57">
        <f t="shared" ref="AG973" si="1209">IF(O975&gt;O972,1,0)</f>
        <v>0</v>
      </c>
      <c r="AH973" s="57">
        <f t="shared" ref="AH973" si="1210">IF(P975&gt;P972,1,0)</f>
        <v>0</v>
      </c>
      <c r="AI973" s="57">
        <f t="shared" ref="AI973" si="1211">IF(Q975&gt;Q972,1,0)</f>
        <v>0</v>
      </c>
      <c r="AJ973" s="57">
        <f t="shared" ref="AJ973" si="1212">IF(R975&gt;R972,1,0)</f>
        <v>0</v>
      </c>
      <c r="AK973" s="57">
        <f t="shared" ref="AK973" si="1213">IF(S975&gt;S972,1,0)</f>
        <v>0</v>
      </c>
      <c r="AL973" s="57">
        <f t="shared" ref="AL973" si="1214">IF(T975&gt;T972,1,0)</f>
        <v>0</v>
      </c>
      <c r="AN973" s="57" t="str">
        <f t="shared" ref="AN973" si="1215">IF(ISBLANK(N975)=TRUE,"",IF(AF973=1,N972,-N975))</f>
        <v/>
      </c>
      <c r="AO973" s="57" t="str">
        <f t="shared" ref="AO973" si="1216">IF(ISBLANK(O975)=TRUE,"",IF(AG973=1,O972,-O975))</f>
        <v/>
      </c>
      <c r="AP973" s="57" t="str">
        <f t="shared" ref="AP973" si="1217">IF(ISBLANK(P975)=TRUE,"",IF(AH973=1,P972,-P975))</f>
        <v/>
      </c>
      <c r="AQ973" s="57" t="str">
        <f t="shared" ref="AQ973" si="1218">IF(ISBLANK(Q975)=TRUE,"",IF(AI973=1,Q972,-Q975))</f>
        <v/>
      </c>
      <c r="AR973" s="57" t="str">
        <f t="shared" ref="AR973" si="1219">IF(ISBLANK(R975)=TRUE,"",IF(AJ973=1,R972,-R975))</f>
        <v/>
      </c>
      <c r="AS973" s="57" t="str">
        <f t="shared" ref="AS973" si="1220">IF(ISBLANK(S975)=TRUE,"",IF(AK973=1,S972,-S975))</f>
        <v/>
      </c>
      <c r="AT973" s="57" t="str">
        <f t="shared" ref="AT973" si="1221">IF(ISBLANK(T975)=TRUE,"",IF(AL973=1,T972,-T975))</f>
        <v/>
      </c>
      <c r="AZ973" s="58" t="s">
        <v>10</v>
      </c>
      <c r="BA973" s="58">
        <v>2</v>
      </c>
    </row>
    <row r="974" spans="1:53" ht="39.9" customHeight="1" x14ac:dyDescent="1.1000000000000001">
      <c r="C974" s="40"/>
      <c r="D974" s="40"/>
      <c r="E974" s="53" t="s">
        <v>20</v>
      </c>
      <c r="F974" s="54" t="e">
        <f>VLOOKUP(A970,'zoznam zapasov pomoc'!$A$6:$K$133,9,0)</f>
        <v>#N/A</v>
      </c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6"/>
      <c r="X974" s="52"/>
      <c r="AZ974" s="58" t="s">
        <v>23</v>
      </c>
      <c r="BA974" s="58">
        <v>3</v>
      </c>
    </row>
    <row r="975" spans="1:53" ht="39.9" customHeight="1" x14ac:dyDescent="1.1000000000000001">
      <c r="A975" s="41" t="e">
        <f>CONCATENATE(2,A970)</f>
        <v>#N/A</v>
      </c>
      <c r="B975" s="41" t="e">
        <f>VLOOKUP(A975,'KO KODY SPOLU'!$A$3:$B$478,2,0)</f>
        <v>#N/A</v>
      </c>
      <c r="C975" s="40"/>
      <c r="D975" s="40"/>
      <c r="E975" s="53" t="s">
        <v>13</v>
      </c>
      <c r="F975" s="59" t="e">
        <f>VLOOKUP(A970,'zoznam zapasov pomoc'!$A$6:$K$133,10,0)</f>
        <v>#N/A</v>
      </c>
      <c r="G975" s="298"/>
      <c r="H975" s="148"/>
      <c r="I975" s="296" t="str">
        <f>IF(ISERROR(VLOOKUP(B975,vylosovanie!$N$10:$Q$162,3,0))=TRUE," ",VLOOKUP(B975,vylosovanie!$N$10:$Q$162,3,0))</f>
        <v xml:space="preserve"> </v>
      </c>
      <c r="J975" s="297"/>
      <c r="K975" s="297"/>
      <c r="L975" s="297"/>
      <c r="M975" s="52"/>
      <c r="N975" s="300"/>
      <c r="O975" s="300"/>
      <c r="P975" s="300"/>
      <c r="Q975" s="300"/>
      <c r="R975" s="300"/>
      <c r="S975" s="300"/>
      <c r="T975" s="300"/>
      <c r="U975" s="52"/>
      <c r="V975" s="295" t="str">
        <f>IF(SUM(AF972:AL973)=0,"",SUM(AF973:AL973))</f>
        <v/>
      </c>
      <c r="W975" s="56"/>
      <c r="X975" s="52"/>
      <c r="AZ975" s="58" t="s">
        <v>24</v>
      </c>
      <c r="BA975" s="58">
        <v>4</v>
      </c>
    </row>
    <row r="976" spans="1:53" ht="39.9" customHeight="1" x14ac:dyDescent="1.1000000000000001">
      <c r="C976" s="40"/>
      <c r="D976" s="40"/>
      <c r="E976" s="60"/>
      <c r="F976" s="61"/>
      <c r="G976" s="299"/>
      <c r="H976" s="148"/>
      <c r="I976" s="296" t="str">
        <f>IF(ISERROR(VLOOKUP(B975,vylosovanie!$N$10:$Q$162,3,0))=TRUE," ",VLOOKUP(B975,vylosovanie!$N$10:$Q$162,4,0))</f>
        <v xml:space="preserve"> </v>
      </c>
      <c r="J976" s="297"/>
      <c r="K976" s="297"/>
      <c r="L976" s="297"/>
      <c r="M976" s="52"/>
      <c r="N976" s="301"/>
      <c r="O976" s="301"/>
      <c r="P976" s="301"/>
      <c r="Q976" s="301"/>
      <c r="R976" s="301"/>
      <c r="S976" s="301"/>
      <c r="T976" s="301"/>
      <c r="U976" s="52"/>
      <c r="V976" s="295"/>
      <c r="W976" s="56"/>
      <c r="X976" s="52"/>
      <c r="AZ976" s="58" t="s">
        <v>25</v>
      </c>
      <c r="BA976" s="58">
        <v>5</v>
      </c>
    </row>
    <row r="977" spans="1:53" ht="39.9" customHeight="1" x14ac:dyDescent="1.1000000000000001">
      <c r="C977" s="40"/>
      <c r="D977" s="40"/>
      <c r="E977" s="53" t="s">
        <v>36</v>
      </c>
      <c r="F977" s="54" t="s">
        <v>476</v>
      </c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6"/>
      <c r="X977" s="52"/>
      <c r="AZ977" s="58" t="s">
        <v>26</v>
      </c>
      <c r="BA977" s="58">
        <v>6</v>
      </c>
    </row>
    <row r="978" spans="1:53" ht="39.9" customHeight="1" x14ac:dyDescent="1.1000000000000001">
      <c r="C978" s="40"/>
      <c r="D978" s="40"/>
      <c r="E978" s="60"/>
      <c r="F978" s="61"/>
      <c r="G978" s="52"/>
      <c r="H978" s="52"/>
      <c r="I978" s="52" t="s">
        <v>17</v>
      </c>
      <c r="J978" s="52"/>
      <c r="K978" s="52"/>
      <c r="L978" s="52"/>
      <c r="M978" s="52"/>
      <c r="N978" s="62"/>
      <c r="O978" s="55"/>
      <c r="P978" s="55" t="s">
        <v>19</v>
      </c>
      <c r="Q978" s="55"/>
      <c r="R978" s="55"/>
      <c r="S978" s="55"/>
      <c r="T978" s="55"/>
      <c r="U978" s="52"/>
      <c r="V978" s="52"/>
      <c r="W978" s="56"/>
      <c r="X978" s="52"/>
      <c r="AZ978" s="58" t="s">
        <v>27</v>
      </c>
      <c r="BA978" s="58">
        <v>7</v>
      </c>
    </row>
    <row r="979" spans="1:53" ht="39.9" customHeight="1" x14ac:dyDescent="1.1000000000000001">
      <c r="E979" s="53" t="s">
        <v>11</v>
      </c>
      <c r="F979" s="54"/>
      <c r="G979" s="52"/>
      <c r="H979" s="52"/>
      <c r="I979" s="294"/>
      <c r="J979" s="294"/>
      <c r="K979" s="294"/>
      <c r="L979" s="294"/>
      <c r="M979" s="52"/>
      <c r="N979" s="291" t="str">
        <f>IF(I972="x",I975,IF(I975="x",I972,IF(V972="w",I972,IF(V975="w",I975,IF(V972&gt;V975,I972,IF(V975&gt;V972,I975," "))))))</f>
        <v xml:space="preserve"> </v>
      </c>
      <c r="O979" s="302"/>
      <c r="P979" s="302"/>
      <c r="Q979" s="302"/>
      <c r="R979" s="302"/>
      <c r="S979" s="303"/>
      <c r="T979" s="52"/>
      <c r="U979" s="52"/>
      <c r="V979" s="52"/>
      <c r="W979" s="56"/>
      <c r="X979" s="52"/>
      <c r="AZ979" s="58" t="s">
        <v>28</v>
      </c>
      <c r="BA979" s="58">
        <v>8</v>
      </c>
    </row>
    <row r="980" spans="1:53" ht="39.9" customHeight="1" x14ac:dyDescent="1.1000000000000001">
      <c r="E980" s="60"/>
      <c r="F980" s="61"/>
      <c r="G980" s="52"/>
      <c r="H980" s="52"/>
      <c r="I980" s="294"/>
      <c r="J980" s="294"/>
      <c r="K980" s="294"/>
      <c r="L980" s="294"/>
      <c r="M980" s="52"/>
      <c r="N980" s="291" t="str">
        <f>IF(I973="x",I976,IF(I976="x",I973,IF(V972="w",I973,IF(V975="w",I976,IF(V972&gt;V975,I973,IF(V975&gt;V972,I976," "))))))</f>
        <v xml:space="preserve"> </v>
      </c>
      <c r="O980" s="302"/>
      <c r="P980" s="302"/>
      <c r="Q980" s="302"/>
      <c r="R980" s="302"/>
      <c r="S980" s="303"/>
      <c r="T980" s="52"/>
      <c r="U980" s="52"/>
      <c r="V980" s="52"/>
      <c r="W980" s="56"/>
      <c r="X980" s="52"/>
    </row>
    <row r="981" spans="1:53" ht="39.9" customHeight="1" x14ac:dyDescent="1.1000000000000001">
      <c r="E981" s="53" t="s">
        <v>12</v>
      </c>
      <c r="F981" s="149" t="e">
        <f>IF($K$1=8,VLOOKUP('zapisy k stolom'!F970,PAVUK!$GR$2:$GS$8,2,0),IF($K$1=16,VLOOKUP('zapisy k stolom'!F970,PAVUK!$HF$2:$HG$16,2,0),IF($K$1=32,VLOOKUP('zapisy k stolom'!F970,PAVUK!$HB$2:$HC$32,2,0),IF('zapisy k stolom'!$K$1=64,VLOOKUP('zapisy k stolom'!F970,PAVUK!$GX$2:$GY$64,2,0),IF('zapisy k stolom'!$K$1=128,VLOOKUP('zapisy k stolom'!F970,PAVUK!$GT$2:$GU$128,2,0))))))</f>
        <v>#N/A</v>
      </c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6"/>
      <c r="X981" s="52"/>
    </row>
    <row r="982" spans="1:53" ht="39.9" customHeight="1" x14ac:dyDescent="1.1000000000000001">
      <c r="E982" s="60"/>
      <c r="F982" s="61"/>
      <c r="G982" s="52"/>
      <c r="H982" s="52" t="s">
        <v>18</v>
      </c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6"/>
      <c r="X982" s="52"/>
    </row>
    <row r="983" spans="1:53" ht="39.9" customHeight="1" x14ac:dyDescent="1.1000000000000001">
      <c r="E983" s="60"/>
      <c r="F983" s="61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6"/>
      <c r="X983" s="52"/>
    </row>
    <row r="984" spans="1:53" ht="39.9" customHeight="1" x14ac:dyDescent="1.1000000000000001">
      <c r="E984" s="60"/>
      <c r="F984" s="61"/>
      <c r="G984" s="52"/>
      <c r="H984" s="52"/>
      <c r="I984" s="289" t="str">
        <f>I972</f>
        <v xml:space="preserve"> </v>
      </c>
      <c r="J984" s="289"/>
      <c r="K984" s="289"/>
      <c r="L984" s="289"/>
      <c r="M984" s="52"/>
      <c r="N984" s="52"/>
      <c r="P984" s="289" t="str">
        <f>I975</f>
        <v xml:space="preserve"> </v>
      </c>
      <c r="Q984" s="289"/>
      <c r="R984" s="289"/>
      <c r="S984" s="289"/>
      <c r="T984" s="290"/>
      <c r="U984" s="290"/>
      <c r="V984" s="52"/>
      <c r="W984" s="56"/>
      <c r="X984" s="52"/>
    </row>
    <row r="985" spans="1:53" ht="39.9" customHeight="1" x14ac:dyDescent="1.1000000000000001">
      <c r="E985" s="60"/>
      <c r="F985" s="61"/>
      <c r="G985" s="52"/>
      <c r="H985" s="52"/>
      <c r="I985" s="289" t="str">
        <f>I973</f>
        <v xml:space="preserve"> </v>
      </c>
      <c r="J985" s="289"/>
      <c r="K985" s="289"/>
      <c r="L985" s="289"/>
      <c r="M985" s="52"/>
      <c r="N985" s="52"/>
      <c r="O985" s="52"/>
      <c r="P985" s="289" t="str">
        <f>I976</f>
        <v xml:space="preserve"> </v>
      </c>
      <c r="Q985" s="289"/>
      <c r="R985" s="289"/>
      <c r="S985" s="289"/>
      <c r="T985" s="290"/>
      <c r="U985" s="290"/>
      <c r="V985" s="52"/>
      <c r="W985" s="56"/>
      <c r="X985" s="52"/>
    </row>
    <row r="986" spans="1:53" ht="69.900000000000006" customHeight="1" x14ac:dyDescent="1.1000000000000001">
      <c r="E986" s="53"/>
      <c r="F986" s="54"/>
      <c r="G986" s="52"/>
      <c r="H986" s="63" t="s">
        <v>21</v>
      </c>
      <c r="I986" s="291"/>
      <c r="J986" s="292"/>
      <c r="K986" s="292"/>
      <c r="L986" s="293"/>
      <c r="M986" s="52"/>
      <c r="N986" s="52"/>
      <c r="O986" s="63" t="s">
        <v>21</v>
      </c>
      <c r="P986" s="294"/>
      <c r="Q986" s="294"/>
      <c r="R986" s="294"/>
      <c r="S986" s="294"/>
      <c r="T986" s="294"/>
      <c r="U986" s="294"/>
      <c r="V986" s="52"/>
      <c r="W986" s="56"/>
      <c r="X986" s="52"/>
    </row>
    <row r="987" spans="1:53" ht="69.900000000000006" customHeight="1" x14ac:dyDescent="1.1000000000000001">
      <c r="E987" s="53"/>
      <c r="F987" s="54"/>
      <c r="G987" s="52"/>
      <c r="H987" s="63" t="s">
        <v>22</v>
      </c>
      <c r="I987" s="294"/>
      <c r="J987" s="294"/>
      <c r="K987" s="294"/>
      <c r="L987" s="294"/>
      <c r="M987" s="52"/>
      <c r="N987" s="52"/>
      <c r="O987" s="63" t="s">
        <v>22</v>
      </c>
      <c r="P987" s="294"/>
      <c r="Q987" s="294"/>
      <c r="R987" s="294"/>
      <c r="S987" s="294"/>
      <c r="T987" s="294"/>
      <c r="U987" s="294"/>
      <c r="V987" s="52"/>
      <c r="W987" s="56"/>
      <c r="X987" s="52"/>
    </row>
    <row r="988" spans="1:53" ht="69.900000000000006" customHeight="1" x14ac:dyDescent="1.1000000000000001">
      <c r="E988" s="53"/>
      <c r="F988" s="54"/>
      <c r="G988" s="52"/>
      <c r="H988" s="63" t="s">
        <v>22</v>
      </c>
      <c r="I988" s="294"/>
      <c r="J988" s="294"/>
      <c r="K988" s="294"/>
      <c r="L988" s="294"/>
      <c r="M988" s="52"/>
      <c r="N988" s="52"/>
      <c r="O988" s="63" t="s">
        <v>22</v>
      </c>
      <c r="P988" s="294"/>
      <c r="Q988" s="294"/>
      <c r="R988" s="294"/>
      <c r="S988" s="294"/>
      <c r="T988" s="294"/>
      <c r="U988" s="294"/>
      <c r="V988" s="52"/>
      <c r="W988" s="56"/>
      <c r="X988" s="52"/>
    </row>
    <row r="989" spans="1:53" ht="39.9" customHeight="1" thickBot="1" x14ac:dyDescent="1.1499999999999999">
      <c r="E989" s="64"/>
      <c r="F989" s="65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7"/>
      <c r="U989" s="67"/>
      <c r="V989" s="67"/>
      <c r="W989" s="68"/>
      <c r="X989" s="52"/>
    </row>
    <row r="990" spans="1:53" ht="61.8" thickBot="1" x14ac:dyDescent="1.1499999999999999"/>
    <row r="991" spans="1:53" ht="39.9" customHeight="1" x14ac:dyDescent="1.1000000000000001">
      <c r="A991" s="41" t="e">
        <f>F1002</f>
        <v>#N/A</v>
      </c>
      <c r="C991" s="40"/>
      <c r="D991" s="40"/>
      <c r="E991" s="48" t="s">
        <v>39</v>
      </c>
      <c r="F991" s="49">
        <f>F970+1</f>
        <v>48</v>
      </c>
      <c r="G991" s="50"/>
      <c r="H991" s="86" t="s">
        <v>192</v>
      </c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 t="s">
        <v>15</v>
      </c>
      <c r="W991" s="51"/>
      <c r="X991" s="52"/>
      <c r="Y991" s="42" t="e">
        <f>A993</f>
        <v>#N/A</v>
      </c>
      <c r="Z991" s="47" t="str">
        <f>CONCATENATE("(",V993,":",V996,")")</f>
        <v>(:)</v>
      </c>
      <c r="AA991" s="44" t="str">
        <f>IF(N1000=" ","",IF(N1000=I993,B993,IF(N1000=I996,B996," ")))</f>
        <v/>
      </c>
      <c r="AB991" s="44" t="str">
        <f>IF(V993&gt;V996,AV991,IF(V996&gt;V993,AV992,""))</f>
        <v/>
      </c>
      <c r="AC991" s="44" t="e">
        <f>CONCATENATE("Tbl.: ",F993,"   H: ",F996,"   D: ",F995)</f>
        <v>#N/A</v>
      </c>
      <c r="AD991" s="42" t="e">
        <f>IF(OR(I996="X",I993="X"),"",IF(N1000=I993,B996,B993))</f>
        <v>#N/A</v>
      </c>
      <c r="AE991" s="42" t="s">
        <v>4</v>
      </c>
      <c r="AV991" s="45" t="str">
        <f>CONCATENATE(V993,":",V996, " ( ",AN993,",",AO993,",",AP993,",",AQ993,",",AR993,",",AS993,",",AT993," ) ")</f>
        <v xml:space="preserve">: ( ,,,,,, ) </v>
      </c>
    </row>
    <row r="992" spans="1:53" ht="39.9" customHeight="1" x14ac:dyDescent="1.1000000000000001">
      <c r="C992" s="40"/>
      <c r="D992" s="40"/>
      <c r="E992" s="53"/>
      <c r="F992" s="54"/>
      <c r="G992" s="85" t="s">
        <v>191</v>
      </c>
      <c r="H992" s="87" t="s">
        <v>193</v>
      </c>
      <c r="I992" s="52"/>
      <c r="J992" s="52"/>
      <c r="K992" s="52"/>
      <c r="L992" s="52"/>
      <c r="M992" s="52"/>
      <c r="N992" s="55">
        <v>1</v>
      </c>
      <c r="O992" s="55">
        <v>2</v>
      </c>
      <c r="P992" s="55">
        <v>3</v>
      </c>
      <c r="Q992" s="55">
        <v>4</v>
      </c>
      <c r="R992" s="55">
        <v>5</v>
      </c>
      <c r="S992" s="55">
        <v>6</v>
      </c>
      <c r="T992" s="55">
        <v>7</v>
      </c>
      <c r="U992" s="52"/>
      <c r="V992" s="55" t="s">
        <v>16</v>
      </c>
      <c r="W992" s="56"/>
      <c r="X992" s="52"/>
      <c r="AE992" s="42" t="s">
        <v>38</v>
      </c>
      <c r="AV992" s="45" t="str">
        <f>CONCATENATE(V996,":",V993, " ( ",AN994,",",AO994,",",AP994,",",AQ994,",",AR994,",",AS994,",",AT994," ) ")</f>
        <v xml:space="preserve">: ( ,,,,,, ) </v>
      </c>
    </row>
    <row r="993" spans="1:53" ht="39.9" customHeight="1" x14ac:dyDescent="1.1000000000000001">
      <c r="A993" s="41" t="e">
        <f>CONCATENATE(1,A991)</f>
        <v>#N/A</v>
      </c>
      <c r="B993" s="41" t="e">
        <f>VLOOKUP(A993,'KO KODY SPOLU'!$A$3:$B$478,2,0)</f>
        <v>#N/A</v>
      </c>
      <c r="C993" s="40"/>
      <c r="D993" s="40"/>
      <c r="E993" s="53" t="s">
        <v>14</v>
      </c>
      <c r="F993" s="54" t="e">
        <f>VLOOKUP(A991,'zoznam zapasov pomoc'!$A$6:$K$133,11,0)</f>
        <v>#N/A</v>
      </c>
      <c r="G993" s="298"/>
      <c r="H993" s="148"/>
      <c r="I993" s="296" t="str">
        <f>IF(ISERROR(VLOOKUP(B993,vylosovanie!$N$10:$Q$162,3,0))=TRUE," ",VLOOKUP(B993,vylosovanie!$N$10:$Q$162,3,0))</f>
        <v xml:space="preserve"> </v>
      </c>
      <c r="J993" s="297"/>
      <c r="K993" s="297"/>
      <c r="L993" s="297"/>
      <c r="M993" s="52"/>
      <c r="N993" s="300"/>
      <c r="O993" s="300"/>
      <c r="P993" s="300"/>
      <c r="Q993" s="300"/>
      <c r="R993" s="300"/>
      <c r="S993" s="300"/>
      <c r="T993" s="300"/>
      <c r="U993" s="52"/>
      <c r="V993" s="295" t="str">
        <f>IF(SUM(AF993:AL994)=0,"",SUM(AF993:AL993))</f>
        <v/>
      </c>
      <c r="W993" s="56"/>
      <c r="X993" s="52"/>
      <c r="AE993" s="42">
        <f>VLOOKUP(I993,vylosovanie!$F$5:$L$41,7,0)</f>
        <v>51</v>
      </c>
      <c r="AF993" s="57">
        <f>IF(N993&gt;N996,1,0)</f>
        <v>0</v>
      </c>
      <c r="AG993" s="57">
        <f t="shared" ref="AG993" si="1222">IF(O993&gt;O996,1,0)</f>
        <v>0</v>
      </c>
      <c r="AH993" s="57">
        <f t="shared" ref="AH993" si="1223">IF(P993&gt;P996,1,0)</f>
        <v>0</v>
      </c>
      <c r="AI993" s="57">
        <f t="shared" ref="AI993" si="1224">IF(Q993&gt;Q996,1,0)</f>
        <v>0</v>
      </c>
      <c r="AJ993" s="57">
        <f t="shared" ref="AJ993" si="1225">IF(R993&gt;R996,1,0)</f>
        <v>0</v>
      </c>
      <c r="AK993" s="57">
        <f t="shared" ref="AK993" si="1226">IF(S993&gt;S996,1,0)</f>
        <v>0</v>
      </c>
      <c r="AL993" s="57">
        <f t="shared" ref="AL993" si="1227">IF(T993&gt;T996,1,0)</f>
        <v>0</v>
      </c>
      <c r="AN993" s="57" t="str">
        <f t="shared" ref="AN993" si="1228">IF(ISBLANK(N993)=TRUE,"",IF(AF993=1,N996,-N993))</f>
        <v/>
      </c>
      <c r="AO993" s="57" t="str">
        <f t="shared" ref="AO993" si="1229">IF(ISBLANK(O993)=TRUE,"",IF(AG993=1,O996,-O993))</f>
        <v/>
      </c>
      <c r="AP993" s="57" t="str">
        <f t="shared" ref="AP993" si="1230">IF(ISBLANK(P993)=TRUE,"",IF(AH993=1,P996,-P993))</f>
        <v/>
      </c>
      <c r="AQ993" s="57" t="str">
        <f t="shared" ref="AQ993" si="1231">IF(ISBLANK(Q993)=TRUE,"",IF(AI993=1,Q996,-Q993))</f>
        <v/>
      </c>
      <c r="AR993" s="57" t="str">
        <f t="shared" ref="AR993" si="1232">IF(ISBLANK(R993)=TRUE,"",IF(AJ993=1,R996,-R993))</f>
        <v/>
      </c>
      <c r="AS993" s="57" t="str">
        <f t="shared" ref="AS993" si="1233">IF(ISBLANK(S993)=TRUE,"",IF(AK993=1,S996,-S993))</f>
        <v/>
      </c>
      <c r="AT993" s="57" t="str">
        <f t="shared" ref="AT993" si="1234">IF(ISBLANK(T993)=TRUE,"",IF(AL993=1,T996,-T993))</f>
        <v/>
      </c>
      <c r="AZ993" s="58" t="s">
        <v>5</v>
      </c>
      <c r="BA993" s="58">
        <v>1</v>
      </c>
    </row>
    <row r="994" spans="1:53" ht="39.9" customHeight="1" x14ac:dyDescent="1.1000000000000001">
      <c r="C994" s="40"/>
      <c r="D994" s="40"/>
      <c r="E994" s="53"/>
      <c r="F994" s="54"/>
      <c r="G994" s="299"/>
      <c r="H994" s="148"/>
      <c r="I994" s="296" t="str">
        <f>IF(ISERROR(VLOOKUP(B993,vylosovanie!$N$10:$Q$162,3,0))=TRUE," ",VLOOKUP(B993,vylosovanie!$N$10:$Q$162,4,0))</f>
        <v xml:space="preserve"> </v>
      </c>
      <c r="J994" s="297"/>
      <c r="K994" s="297"/>
      <c r="L994" s="297"/>
      <c r="M994" s="52"/>
      <c r="N994" s="301"/>
      <c r="O994" s="301"/>
      <c r="P994" s="301"/>
      <c r="Q994" s="301"/>
      <c r="R994" s="301"/>
      <c r="S994" s="301"/>
      <c r="T994" s="301"/>
      <c r="U994" s="52"/>
      <c r="V994" s="295"/>
      <c r="W994" s="56"/>
      <c r="X994" s="52"/>
      <c r="AE994" s="42">
        <f>VLOOKUP(I996,vylosovanie!$F$5:$L$41,7,0)</f>
        <v>51</v>
      </c>
      <c r="AF994" s="57">
        <f>IF(N996&gt;N993,1,0)</f>
        <v>0</v>
      </c>
      <c r="AG994" s="57">
        <f t="shared" ref="AG994" si="1235">IF(O996&gt;O993,1,0)</f>
        <v>0</v>
      </c>
      <c r="AH994" s="57">
        <f t="shared" ref="AH994" si="1236">IF(P996&gt;P993,1,0)</f>
        <v>0</v>
      </c>
      <c r="AI994" s="57">
        <f t="shared" ref="AI994" si="1237">IF(Q996&gt;Q993,1,0)</f>
        <v>0</v>
      </c>
      <c r="AJ994" s="57">
        <f t="shared" ref="AJ994" si="1238">IF(R996&gt;R993,1,0)</f>
        <v>0</v>
      </c>
      <c r="AK994" s="57">
        <f t="shared" ref="AK994" si="1239">IF(S996&gt;S993,1,0)</f>
        <v>0</v>
      </c>
      <c r="AL994" s="57">
        <f t="shared" ref="AL994" si="1240">IF(T996&gt;T993,1,0)</f>
        <v>0</v>
      </c>
      <c r="AN994" s="57" t="str">
        <f t="shared" ref="AN994" si="1241">IF(ISBLANK(N996)=TRUE,"",IF(AF994=1,N993,-N996))</f>
        <v/>
      </c>
      <c r="AO994" s="57" t="str">
        <f t="shared" ref="AO994" si="1242">IF(ISBLANK(O996)=TRUE,"",IF(AG994=1,O993,-O996))</f>
        <v/>
      </c>
      <c r="AP994" s="57" t="str">
        <f t="shared" ref="AP994" si="1243">IF(ISBLANK(P996)=TRUE,"",IF(AH994=1,P993,-P996))</f>
        <v/>
      </c>
      <c r="AQ994" s="57" t="str">
        <f t="shared" ref="AQ994" si="1244">IF(ISBLANK(Q996)=TRUE,"",IF(AI994=1,Q993,-Q996))</f>
        <v/>
      </c>
      <c r="AR994" s="57" t="str">
        <f t="shared" ref="AR994" si="1245">IF(ISBLANK(R996)=TRUE,"",IF(AJ994=1,R993,-R996))</f>
        <v/>
      </c>
      <c r="AS994" s="57" t="str">
        <f t="shared" ref="AS994" si="1246">IF(ISBLANK(S996)=TRUE,"",IF(AK994=1,S993,-S996))</f>
        <v/>
      </c>
      <c r="AT994" s="57" t="str">
        <f t="shared" ref="AT994" si="1247">IF(ISBLANK(T996)=TRUE,"",IF(AL994=1,T993,-T996))</f>
        <v/>
      </c>
      <c r="AZ994" s="58" t="s">
        <v>10</v>
      </c>
      <c r="BA994" s="58">
        <v>2</v>
      </c>
    </row>
    <row r="995" spans="1:53" ht="39.9" customHeight="1" x14ac:dyDescent="1.1000000000000001">
      <c r="C995" s="40"/>
      <c r="D995" s="40"/>
      <c r="E995" s="53" t="s">
        <v>20</v>
      </c>
      <c r="F995" s="54" t="e">
        <f>VLOOKUP(A991,'zoznam zapasov pomoc'!$A$6:$K$133,9,0)</f>
        <v>#N/A</v>
      </c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6"/>
      <c r="X995" s="52"/>
      <c r="AZ995" s="58" t="s">
        <v>23</v>
      </c>
      <c r="BA995" s="58">
        <v>3</v>
      </c>
    </row>
    <row r="996" spans="1:53" ht="39.9" customHeight="1" x14ac:dyDescent="1.1000000000000001">
      <c r="A996" s="41" t="e">
        <f>CONCATENATE(2,A991)</f>
        <v>#N/A</v>
      </c>
      <c r="B996" s="41" t="e">
        <f>VLOOKUP(A996,'KO KODY SPOLU'!$A$3:$B$478,2,0)</f>
        <v>#N/A</v>
      </c>
      <c r="C996" s="40"/>
      <c r="D996" s="40"/>
      <c r="E996" s="53" t="s">
        <v>13</v>
      </c>
      <c r="F996" s="59" t="e">
        <f>VLOOKUP(A991,'zoznam zapasov pomoc'!$A$6:$K$133,10,0)</f>
        <v>#N/A</v>
      </c>
      <c r="G996" s="298"/>
      <c r="H996" s="148"/>
      <c r="I996" s="296" t="str">
        <f>IF(ISERROR(VLOOKUP(B996,vylosovanie!$N$10:$Q$162,3,0))=TRUE," ",VLOOKUP(B996,vylosovanie!$N$10:$Q$162,3,0))</f>
        <v xml:space="preserve"> </v>
      </c>
      <c r="J996" s="297"/>
      <c r="K996" s="297"/>
      <c r="L996" s="297"/>
      <c r="M996" s="52"/>
      <c r="N996" s="300"/>
      <c r="O996" s="300"/>
      <c r="P996" s="300"/>
      <c r="Q996" s="300"/>
      <c r="R996" s="300"/>
      <c r="S996" s="300"/>
      <c r="T996" s="300"/>
      <c r="U996" s="52"/>
      <c r="V996" s="295" t="str">
        <f>IF(SUM(AF993:AL994)=0,"",SUM(AF994:AL994))</f>
        <v/>
      </c>
      <c r="W996" s="56"/>
      <c r="X996" s="52"/>
      <c r="AZ996" s="58" t="s">
        <v>24</v>
      </c>
      <c r="BA996" s="58">
        <v>4</v>
      </c>
    </row>
    <row r="997" spans="1:53" ht="39.9" customHeight="1" x14ac:dyDescent="1.1000000000000001">
      <c r="C997" s="40"/>
      <c r="D997" s="40"/>
      <c r="E997" s="60"/>
      <c r="F997" s="61"/>
      <c r="G997" s="299"/>
      <c r="H997" s="148"/>
      <c r="I997" s="296" t="str">
        <f>IF(ISERROR(VLOOKUP(B996,vylosovanie!$N$10:$Q$162,3,0))=TRUE," ",VLOOKUP(B996,vylosovanie!$N$10:$Q$162,4,0))</f>
        <v xml:space="preserve"> </v>
      </c>
      <c r="J997" s="297"/>
      <c r="K997" s="297"/>
      <c r="L997" s="297"/>
      <c r="M997" s="52"/>
      <c r="N997" s="301"/>
      <c r="O997" s="301"/>
      <c r="P997" s="301"/>
      <c r="Q997" s="301"/>
      <c r="R997" s="301"/>
      <c r="S997" s="301"/>
      <c r="T997" s="301"/>
      <c r="U997" s="52"/>
      <c r="V997" s="295"/>
      <c r="W997" s="56"/>
      <c r="X997" s="52"/>
      <c r="AZ997" s="58" t="s">
        <v>25</v>
      </c>
      <c r="BA997" s="58">
        <v>5</v>
      </c>
    </row>
    <row r="998" spans="1:53" ht="39.9" customHeight="1" x14ac:dyDescent="1.1000000000000001">
      <c r="C998" s="40"/>
      <c r="D998" s="40"/>
      <c r="E998" s="53" t="s">
        <v>36</v>
      </c>
      <c r="F998" s="54" t="s">
        <v>476</v>
      </c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6"/>
      <c r="X998" s="52"/>
      <c r="AZ998" s="58" t="s">
        <v>26</v>
      </c>
      <c r="BA998" s="58">
        <v>6</v>
      </c>
    </row>
    <row r="999" spans="1:53" ht="39.9" customHeight="1" x14ac:dyDescent="1.1000000000000001">
      <c r="C999" s="40"/>
      <c r="D999" s="40"/>
      <c r="E999" s="60"/>
      <c r="F999" s="61"/>
      <c r="G999" s="52"/>
      <c r="H999" s="52"/>
      <c r="I999" s="52" t="s">
        <v>17</v>
      </c>
      <c r="J999" s="52"/>
      <c r="K999" s="52"/>
      <c r="L999" s="52"/>
      <c r="M999" s="52"/>
      <c r="N999" s="62"/>
      <c r="O999" s="55"/>
      <c r="P999" s="55" t="s">
        <v>19</v>
      </c>
      <c r="Q999" s="55"/>
      <c r="R999" s="55"/>
      <c r="S999" s="55"/>
      <c r="T999" s="55"/>
      <c r="U999" s="52"/>
      <c r="V999" s="52"/>
      <c r="W999" s="56"/>
      <c r="X999" s="52"/>
      <c r="AZ999" s="58" t="s">
        <v>27</v>
      </c>
      <c r="BA999" s="58">
        <v>7</v>
      </c>
    </row>
    <row r="1000" spans="1:53" ht="39.9" customHeight="1" x14ac:dyDescent="1.1000000000000001">
      <c r="E1000" s="53" t="s">
        <v>11</v>
      </c>
      <c r="F1000" s="54"/>
      <c r="G1000" s="52"/>
      <c r="H1000" s="52"/>
      <c r="I1000" s="294"/>
      <c r="J1000" s="294"/>
      <c r="K1000" s="294"/>
      <c r="L1000" s="294"/>
      <c r="M1000" s="52"/>
      <c r="N1000" s="291" t="str">
        <f>IF(I993="x",I996,IF(I996="x",I993,IF(V993="w",I993,IF(V996="w",I996,IF(V993&gt;V996,I993,IF(V996&gt;V993,I996," "))))))</f>
        <v xml:space="preserve"> </v>
      </c>
      <c r="O1000" s="302"/>
      <c r="P1000" s="302"/>
      <c r="Q1000" s="302"/>
      <c r="R1000" s="302"/>
      <c r="S1000" s="303"/>
      <c r="T1000" s="52"/>
      <c r="U1000" s="52"/>
      <c r="V1000" s="52"/>
      <c r="W1000" s="56"/>
      <c r="X1000" s="52"/>
      <c r="AZ1000" s="58" t="s">
        <v>28</v>
      </c>
      <c r="BA1000" s="58">
        <v>8</v>
      </c>
    </row>
    <row r="1001" spans="1:53" ht="39.9" customHeight="1" x14ac:dyDescent="1.1000000000000001">
      <c r="E1001" s="60"/>
      <c r="F1001" s="61"/>
      <c r="G1001" s="52"/>
      <c r="H1001" s="52"/>
      <c r="I1001" s="294"/>
      <c r="J1001" s="294"/>
      <c r="K1001" s="294"/>
      <c r="L1001" s="294"/>
      <c r="M1001" s="52"/>
      <c r="N1001" s="291" t="str">
        <f>IF(I994="x",I997,IF(I997="x",I994,IF(V993="w",I994,IF(V996="w",I997,IF(V993&gt;V996,I994,IF(V996&gt;V993,I997," "))))))</f>
        <v xml:space="preserve"> </v>
      </c>
      <c r="O1001" s="302"/>
      <c r="P1001" s="302"/>
      <c r="Q1001" s="302"/>
      <c r="R1001" s="302"/>
      <c r="S1001" s="303"/>
      <c r="T1001" s="52"/>
      <c r="U1001" s="52"/>
      <c r="V1001" s="52"/>
      <c r="W1001" s="56"/>
      <c r="X1001" s="52"/>
    </row>
    <row r="1002" spans="1:53" ht="39.9" customHeight="1" x14ac:dyDescent="1.1000000000000001">
      <c r="E1002" s="53" t="s">
        <v>12</v>
      </c>
      <c r="F1002" s="149" t="e">
        <f>IF($K$1=8,VLOOKUP('zapisy k stolom'!F991,PAVUK!$GR$2:$GS$8,2,0),IF($K$1=16,VLOOKUP('zapisy k stolom'!F991,PAVUK!$HF$2:$HG$16,2,0),IF($K$1=32,VLOOKUP('zapisy k stolom'!F991,PAVUK!$HB$2:$HC$32,2,0),IF('zapisy k stolom'!$K$1=64,VLOOKUP('zapisy k stolom'!F991,PAVUK!$GX$2:$GY$64,2,0),IF('zapisy k stolom'!$K$1=128,VLOOKUP('zapisy k stolom'!F991,PAVUK!$GT$2:$GU$128,2,0))))))</f>
        <v>#N/A</v>
      </c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6"/>
      <c r="X1002" s="52"/>
    </row>
    <row r="1003" spans="1:53" ht="39.9" customHeight="1" x14ac:dyDescent="1.1000000000000001">
      <c r="E1003" s="60"/>
      <c r="F1003" s="61"/>
      <c r="G1003" s="52"/>
      <c r="H1003" s="52" t="s">
        <v>18</v>
      </c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6"/>
      <c r="X1003" s="52"/>
    </row>
    <row r="1004" spans="1:53" ht="39.9" customHeight="1" x14ac:dyDescent="1.1000000000000001">
      <c r="E1004" s="60"/>
      <c r="F1004" s="61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6"/>
      <c r="X1004" s="52"/>
    </row>
    <row r="1005" spans="1:53" ht="39.9" customHeight="1" x14ac:dyDescent="1.1000000000000001">
      <c r="E1005" s="60"/>
      <c r="F1005" s="61"/>
      <c r="G1005" s="52"/>
      <c r="H1005" s="52"/>
      <c r="I1005" s="289" t="str">
        <f>I993</f>
        <v xml:space="preserve"> </v>
      </c>
      <c r="J1005" s="289"/>
      <c r="K1005" s="289"/>
      <c r="L1005" s="289"/>
      <c r="M1005" s="52"/>
      <c r="N1005" s="52"/>
      <c r="P1005" s="289" t="str">
        <f>I996</f>
        <v xml:space="preserve"> </v>
      </c>
      <c r="Q1005" s="289"/>
      <c r="R1005" s="289"/>
      <c r="S1005" s="289"/>
      <c r="T1005" s="290"/>
      <c r="U1005" s="290"/>
      <c r="V1005" s="52"/>
      <c r="W1005" s="56"/>
      <c r="X1005" s="52"/>
    </row>
    <row r="1006" spans="1:53" ht="39.9" customHeight="1" x14ac:dyDescent="1.1000000000000001">
      <c r="E1006" s="60"/>
      <c r="F1006" s="61"/>
      <c r="G1006" s="52"/>
      <c r="H1006" s="52"/>
      <c r="I1006" s="289" t="str">
        <f>I994</f>
        <v xml:space="preserve"> </v>
      </c>
      <c r="J1006" s="289"/>
      <c r="K1006" s="289"/>
      <c r="L1006" s="289"/>
      <c r="M1006" s="52"/>
      <c r="N1006" s="52"/>
      <c r="O1006" s="52"/>
      <c r="P1006" s="289" t="str">
        <f>I997</f>
        <v xml:space="preserve"> </v>
      </c>
      <c r="Q1006" s="289"/>
      <c r="R1006" s="289"/>
      <c r="S1006" s="289"/>
      <c r="T1006" s="290"/>
      <c r="U1006" s="290"/>
      <c r="V1006" s="52"/>
      <c r="W1006" s="56"/>
      <c r="X1006" s="52"/>
    </row>
    <row r="1007" spans="1:53" ht="69.900000000000006" customHeight="1" x14ac:dyDescent="1.1000000000000001">
      <c r="E1007" s="53"/>
      <c r="F1007" s="54"/>
      <c r="G1007" s="52"/>
      <c r="H1007" s="63" t="s">
        <v>21</v>
      </c>
      <c r="I1007" s="291"/>
      <c r="J1007" s="292"/>
      <c r="K1007" s="292"/>
      <c r="L1007" s="293"/>
      <c r="M1007" s="52"/>
      <c r="N1007" s="52"/>
      <c r="O1007" s="63" t="s">
        <v>21</v>
      </c>
      <c r="P1007" s="294"/>
      <c r="Q1007" s="294"/>
      <c r="R1007" s="294"/>
      <c r="S1007" s="294"/>
      <c r="T1007" s="294"/>
      <c r="U1007" s="294"/>
      <c r="V1007" s="52"/>
      <c r="W1007" s="56"/>
      <c r="X1007" s="52"/>
    </row>
    <row r="1008" spans="1:53" ht="69.900000000000006" customHeight="1" x14ac:dyDescent="1.1000000000000001">
      <c r="E1008" s="53"/>
      <c r="F1008" s="54"/>
      <c r="G1008" s="52"/>
      <c r="H1008" s="63" t="s">
        <v>22</v>
      </c>
      <c r="I1008" s="294"/>
      <c r="J1008" s="294"/>
      <c r="K1008" s="294"/>
      <c r="L1008" s="294"/>
      <c r="M1008" s="52"/>
      <c r="N1008" s="52"/>
      <c r="O1008" s="63" t="s">
        <v>22</v>
      </c>
      <c r="P1008" s="294"/>
      <c r="Q1008" s="294"/>
      <c r="R1008" s="294"/>
      <c r="S1008" s="294"/>
      <c r="T1008" s="294"/>
      <c r="U1008" s="294"/>
      <c r="V1008" s="52"/>
      <c r="W1008" s="56"/>
      <c r="X1008" s="52"/>
    </row>
    <row r="1009" spans="1:53" ht="69.900000000000006" customHeight="1" x14ac:dyDescent="1.1000000000000001">
      <c r="E1009" s="53"/>
      <c r="F1009" s="54"/>
      <c r="G1009" s="52"/>
      <c r="H1009" s="63" t="s">
        <v>22</v>
      </c>
      <c r="I1009" s="294"/>
      <c r="J1009" s="294"/>
      <c r="K1009" s="294"/>
      <c r="L1009" s="294"/>
      <c r="M1009" s="52"/>
      <c r="N1009" s="52"/>
      <c r="O1009" s="63" t="s">
        <v>22</v>
      </c>
      <c r="P1009" s="294"/>
      <c r="Q1009" s="294"/>
      <c r="R1009" s="294"/>
      <c r="S1009" s="294"/>
      <c r="T1009" s="294"/>
      <c r="U1009" s="294"/>
      <c r="V1009" s="52"/>
      <c r="W1009" s="56"/>
      <c r="X1009" s="52"/>
    </row>
    <row r="1010" spans="1:53" ht="39.9" customHeight="1" thickBot="1" x14ac:dyDescent="1.1499999999999999">
      <c r="E1010" s="64"/>
      <c r="F1010" s="65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7"/>
      <c r="U1010" s="67"/>
      <c r="V1010" s="67"/>
      <c r="W1010" s="68"/>
      <c r="X1010" s="52"/>
    </row>
    <row r="1011" spans="1:53" ht="61.8" thickBot="1" x14ac:dyDescent="1.1499999999999999"/>
    <row r="1012" spans="1:53" ht="39.9" customHeight="1" x14ac:dyDescent="1.1000000000000001">
      <c r="A1012" s="41" t="e">
        <f>F1023</f>
        <v>#N/A</v>
      </c>
      <c r="C1012" s="40"/>
      <c r="D1012" s="40"/>
      <c r="E1012" s="48" t="s">
        <v>39</v>
      </c>
      <c r="F1012" s="49">
        <f>F991+1</f>
        <v>49</v>
      </c>
      <c r="G1012" s="50"/>
      <c r="H1012" s="86" t="s">
        <v>192</v>
      </c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 t="s">
        <v>15</v>
      </c>
      <c r="W1012" s="51"/>
      <c r="X1012" s="52"/>
      <c r="Y1012" s="42" t="e">
        <f>A1014</f>
        <v>#N/A</v>
      </c>
      <c r="Z1012" s="47" t="str">
        <f>CONCATENATE("(",V1014,":",V1017,")")</f>
        <v>(:)</v>
      </c>
      <c r="AA1012" s="44" t="str">
        <f>IF(N1021=" ","",IF(N1021=I1014,B1014,IF(N1021=I1017,B1017," ")))</f>
        <v/>
      </c>
      <c r="AB1012" s="44" t="str">
        <f>IF(V1014&gt;V1017,AV1012,IF(V1017&gt;V1014,AV1013,""))</f>
        <v/>
      </c>
      <c r="AC1012" s="44" t="e">
        <f>CONCATENATE("Tbl.: ",F1014,"   H: ",F1017,"   D: ",F1016)</f>
        <v>#N/A</v>
      </c>
      <c r="AD1012" s="42" t="e">
        <f>IF(OR(I1017="X",I1014="X"),"",IF(N1021=I1014,B1017,B1014))</f>
        <v>#N/A</v>
      </c>
      <c r="AE1012" s="42" t="s">
        <v>4</v>
      </c>
      <c r="AV1012" s="45" t="str">
        <f>CONCATENATE(V1014,":",V1017, " ( ",AN1014,",",AO1014,",",AP1014,",",AQ1014,",",AR1014,",",AS1014,",",AT1014," ) ")</f>
        <v xml:space="preserve">: ( ,,,,,, ) </v>
      </c>
    </row>
    <row r="1013" spans="1:53" ht="39.9" customHeight="1" x14ac:dyDescent="1.1000000000000001">
      <c r="C1013" s="40"/>
      <c r="D1013" s="40"/>
      <c r="E1013" s="53"/>
      <c r="F1013" s="54"/>
      <c r="G1013" s="85" t="s">
        <v>191</v>
      </c>
      <c r="H1013" s="87" t="s">
        <v>193</v>
      </c>
      <c r="I1013" s="52"/>
      <c r="J1013" s="52"/>
      <c r="K1013" s="52"/>
      <c r="L1013" s="52"/>
      <c r="M1013" s="52"/>
      <c r="N1013" s="55">
        <v>1</v>
      </c>
      <c r="O1013" s="55">
        <v>2</v>
      </c>
      <c r="P1013" s="55">
        <v>3</v>
      </c>
      <c r="Q1013" s="55">
        <v>4</v>
      </c>
      <c r="R1013" s="55">
        <v>5</v>
      </c>
      <c r="S1013" s="55">
        <v>6</v>
      </c>
      <c r="T1013" s="55">
        <v>7</v>
      </c>
      <c r="U1013" s="52"/>
      <c r="V1013" s="55" t="s">
        <v>16</v>
      </c>
      <c r="W1013" s="56"/>
      <c r="X1013" s="52"/>
      <c r="AE1013" s="42" t="s">
        <v>38</v>
      </c>
      <c r="AV1013" s="45" t="str">
        <f>CONCATENATE(V1017,":",V1014, " ( ",AN1015,",",AO1015,",",AP1015,",",AQ1015,",",AR1015,",",AS1015,",",AT1015," ) ")</f>
        <v xml:space="preserve">: ( ,,,,,, ) </v>
      </c>
    </row>
    <row r="1014" spans="1:53" ht="39.9" customHeight="1" x14ac:dyDescent="1.1000000000000001">
      <c r="A1014" s="41" t="e">
        <f>CONCATENATE(1,A1012)</f>
        <v>#N/A</v>
      </c>
      <c r="B1014" s="41" t="e">
        <f>VLOOKUP(A1014,'KO KODY SPOLU'!$A$3:$B$478,2,0)</f>
        <v>#N/A</v>
      </c>
      <c r="C1014" s="40"/>
      <c r="D1014" s="40"/>
      <c r="E1014" s="53" t="s">
        <v>14</v>
      </c>
      <c r="F1014" s="54" t="e">
        <f>VLOOKUP(A1012,'zoznam zapasov pomoc'!$A$6:$K$133,11,0)</f>
        <v>#N/A</v>
      </c>
      <c r="G1014" s="298"/>
      <c r="H1014" s="148"/>
      <c r="I1014" s="296" t="str">
        <f>IF(ISERROR(VLOOKUP(B1014,vylosovanie!$N$10:$Q$162,3,0))=TRUE," ",VLOOKUP(B1014,vylosovanie!$N$10:$Q$162,3,0))</f>
        <v xml:space="preserve"> </v>
      </c>
      <c r="J1014" s="297"/>
      <c r="K1014" s="297"/>
      <c r="L1014" s="297"/>
      <c r="M1014" s="52"/>
      <c r="N1014" s="300"/>
      <c r="O1014" s="300"/>
      <c r="P1014" s="300"/>
      <c r="Q1014" s="300"/>
      <c r="R1014" s="300"/>
      <c r="S1014" s="300"/>
      <c r="T1014" s="300"/>
      <c r="U1014" s="52"/>
      <c r="V1014" s="295" t="str">
        <f>IF(SUM(AF1014:AL1015)=0,"",SUM(AF1014:AL1014))</f>
        <v/>
      </c>
      <c r="W1014" s="56"/>
      <c r="X1014" s="52"/>
      <c r="AE1014" s="42">
        <f>VLOOKUP(I1014,vylosovanie!$F$5:$L$41,7,0)</f>
        <v>51</v>
      </c>
      <c r="AF1014" s="57">
        <f>IF(N1014&gt;N1017,1,0)</f>
        <v>0</v>
      </c>
      <c r="AG1014" s="57">
        <f t="shared" ref="AG1014" si="1248">IF(O1014&gt;O1017,1,0)</f>
        <v>0</v>
      </c>
      <c r="AH1014" s="57">
        <f t="shared" ref="AH1014" si="1249">IF(P1014&gt;P1017,1,0)</f>
        <v>0</v>
      </c>
      <c r="AI1014" s="57">
        <f t="shared" ref="AI1014" si="1250">IF(Q1014&gt;Q1017,1,0)</f>
        <v>0</v>
      </c>
      <c r="AJ1014" s="57">
        <f t="shared" ref="AJ1014" si="1251">IF(R1014&gt;R1017,1,0)</f>
        <v>0</v>
      </c>
      <c r="AK1014" s="57">
        <f t="shared" ref="AK1014" si="1252">IF(S1014&gt;S1017,1,0)</f>
        <v>0</v>
      </c>
      <c r="AL1014" s="57">
        <f t="shared" ref="AL1014" si="1253">IF(T1014&gt;T1017,1,0)</f>
        <v>0</v>
      </c>
      <c r="AN1014" s="57" t="str">
        <f t="shared" ref="AN1014" si="1254">IF(ISBLANK(N1014)=TRUE,"",IF(AF1014=1,N1017,-N1014))</f>
        <v/>
      </c>
      <c r="AO1014" s="57" t="str">
        <f t="shared" ref="AO1014" si="1255">IF(ISBLANK(O1014)=TRUE,"",IF(AG1014=1,O1017,-O1014))</f>
        <v/>
      </c>
      <c r="AP1014" s="57" t="str">
        <f t="shared" ref="AP1014" si="1256">IF(ISBLANK(P1014)=TRUE,"",IF(AH1014=1,P1017,-P1014))</f>
        <v/>
      </c>
      <c r="AQ1014" s="57" t="str">
        <f t="shared" ref="AQ1014" si="1257">IF(ISBLANK(Q1014)=TRUE,"",IF(AI1014=1,Q1017,-Q1014))</f>
        <v/>
      </c>
      <c r="AR1014" s="57" t="str">
        <f t="shared" ref="AR1014" si="1258">IF(ISBLANK(R1014)=TRUE,"",IF(AJ1014=1,R1017,-R1014))</f>
        <v/>
      </c>
      <c r="AS1014" s="57" t="str">
        <f t="shared" ref="AS1014" si="1259">IF(ISBLANK(S1014)=TRUE,"",IF(AK1014=1,S1017,-S1014))</f>
        <v/>
      </c>
      <c r="AT1014" s="57" t="str">
        <f t="shared" ref="AT1014" si="1260">IF(ISBLANK(T1014)=TRUE,"",IF(AL1014=1,T1017,-T1014))</f>
        <v/>
      </c>
      <c r="AZ1014" s="58" t="s">
        <v>5</v>
      </c>
      <c r="BA1014" s="58">
        <v>1</v>
      </c>
    </row>
    <row r="1015" spans="1:53" ht="39.9" customHeight="1" x14ac:dyDescent="1.1000000000000001">
      <c r="C1015" s="40"/>
      <c r="D1015" s="40"/>
      <c r="E1015" s="53"/>
      <c r="F1015" s="54"/>
      <c r="G1015" s="299"/>
      <c r="H1015" s="148"/>
      <c r="I1015" s="296" t="str">
        <f>IF(ISERROR(VLOOKUP(B1014,vylosovanie!$N$10:$Q$162,3,0))=TRUE," ",VLOOKUP(B1014,vylosovanie!$N$10:$Q$162,4,0))</f>
        <v xml:space="preserve"> </v>
      </c>
      <c r="J1015" s="297"/>
      <c r="K1015" s="297"/>
      <c r="L1015" s="297"/>
      <c r="M1015" s="52"/>
      <c r="N1015" s="301"/>
      <c r="O1015" s="301"/>
      <c r="P1015" s="301"/>
      <c r="Q1015" s="301"/>
      <c r="R1015" s="301"/>
      <c r="S1015" s="301"/>
      <c r="T1015" s="301"/>
      <c r="U1015" s="52"/>
      <c r="V1015" s="295"/>
      <c r="W1015" s="56"/>
      <c r="X1015" s="52"/>
      <c r="AE1015" s="42">
        <f>VLOOKUP(I1017,vylosovanie!$F$5:$L$41,7,0)</f>
        <v>51</v>
      </c>
      <c r="AF1015" s="57">
        <f>IF(N1017&gt;N1014,1,0)</f>
        <v>0</v>
      </c>
      <c r="AG1015" s="57">
        <f t="shared" ref="AG1015" si="1261">IF(O1017&gt;O1014,1,0)</f>
        <v>0</v>
      </c>
      <c r="AH1015" s="57">
        <f t="shared" ref="AH1015" si="1262">IF(P1017&gt;P1014,1,0)</f>
        <v>0</v>
      </c>
      <c r="AI1015" s="57">
        <f t="shared" ref="AI1015" si="1263">IF(Q1017&gt;Q1014,1,0)</f>
        <v>0</v>
      </c>
      <c r="AJ1015" s="57">
        <f t="shared" ref="AJ1015" si="1264">IF(R1017&gt;R1014,1,0)</f>
        <v>0</v>
      </c>
      <c r="AK1015" s="57">
        <f t="shared" ref="AK1015" si="1265">IF(S1017&gt;S1014,1,0)</f>
        <v>0</v>
      </c>
      <c r="AL1015" s="57">
        <f t="shared" ref="AL1015" si="1266">IF(T1017&gt;T1014,1,0)</f>
        <v>0</v>
      </c>
      <c r="AN1015" s="57" t="str">
        <f t="shared" ref="AN1015" si="1267">IF(ISBLANK(N1017)=TRUE,"",IF(AF1015=1,N1014,-N1017))</f>
        <v/>
      </c>
      <c r="AO1015" s="57" t="str">
        <f t="shared" ref="AO1015" si="1268">IF(ISBLANK(O1017)=TRUE,"",IF(AG1015=1,O1014,-O1017))</f>
        <v/>
      </c>
      <c r="AP1015" s="57" t="str">
        <f t="shared" ref="AP1015" si="1269">IF(ISBLANK(P1017)=TRUE,"",IF(AH1015=1,P1014,-P1017))</f>
        <v/>
      </c>
      <c r="AQ1015" s="57" t="str">
        <f t="shared" ref="AQ1015" si="1270">IF(ISBLANK(Q1017)=TRUE,"",IF(AI1015=1,Q1014,-Q1017))</f>
        <v/>
      </c>
      <c r="AR1015" s="57" t="str">
        <f t="shared" ref="AR1015" si="1271">IF(ISBLANK(R1017)=TRUE,"",IF(AJ1015=1,R1014,-R1017))</f>
        <v/>
      </c>
      <c r="AS1015" s="57" t="str">
        <f t="shared" ref="AS1015" si="1272">IF(ISBLANK(S1017)=TRUE,"",IF(AK1015=1,S1014,-S1017))</f>
        <v/>
      </c>
      <c r="AT1015" s="57" t="str">
        <f t="shared" ref="AT1015" si="1273">IF(ISBLANK(T1017)=TRUE,"",IF(AL1015=1,T1014,-T1017))</f>
        <v/>
      </c>
      <c r="AZ1015" s="58" t="s">
        <v>10</v>
      </c>
      <c r="BA1015" s="58">
        <v>2</v>
      </c>
    </row>
    <row r="1016" spans="1:53" ht="39.9" customHeight="1" x14ac:dyDescent="1.1000000000000001">
      <c r="C1016" s="40"/>
      <c r="D1016" s="40"/>
      <c r="E1016" s="53" t="s">
        <v>20</v>
      </c>
      <c r="F1016" s="54" t="e">
        <f>VLOOKUP(A1012,'zoznam zapasov pomoc'!$A$6:$K$133,9,0)</f>
        <v>#N/A</v>
      </c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6"/>
      <c r="X1016" s="52"/>
      <c r="AZ1016" s="58" t="s">
        <v>23</v>
      </c>
      <c r="BA1016" s="58">
        <v>3</v>
      </c>
    </row>
    <row r="1017" spans="1:53" ht="39.9" customHeight="1" x14ac:dyDescent="1.1000000000000001">
      <c r="A1017" s="41" t="e">
        <f>CONCATENATE(2,A1012)</f>
        <v>#N/A</v>
      </c>
      <c r="B1017" s="41" t="e">
        <f>VLOOKUP(A1017,'KO KODY SPOLU'!$A$3:$B$478,2,0)</f>
        <v>#N/A</v>
      </c>
      <c r="C1017" s="40"/>
      <c r="D1017" s="40"/>
      <c r="E1017" s="53" t="s">
        <v>13</v>
      </c>
      <c r="F1017" s="59" t="e">
        <f>VLOOKUP(A1012,'zoznam zapasov pomoc'!$A$6:$K$133,10,0)</f>
        <v>#N/A</v>
      </c>
      <c r="G1017" s="298"/>
      <c r="H1017" s="148"/>
      <c r="I1017" s="296" t="str">
        <f>IF(ISERROR(VLOOKUP(B1017,vylosovanie!$N$10:$Q$162,3,0))=TRUE," ",VLOOKUP(B1017,vylosovanie!$N$10:$Q$162,3,0))</f>
        <v xml:space="preserve"> </v>
      </c>
      <c r="J1017" s="297"/>
      <c r="K1017" s="297"/>
      <c r="L1017" s="297"/>
      <c r="M1017" s="52"/>
      <c r="N1017" s="300"/>
      <c r="O1017" s="300"/>
      <c r="P1017" s="300"/>
      <c r="Q1017" s="300"/>
      <c r="R1017" s="300"/>
      <c r="S1017" s="300"/>
      <c r="T1017" s="300"/>
      <c r="U1017" s="52"/>
      <c r="V1017" s="295" t="str">
        <f>IF(SUM(AF1014:AL1015)=0,"",SUM(AF1015:AL1015))</f>
        <v/>
      </c>
      <c r="W1017" s="56"/>
      <c r="X1017" s="52"/>
      <c r="AZ1017" s="58" t="s">
        <v>24</v>
      </c>
      <c r="BA1017" s="58">
        <v>4</v>
      </c>
    </row>
    <row r="1018" spans="1:53" ht="39.9" customHeight="1" x14ac:dyDescent="1.1000000000000001">
      <c r="C1018" s="40"/>
      <c r="D1018" s="40"/>
      <c r="E1018" s="60"/>
      <c r="F1018" s="61"/>
      <c r="G1018" s="299"/>
      <c r="H1018" s="148"/>
      <c r="I1018" s="296" t="str">
        <f>IF(ISERROR(VLOOKUP(B1017,vylosovanie!$N$10:$Q$162,3,0))=TRUE," ",VLOOKUP(B1017,vylosovanie!$N$10:$Q$162,4,0))</f>
        <v xml:space="preserve"> </v>
      </c>
      <c r="J1018" s="297"/>
      <c r="K1018" s="297"/>
      <c r="L1018" s="297"/>
      <c r="M1018" s="52"/>
      <c r="N1018" s="301"/>
      <c r="O1018" s="301"/>
      <c r="P1018" s="301"/>
      <c r="Q1018" s="301"/>
      <c r="R1018" s="301"/>
      <c r="S1018" s="301"/>
      <c r="T1018" s="301"/>
      <c r="U1018" s="52"/>
      <c r="V1018" s="295"/>
      <c r="W1018" s="56"/>
      <c r="X1018" s="52"/>
      <c r="AZ1018" s="58" t="s">
        <v>25</v>
      </c>
      <c r="BA1018" s="58">
        <v>5</v>
      </c>
    </row>
    <row r="1019" spans="1:53" ht="39.9" customHeight="1" x14ac:dyDescent="1.1000000000000001">
      <c r="C1019" s="40"/>
      <c r="D1019" s="40"/>
      <c r="E1019" s="53" t="s">
        <v>36</v>
      </c>
      <c r="F1019" s="54" t="s">
        <v>476</v>
      </c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6"/>
      <c r="X1019" s="52"/>
      <c r="AZ1019" s="58" t="s">
        <v>26</v>
      </c>
      <c r="BA1019" s="58">
        <v>6</v>
      </c>
    </row>
    <row r="1020" spans="1:53" ht="39.9" customHeight="1" x14ac:dyDescent="1.1000000000000001">
      <c r="C1020" s="40"/>
      <c r="D1020" s="40"/>
      <c r="E1020" s="60"/>
      <c r="F1020" s="61"/>
      <c r="G1020" s="52"/>
      <c r="H1020" s="52"/>
      <c r="I1020" s="52" t="s">
        <v>17</v>
      </c>
      <c r="J1020" s="52"/>
      <c r="K1020" s="52"/>
      <c r="L1020" s="52"/>
      <c r="M1020" s="52"/>
      <c r="N1020" s="62"/>
      <c r="O1020" s="55"/>
      <c r="P1020" s="55" t="s">
        <v>19</v>
      </c>
      <c r="Q1020" s="55"/>
      <c r="R1020" s="55"/>
      <c r="S1020" s="55"/>
      <c r="T1020" s="55"/>
      <c r="U1020" s="52"/>
      <c r="V1020" s="52"/>
      <c r="W1020" s="56"/>
      <c r="X1020" s="52"/>
      <c r="AZ1020" s="58" t="s">
        <v>27</v>
      </c>
      <c r="BA1020" s="58">
        <v>7</v>
      </c>
    </row>
    <row r="1021" spans="1:53" ht="39.9" customHeight="1" x14ac:dyDescent="1.1000000000000001">
      <c r="E1021" s="53" t="s">
        <v>11</v>
      </c>
      <c r="F1021" s="54"/>
      <c r="G1021" s="52"/>
      <c r="H1021" s="52"/>
      <c r="I1021" s="294"/>
      <c r="J1021" s="294"/>
      <c r="K1021" s="294"/>
      <c r="L1021" s="294"/>
      <c r="M1021" s="52"/>
      <c r="N1021" s="291" t="str">
        <f>IF(I1014="x",I1017,IF(I1017="x",I1014,IF(V1014="w",I1014,IF(V1017="w",I1017,IF(V1014&gt;V1017,I1014,IF(V1017&gt;V1014,I1017," "))))))</f>
        <v xml:space="preserve"> </v>
      </c>
      <c r="O1021" s="302"/>
      <c r="P1021" s="302"/>
      <c r="Q1021" s="302"/>
      <c r="R1021" s="302"/>
      <c r="S1021" s="303"/>
      <c r="T1021" s="52"/>
      <c r="U1021" s="52"/>
      <c r="V1021" s="52"/>
      <c r="W1021" s="56"/>
      <c r="X1021" s="52"/>
      <c r="AZ1021" s="58" t="s">
        <v>28</v>
      </c>
      <c r="BA1021" s="58">
        <v>8</v>
      </c>
    </row>
    <row r="1022" spans="1:53" ht="39.9" customHeight="1" x14ac:dyDescent="1.1000000000000001">
      <c r="E1022" s="60"/>
      <c r="F1022" s="61"/>
      <c r="G1022" s="52"/>
      <c r="H1022" s="52"/>
      <c r="I1022" s="294"/>
      <c r="J1022" s="294"/>
      <c r="K1022" s="294"/>
      <c r="L1022" s="294"/>
      <c r="M1022" s="52"/>
      <c r="N1022" s="291" t="str">
        <f>IF(I1015="x",I1018,IF(I1018="x",I1015,IF(V1014="w",I1015,IF(V1017="w",I1018,IF(V1014&gt;V1017,I1015,IF(V1017&gt;V1014,I1018," "))))))</f>
        <v xml:space="preserve"> </v>
      </c>
      <c r="O1022" s="302"/>
      <c r="P1022" s="302"/>
      <c r="Q1022" s="302"/>
      <c r="R1022" s="302"/>
      <c r="S1022" s="303"/>
      <c r="T1022" s="52"/>
      <c r="U1022" s="52"/>
      <c r="V1022" s="52"/>
      <c r="W1022" s="56"/>
      <c r="X1022" s="52"/>
    </row>
    <row r="1023" spans="1:53" ht="39.9" customHeight="1" x14ac:dyDescent="1.1000000000000001">
      <c r="E1023" s="53" t="s">
        <v>12</v>
      </c>
      <c r="F1023" s="149" t="e">
        <f>IF($K$1=8,VLOOKUP('zapisy k stolom'!F1012,PAVUK!$GR$2:$GS$8,2,0),IF($K$1=16,VLOOKUP('zapisy k stolom'!F1012,PAVUK!$HF$2:$HG$16,2,0),IF($K$1=32,VLOOKUP('zapisy k stolom'!F1012,PAVUK!$HB$2:$HC$32,2,0),IF('zapisy k stolom'!$K$1=64,VLOOKUP('zapisy k stolom'!F1012,PAVUK!$GX$2:$GY$64,2,0),IF('zapisy k stolom'!$K$1=128,VLOOKUP('zapisy k stolom'!F1012,PAVUK!$GT$2:$GU$128,2,0))))))</f>
        <v>#N/A</v>
      </c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6"/>
      <c r="X1023" s="52"/>
    </row>
    <row r="1024" spans="1:53" ht="39.9" customHeight="1" x14ac:dyDescent="1.1000000000000001">
      <c r="E1024" s="60"/>
      <c r="F1024" s="61"/>
      <c r="G1024" s="52"/>
      <c r="H1024" s="52" t="s">
        <v>18</v>
      </c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6"/>
      <c r="X1024" s="52"/>
    </row>
    <row r="1025" spans="1:53" ht="39.9" customHeight="1" x14ac:dyDescent="1.1000000000000001">
      <c r="E1025" s="60"/>
      <c r="F1025" s="61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6"/>
      <c r="X1025" s="52"/>
    </row>
    <row r="1026" spans="1:53" ht="39.9" customHeight="1" x14ac:dyDescent="1.1000000000000001">
      <c r="E1026" s="60"/>
      <c r="F1026" s="61"/>
      <c r="G1026" s="52"/>
      <c r="H1026" s="52"/>
      <c r="I1026" s="289" t="str">
        <f>I1014</f>
        <v xml:space="preserve"> </v>
      </c>
      <c r="J1026" s="289"/>
      <c r="K1026" s="289"/>
      <c r="L1026" s="289"/>
      <c r="M1026" s="52"/>
      <c r="N1026" s="52"/>
      <c r="P1026" s="289" t="str">
        <f>I1017</f>
        <v xml:space="preserve"> </v>
      </c>
      <c r="Q1026" s="289"/>
      <c r="R1026" s="289"/>
      <c r="S1026" s="289"/>
      <c r="T1026" s="290"/>
      <c r="U1026" s="290"/>
      <c r="V1026" s="52"/>
      <c r="W1026" s="56"/>
      <c r="X1026" s="52"/>
    </row>
    <row r="1027" spans="1:53" ht="39.9" customHeight="1" x14ac:dyDescent="1.1000000000000001">
      <c r="E1027" s="60"/>
      <c r="F1027" s="61"/>
      <c r="G1027" s="52"/>
      <c r="H1027" s="52"/>
      <c r="I1027" s="289" t="str">
        <f>I1015</f>
        <v xml:space="preserve"> </v>
      </c>
      <c r="J1027" s="289"/>
      <c r="K1027" s="289"/>
      <c r="L1027" s="289"/>
      <c r="M1027" s="52"/>
      <c r="N1027" s="52"/>
      <c r="O1027" s="52"/>
      <c r="P1027" s="289" t="str">
        <f>I1018</f>
        <v xml:space="preserve"> </v>
      </c>
      <c r="Q1027" s="289"/>
      <c r="R1027" s="289"/>
      <c r="S1027" s="289"/>
      <c r="T1027" s="290"/>
      <c r="U1027" s="290"/>
      <c r="V1027" s="52"/>
      <c r="W1027" s="56"/>
      <c r="X1027" s="52"/>
    </row>
    <row r="1028" spans="1:53" ht="69.900000000000006" customHeight="1" x14ac:dyDescent="1.1000000000000001">
      <c r="E1028" s="53"/>
      <c r="F1028" s="54"/>
      <c r="G1028" s="52"/>
      <c r="H1028" s="63" t="s">
        <v>21</v>
      </c>
      <c r="I1028" s="291"/>
      <c r="J1028" s="292"/>
      <c r="K1028" s="292"/>
      <c r="L1028" s="293"/>
      <c r="M1028" s="52"/>
      <c r="N1028" s="52"/>
      <c r="O1028" s="63" t="s">
        <v>21</v>
      </c>
      <c r="P1028" s="294"/>
      <c r="Q1028" s="294"/>
      <c r="R1028" s="294"/>
      <c r="S1028" s="294"/>
      <c r="T1028" s="294"/>
      <c r="U1028" s="294"/>
      <c r="V1028" s="52"/>
      <c r="W1028" s="56"/>
      <c r="X1028" s="52"/>
    </row>
    <row r="1029" spans="1:53" ht="69.900000000000006" customHeight="1" x14ac:dyDescent="1.1000000000000001">
      <c r="E1029" s="53"/>
      <c r="F1029" s="54"/>
      <c r="G1029" s="52"/>
      <c r="H1029" s="63" t="s">
        <v>22</v>
      </c>
      <c r="I1029" s="294"/>
      <c r="J1029" s="294"/>
      <c r="K1029" s="294"/>
      <c r="L1029" s="294"/>
      <c r="M1029" s="52"/>
      <c r="N1029" s="52"/>
      <c r="O1029" s="63" t="s">
        <v>22</v>
      </c>
      <c r="P1029" s="294"/>
      <c r="Q1029" s="294"/>
      <c r="R1029" s="294"/>
      <c r="S1029" s="294"/>
      <c r="T1029" s="294"/>
      <c r="U1029" s="294"/>
      <c r="V1029" s="52"/>
      <c r="W1029" s="56"/>
      <c r="X1029" s="52"/>
    </row>
    <row r="1030" spans="1:53" ht="69.900000000000006" customHeight="1" x14ac:dyDescent="1.1000000000000001">
      <c r="E1030" s="53"/>
      <c r="F1030" s="54"/>
      <c r="G1030" s="52"/>
      <c r="H1030" s="63" t="s">
        <v>22</v>
      </c>
      <c r="I1030" s="294"/>
      <c r="J1030" s="294"/>
      <c r="K1030" s="294"/>
      <c r="L1030" s="294"/>
      <c r="M1030" s="52"/>
      <c r="N1030" s="52"/>
      <c r="O1030" s="63" t="s">
        <v>22</v>
      </c>
      <c r="P1030" s="294"/>
      <c r="Q1030" s="294"/>
      <c r="R1030" s="294"/>
      <c r="S1030" s="294"/>
      <c r="T1030" s="294"/>
      <c r="U1030" s="294"/>
      <c r="V1030" s="52"/>
      <c r="W1030" s="56"/>
      <c r="X1030" s="52"/>
    </row>
    <row r="1031" spans="1:53" ht="39.9" customHeight="1" thickBot="1" x14ac:dyDescent="1.1499999999999999">
      <c r="E1031" s="64"/>
      <c r="F1031" s="65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7"/>
      <c r="U1031" s="67"/>
      <c r="V1031" s="67"/>
      <c r="W1031" s="68"/>
      <c r="X1031" s="52"/>
    </row>
    <row r="1032" spans="1:53" ht="61.8" thickBot="1" x14ac:dyDescent="1.1499999999999999"/>
    <row r="1033" spans="1:53" ht="39.9" customHeight="1" x14ac:dyDescent="1.1000000000000001">
      <c r="A1033" s="41" t="e">
        <f>F1044</f>
        <v>#N/A</v>
      </c>
      <c r="C1033" s="40"/>
      <c r="D1033" s="40"/>
      <c r="E1033" s="48" t="s">
        <v>39</v>
      </c>
      <c r="F1033" s="49">
        <f>F1012+1</f>
        <v>50</v>
      </c>
      <c r="G1033" s="50"/>
      <c r="H1033" s="86" t="s">
        <v>192</v>
      </c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 t="s">
        <v>15</v>
      </c>
      <c r="W1033" s="51"/>
      <c r="X1033" s="52"/>
      <c r="Y1033" s="42" t="e">
        <f>A1035</f>
        <v>#N/A</v>
      </c>
      <c r="Z1033" s="47" t="str">
        <f>CONCATENATE("(",V1035,":",V1038,")")</f>
        <v>(:)</v>
      </c>
      <c r="AA1033" s="44" t="str">
        <f>IF(N1042=" ","",IF(N1042=I1035,B1035,IF(N1042=I1038,B1038," ")))</f>
        <v/>
      </c>
      <c r="AB1033" s="44" t="str">
        <f>IF(V1035&gt;V1038,AV1033,IF(V1038&gt;V1035,AV1034,""))</f>
        <v/>
      </c>
      <c r="AC1033" s="44" t="e">
        <f>CONCATENATE("Tbl.: ",F1035,"   H: ",F1038,"   D: ",F1037)</f>
        <v>#N/A</v>
      </c>
      <c r="AD1033" s="42" t="e">
        <f>IF(OR(I1038="X",I1035="X"),"",IF(N1042=I1035,B1038,B1035))</f>
        <v>#N/A</v>
      </c>
      <c r="AE1033" s="42" t="s">
        <v>4</v>
      </c>
      <c r="AV1033" s="45" t="str">
        <f>CONCATENATE(V1035,":",V1038, " ( ",AN1035,",",AO1035,",",AP1035,",",AQ1035,",",AR1035,",",AS1035,",",AT1035," ) ")</f>
        <v xml:space="preserve">: ( ,,,,,, ) </v>
      </c>
    </row>
    <row r="1034" spans="1:53" ht="39.9" customHeight="1" x14ac:dyDescent="1.1000000000000001">
      <c r="C1034" s="40"/>
      <c r="D1034" s="40"/>
      <c r="E1034" s="53"/>
      <c r="F1034" s="54"/>
      <c r="G1034" s="85" t="s">
        <v>191</v>
      </c>
      <c r="H1034" s="87" t="s">
        <v>193</v>
      </c>
      <c r="I1034" s="52"/>
      <c r="J1034" s="52"/>
      <c r="K1034" s="52"/>
      <c r="L1034" s="52"/>
      <c r="M1034" s="52"/>
      <c r="N1034" s="55">
        <v>1</v>
      </c>
      <c r="O1034" s="55">
        <v>2</v>
      </c>
      <c r="P1034" s="55">
        <v>3</v>
      </c>
      <c r="Q1034" s="55">
        <v>4</v>
      </c>
      <c r="R1034" s="55">
        <v>5</v>
      </c>
      <c r="S1034" s="55">
        <v>6</v>
      </c>
      <c r="T1034" s="55">
        <v>7</v>
      </c>
      <c r="U1034" s="52"/>
      <c r="V1034" s="55" t="s">
        <v>16</v>
      </c>
      <c r="W1034" s="56"/>
      <c r="X1034" s="52"/>
      <c r="AE1034" s="42" t="s">
        <v>38</v>
      </c>
      <c r="AV1034" s="45" t="str">
        <f>CONCATENATE(V1038,":",V1035, " ( ",AN1036,",",AO1036,",",AP1036,",",AQ1036,",",AR1036,",",AS1036,",",AT1036," ) ")</f>
        <v xml:space="preserve">: ( ,,,,,, ) </v>
      </c>
    </row>
    <row r="1035" spans="1:53" ht="39.9" customHeight="1" x14ac:dyDescent="1.1000000000000001">
      <c r="A1035" s="41" t="e">
        <f>CONCATENATE(1,A1033)</f>
        <v>#N/A</v>
      </c>
      <c r="B1035" s="41" t="e">
        <f>VLOOKUP(A1035,'KO KODY SPOLU'!$A$3:$B$478,2,0)</f>
        <v>#N/A</v>
      </c>
      <c r="C1035" s="40"/>
      <c r="D1035" s="40"/>
      <c r="E1035" s="53" t="s">
        <v>14</v>
      </c>
      <c r="F1035" s="54" t="e">
        <f>VLOOKUP(A1033,'zoznam zapasov pomoc'!$A$6:$K$133,11,0)</f>
        <v>#N/A</v>
      </c>
      <c r="G1035" s="298"/>
      <c r="H1035" s="148"/>
      <c r="I1035" s="296" t="str">
        <f>IF(ISERROR(VLOOKUP(B1035,vylosovanie!$N$10:$Q$162,3,0))=TRUE," ",VLOOKUP(B1035,vylosovanie!$N$10:$Q$162,3,0))</f>
        <v xml:space="preserve"> </v>
      </c>
      <c r="J1035" s="297"/>
      <c r="K1035" s="297"/>
      <c r="L1035" s="297"/>
      <c r="M1035" s="52"/>
      <c r="N1035" s="300"/>
      <c r="O1035" s="300"/>
      <c r="P1035" s="300"/>
      <c r="Q1035" s="300"/>
      <c r="R1035" s="300"/>
      <c r="S1035" s="300"/>
      <c r="T1035" s="300"/>
      <c r="U1035" s="52"/>
      <c r="V1035" s="295" t="str">
        <f>IF(SUM(AF1035:AL1036)=0,"",SUM(AF1035:AL1035))</f>
        <v/>
      </c>
      <c r="W1035" s="56"/>
      <c r="X1035" s="52"/>
      <c r="AE1035" s="42">
        <f>VLOOKUP(I1035,vylosovanie!$F$5:$L$41,7,0)</f>
        <v>51</v>
      </c>
      <c r="AF1035" s="57">
        <f>IF(N1035&gt;N1038,1,0)</f>
        <v>0</v>
      </c>
      <c r="AG1035" s="57">
        <f t="shared" ref="AG1035" si="1274">IF(O1035&gt;O1038,1,0)</f>
        <v>0</v>
      </c>
      <c r="AH1035" s="57">
        <f t="shared" ref="AH1035" si="1275">IF(P1035&gt;P1038,1,0)</f>
        <v>0</v>
      </c>
      <c r="AI1035" s="57">
        <f t="shared" ref="AI1035" si="1276">IF(Q1035&gt;Q1038,1,0)</f>
        <v>0</v>
      </c>
      <c r="AJ1035" s="57">
        <f t="shared" ref="AJ1035" si="1277">IF(R1035&gt;R1038,1,0)</f>
        <v>0</v>
      </c>
      <c r="AK1035" s="57">
        <f t="shared" ref="AK1035" si="1278">IF(S1035&gt;S1038,1,0)</f>
        <v>0</v>
      </c>
      <c r="AL1035" s="57">
        <f t="shared" ref="AL1035" si="1279">IF(T1035&gt;T1038,1,0)</f>
        <v>0</v>
      </c>
      <c r="AN1035" s="57" t="str">
        <f t="shared" ref="AN1035" si="1280">IF(ISBLANK(N1035)=TRUE,"",IF(AF1035=1,N1038,-N1035))</f>
        <v/>
      </c>
      <c r="AO1035" s="57" t="str">
        <f t="shared" ref="AO1035" si="1281">IF(ISBLANK(O1035)=TRUE,"",IF(AG1035=1,O1038,-O1035))</f>
        <v/>
      </c>
      <c r="AP1035" s="57" t="str">
        <f t="shared" ref="AP1035" si="1282">IF(ISBLANK(P1035)=TRUE,"",IF(AH1035=1,P1038,-P1035))</f>
        <v/>
      </c>
      <c r="AQ1035" s="57" t="str">
        <f t="shared" ref="AQ1035" si="1283">IF(ISBLANK(Q1035)=TRUE,"",IF(AI1035=1,Q1038,-Q1035))</f>
        <v/>
      </c>
      <c r="AR1035" s="57" t="str">
        <f t="shared" ref="AR1035" si="1284">IF(ISBLANK(R1035)=TRUE,"",IF(AJ1035=1,R1038,-R1035))</f>
        <v/>
      </c>
      <c r="AS1035" s="57" t="str">
        <f t="shared" ref="AS1035" si="1285">IF(ISBLANK(S1035)=TRUE,"",IF(AK1035=1,S1038,-S1035))</f>
        <v/>
      </c>
      <c r="AT1035" s="57" t="str">
        <f t="shared" ref="AT1035" si="1286">IF(ISBLANK(T1035)=TRUE,"",IF(AL1035=1,T1038,-T1035))</f>
        <v/>
      </c>
      <c r="AZ1035" s="58" t="s">
        <v>5</v>
      </c>
      <c r="BA1035" s="58">
        <v>1</v>
      </c>
    </row>
    <row r="1036" spans="1:53" ht="39.9" customHeight="1" x14ac:dyDescent="1.1000000000000001">
      <c r="C1036" s="40"/>
      <c r="D1036" s="40"/>
      <c r="E1036" s="53"/>
      <c r="F1036" s="54"/>
      <c r="G1036" s="299"/>
      <c r="H1036" s="148"/>
      <c r="I1036" s="296" t="str">
        <f>IF(ISERROR(VLOOKUP(B1035,vylosovanie!$N$10:$Q$162,3,0))=TRUE," ",VLOOKUP(B1035,vylosovanie!$N$10:$Q$162,4,0))</f>
        <v xml:space="preserve"> </v>
      </c>
      <c r="J1036" s="297"/>
      <c r="K1036" s="297"/>
      <c r="L1036" s="297"/>
      <c r="M1036" s="52"/>
      <c r="N1036" s="301"/>
      <c r="O1036" s="301"/>
      <c r="P1036" s="301"/>
      <c r="Q1036" s="301"/>
      <c r="R1036" s="301"/>
      <c r="S1036" s="301"/>
      <c r="T1036" s="301"/>
      <c r="U1036" s="52"/>
      <c r="V1036" s="295"/>
      <c r="W1036" s="56"/>
      <c r="X1036" s="52"/>
      <c r="AE1036" s="42">
        <f>VLOOKUP(I1038,vylosovanie!$F$5:$L$41,7,0)</f>
        <v>51</v>
      </c>
      <c r="AF1036" s="57">
        <f>IF(N1038&gt;N1035,1,0)</f>
        <v>0</v>
      </c>
      <c r="AG1036" s="57">
        <f t="shared" ref="AG1036" si="1287">IF(O1038&gt;O1035,1,0)</f>
        <v>0</v>
      </c>
      <c r="AH1036" s="57">
        <f t="shared" ref="AH1036" si="1288">IF(P1038&gt;P1035,1,0)</f>
        <v>0</v>
      </c>
      <c r="AI1036" s="57">
        <f t="shared" ref="AI1036" si="1289">IF(Q1038&gt;Q1035,1,0)</f>
        <v>0</v>
      </c>
      <c r="AJ1036" s="57">
        <f t="shared" ref="AJ1036" si="1290">IF(R1038&gt;R1035,1,0)</f>
        <v>0</v>
      </c>
      <c r="AK1036" s="57">
        <f t="shared" ref="AK1036" si="1291">IF(S1038&gt;S1035,1,0)</f>
        <v>0</v>
      </c>
      <c r="AL1036" s="57">
        <f t="shared" ref="AL1036" si="1292">IF(T1038&gt;T1035,1,0)</f>
        <v>0</v>
      </c>
      <c r="AN1036" s="57" t="str">
        <f t="shared" ref="AN1036" si="1293">IF(ISBLANK(N1038)=TRUE,"",IF(AF1036=1,N1035,-N1038))</f>
        <v/>
      </c>
      <c r="AO1036" s="57" t="str">
        <f t="shared" ref="AO1036" si="1294">IF(ISBLANK(O1038)=TRUE,"",IF(AG1036=1,O1035,-O1038))</f>
        <v/>
      </c>
      <c r="AP1036" s="57" t="str">
        <f t="shared" ref="AP1036" si="1295">IF(ISBLANK(P1038)=TRUE,"",IF(AH1036=1,P1035,-P1038))</f>
        <v/>
      </c>
      <c r="AQ1036" s="57" t="str">
        <f t="shared" ref="AQ1036" si="1296">IF(ISBLANK(Q1038)=TRUE,"",IF(AI1036=1,Q1035,-Q1038))</f>
        <v/>
      </c>
      <c r="AR1036" s="57" t="str">
        <f t="shared" ref="AR1036" si="1297">IF(ISBLANK(R1038)=TRUE,"",IF(AJ1036=1,R1035,-R1038))</f>
        <v/>
      </c>
      <c r="AS1036" s="57" t="str">
        <f t="shared" ref="AS1036" si="1298">IF(ISBLANK(S1038)=TRUE,"",IF(AK1036=1,S1035,-S1038))</f>
        <v/>
      </c>
      <c r="AT1036" s="57" t="str">
        <f t="shared" ref="AT1036" si="1299">IF(ISBLANK(T1038)=TRUE,"",IF(AL1036=1,T1035,-T1038))</f>
        <v/>
      </c>
      <c r="AZ1036" s="58" t="s">
        <v>10</v>
      </c>
      <c r="BA1036" s="58">
        <v>2</v>
      </c>
    </row>
    <row r="1037" spans="1:53" ht="39.9" customHeight="1" x14ac:dyDescent="1.1000000000000001">
      <c r="C1037" s="40"/>
      <c r="D1037" s="40"/>
      <c r="E1037" s="53" t="s">
        <v>20</v>
      </c>
      <c r="F1037" s="54" t="e">
        <f>VLOOKUP(A1033,'zoznam zapasov pomoc'!$A$6:$K$133,9,0)</f>
        <v>#N/A</v>
      </c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6"/>
      <c r="X1037" s="52"/>
      <c r="AZ1037" s="58" t="s">
        <v>23</v>
      </c>
      <c r="BA1037" s="58">
        <v>3</v>
      </c>
    </row>
    <row r="1038" spans="1:53" ht="39.9" customHeight="1" x14ac:dyDescent="1.1000000000000001">
      <c r="A1038" s="41" t="e">
        <f>CONCATENATE(2,A1033)</f>
        <v>#N/A</v>
      </c>
      <c r="B1038" s="41" t="e">
        <f>VLOOKUP(A1038,'KO KODY SPOLU'!$A$3:$B$478,2,0)</f>
        <v>#N/A</v>
      </c>
      <c r="C1038" s="40"/>
      <c r="D1038" s="40"/>
      <c r="E1038" s="53" t="s">
        <v>13</v>
      </c>
      <c r="F1038" s="59" t="e">
        <f>VLOOKUP(A1033,'zoznam zapasov pomoc'!$A$6:$K$133,10,0)</f>
        <v>#N/A</v>
      </c>
      <c r="G1038" s="298"/>
      <c r="H1038" s="148"/>
      <c r="I1038" s="296" t="str">
        <f>IF(ISERROR(VLOOKUP(B1038,vylosovanie!$N$10:$Q$162,3,0))=TRUE," ",VLOOKUP(B1038,vylosovanie!$N$10:$Q$162,3,0))</f>
        <v xml:space="preserve"> </v>
      </c>
      <c r="J1038" s="297"/>
      <c r="K1038" s="297"/>
      <c r="L1038" s="297"/>
      <c r="M1038" s="52"/>
      <c r="N1038" s="300"/>
      <c r="O1038" s="300"/>
      <c r="P1038" s="300"/>
      <c r="Q1038" s="300"/>
      <c r="R1038" s="300"/>
      <c r="S1038" s="300"/>
      <c r="T1038" s="300"/>
      <c r="U1038" s="52"/>
      <c r="V1038" s="295" t="str">
        <f>IF(SUM(AF1035:AL1036)=0,"",SUM(AF1036:AL1036))</f>
        <v/>
      </c>
      <c r="W1038" s="56"/>
      <c r="X1038" s="52"/>
      <c r="AZ1038" s="58" t="s">
        <v>24</v>
      </c>
      <c r="BA1038" s="58">
        <v>4</v>
      </c>
    </row>
    <row r="1039" spans="1:53" ht="39.9" customHeight="1" x14ac:dyDescent="1.1000000000000001">
      <c r="C1039" s="40"/>
      <c r="D1039" s="40"/>
      <c r="E1039" s="60"/>
      <c r="F1039" s="61"/>
      <c r="G1039" s="299"/>
      <c r="H1039" s="148"/>
      <c r="I1039" s="296" t="str">
        <f>IF(ISERROR(VLOOKUP(B1038,vylosovanie!$N$10:$Q$162,3,0))=TRUE," ",VLOOKUP(B1038,vylosovanie!$N$10:$Q$162,4,0))</f>
        <v xml:space="preserve"> </v>
      </c>
      <c r="J1039" s="297"/>
      <c r="K1039" s="297"/>
      <c r="L1039" s="297"/>
      <c r="M1039" s="52"/>
      <c r="N1039" s="301"/>
      <c r="O1039" s="301"/>
      <c r="P1039" s="301"/>
      <c r="Q1039" s="301"/>
      <c r="R1039" s="301"/>
      <c r="S1039" s="301"/>
      <c r="T1039" s="301"/>
      <c r="U1039" s="52"/>
      <c r="V1039" s="295"/>
      <c r="W1039" s="56"/>
      <c r="X1039" s="52"/>
      <c r="AZ1039" s="58" t="s">
        <v>25</v>
      </c>
      <c r="BA1039" s="58">
        <v>5</v>
      </c>
    </row>
    <row r="1040" spans="1:53" ht="39.9" customHeight="1" x14ac:dyDescent="1.1000000000000001">
      <c r="C1040" s="40"/>
      <c r="D1040" s="40"/>
      <c r="E1040" s="53" t="s">
        <v>36</v>
      </c>
      <c r="F1040" s="54" t="s">
        <v>476</v>
      </c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6"/>
      <c r="X1040" s="52"/>
      <c r="AZ1040" s="58" t="s">
        <v>26</v>
      </c>
      <c r="BA1040" s="58">
        <v>6</v>
      </c>
    </row>
    <row r="1041" spans="1:53" ht="39.9" customHeight="1" x14ac:dyDescent="1.1000000000000001">
      <c r="C1041" s="40"/>
      <c r="D1041" s="40"/>
      <c r="E1041" s="60"/>
      <c r="F1041" s="61"/>
      <c r="G1041" s="52"/>
      <c r="H1041" s="52"/>
      <c r="I1041" s="52" t="s">
        <v>17</v>
      </c>
      <c r="J1041" s="52"/>
      <c r="K1041" s="52"/>
      <c r="L1041" s="52"/>
      <c r="M1041" s="52"/>
      <c r="N1041" s="62"/>
      <c r="O1041" s="55"/>
      <c r="P1041" s="55" t="s">
        <v>19</v>
      </c>
      <c r="Q1041" s="55"/>
      <c r="R1041" s="55"/>
      <c r="S1041" s="55"/>
      <c r="T1041" s="55"/>
      <c r="U1041" s="52"/>
      <c r="V1041" s="52"/>
      <c r="W1041" s="56"/>
      <c r="X1041" s="52"/>
      <c r="AZ1041" s="58" t="s">
        <v>27</v>
      </c>
      <c r="BA1041" s="58">
        <v>7</v>
      </c>
    </row>
    <row r="1042" spans="1:53" ht="39.9" customHeight="1" x14ac:dyDescent="1.1000000000000001">
      <c r="E1042" s="53" t="s">
        <v>11</v>
      </c>
      <c r="F1042" s="54"/>
      <c r="G1042" s="52"/>
      <c r="H1042" s="52"/>
      <c r="I1042" s="294"/>
      <c r="J1042" s="294"/>
      <c r="K1042" s="294"/>
      <c r="L1042" s="294"/>
      <c r="M1042" s="52"/>
      <c r="N1042" s="291" t="str">
        <f>IF(I1035="x",I1038,IF(I1038="x",I1035,IF(V1035="w",I1035,IF(V1038="w",I1038,IF(V1035&gt;V1038,I1035,IF(V1038&gt;V1035,I1038," "))))))</f>
        <v xml:space="preserve"> </v>
      </c>
      <c r="O1042" s="302"/>
      <c r="P1042" s="302"/>
      <c r="Q1042" s="302"/>
      <c r="R1042" s="302"/>
      <c r="S1042" s="303"/>
      <c r="T1042" s="52"/>
      <c r="U1042" s="52"/>
      <c r="V1042" s="52"/>
      <c r="W1042" s="56"/>
      <c r="X1042" s="52"/>
      <c r="AZ1042" s="58" t="s">
        <v>28</v>
      </c>
      <c r="BA1042" s="58">
        <v>8</v>
      </c>
    </row>
    <row r="1043" spans="1:53" ht="39.9" customHeight="1" x14ac:dyDescent="1.1000000000000001">
      <c r="E1043" s="60"/>
      <c r="F1043" s="61"/>
      <c r="G1043" s="52"/>
      <c r="H1043" s="52"/>
      <c r="I1043" s="294"/>
      <c r="J1043" s="294"/>
      <c r="K1043" s="294"/>
      <c r="L1043" s="294"/>
      <c r="M1043" s="52"/>
      <c r="N1043" s="291" t="str">
        <f>IF(I1036="x",I1039,IF(I1039="x",I1036,IF(V1035="w",I1036,IF(V1038="w",I1039,IF(V1035&gt;V1038,I1036,IF(V1038&gt;V1035,I1039," "))))))</f>
        <v xml:space="preserve"> </v>
      </c>
      <c r="O1043" s="302"/>
      <c r="P1043" s="302"/>
      <c r="Q1043" s="302"/>
      <c r="R1043" s="302"/>
      <c r="S1043" s="303"/>
      <c r="T1043" s="52"/>
      <c r="U1043" s="52"/>
      <c r="V1043" s="52"/>
      <c r="W1043" s="56"/>
      <c r="X1043" s="52"/>
    </row>
    <row r="1044" spans="1:53" ht="39.9" customHeight="1" x14ac:dyDescent="1.1000000000000001">
      <c r="E1044" s="53" t="s">
        <v>12</v>
      </c>
      <c r="F1044" s="149" t="e">
        <f>IF($K$1=8,VLOOKUP('zapisy k stolom'!F1033,PAVUK!$GR$2:$GS$8,2,0),IF($K$1=16,VLOOKUP('zapisy k stolom'!F1033,PAVUK!$HF$2:$HG$16,2,0),IF($K$1=32,VLOOKUP('zapisy k stolom'!F1033,PAVUK!$HB$2:$HC$32,2,0),IF('zapisy k stolom'!$K$1=64,VLOOKUP('zapisy k stolom'!F1033,PAVUK!$GX$2:$GY$64,2,0),IF('zapisy k stolom'!$K$1=128,VLOOKUP('zapisy k stolom'!F1033,PAVUK!$GT$2:$GU$128,2,0))))))</f>
        <v>#N/A</v>
      </c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6"/>
      <c r="X1044" s="52"/>
    </row>
    <row r="1045" spans="1:53" ht="39.9" customHeight="1" x14ac:dyDescent="1.1000000000000001">
      <c r="E1045" s="60"/>
      <c r="F1045" s="61"/>
      <c r="G1045" s="52"/>
      <c r="H1045" s="52" t="s">
        <v>18</v>
      </c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6"/>
      <c r="X1045" s="52"/>
    </row>
    <row r="1046" spans="1:53" ht="39.9" customHeight="1" x14ac:dyDescent="1.1000000000000001">
      <c r="E1046" s="60"/>
      <c r="F1046" s="61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6"/>
      <c r="X1046" s="52"/>
    </row>
    <row r="1047" spans="1:53" ht="39.9" customHeight="1" x14ac:dyDescent="1.1000000000000001">
      <c r="E1047" s="60"/>
      <c r="F1047" s="61"/>
      <c r="G1047" s="52"/>
      <c r="H1047" s="52"/>
      <c r="I1047" s="289" t="str">
        <f>I1035</f>
        <v xml:space="preserve"> </v>
      </c>
      <c r="J1047" s="289"/>
      <c r="K1047" s="289"/>
      <c r="L1047" s="289"/>
      <c r="M1047" s="52"/>
      <c r="N1047" s="52"/>
      <c r="P1047" s="289" t="str">
        <f>I1038</f>
        <v xml:space="preserve"> </v>
      </c>
      <c r="Q1047" s="289"/>
      <c r="R1047" s="289"/>
      <c r="S1047" s="289"/>
      <c r="T1047" s="290"/>
      <c r="U1047" s="290"/>
      <c r="V1047" s="52"/>
      <c r="W1047" s="56"/>
      <c r="X1047" s="52"/>
    </row>
    <row r="1048" spans="1:53" ht="39.9" customHeight="1" x14ac:dyDescent="1.1000000000000001">
      <c r="E1048" s="60"/>
      <c r="F1048" s="61"/>
      <c r="G1048" s="52"/>
      <c r="H1048" s="52"/>
      <c r="I1048" s="289" t="str">
        <f>I1036</f>
        <v xml:space="preserve"> </v>
      </c>
      <c r="J1048" s="289"/>
      <c r="K1048" s="289"/>
      <c r="L1048" s="289"/>
      <c r="M1048" s="52"/>
      <c r="N1048" s="52"/>
      <c r="O1048" s="52"/>
      <c r="P1048" s="289" t="str">
        <f>I1039</f>
        <v xml:space="preserve"> </v>
      </c>
      <c r="Q1048" s="289"/>
      <c r="R1048" s="289"/>
      <c r="S1048" s="289"/>
      <c r="T1048" s="290"/>
      <c r="U1048" s="290"/>
      <c r="V1048" s="52"/>
      <c r="W1048" s="56"/>
      <c r="X1048" s="52"/>
    </row>
    <row r="1049" spans="1:53" ht="69.900000000000006" customHeight="1" x14ac:dyDescent="1.1000000000000001">
      <c r="E1049" s="53"/>
      <c r="F1049" s="54"/>
      <c r="G1049" s="52"/>
      <c r="H1049" s="63" t="s">
        <v>21</v>
      </c>
      <c r="I1049" s="291"/>
      <c r="J1049" s="292"/>
      <c r="K1049" s="292"/>
      <c r="L1049" s="293"/>
      <c r="M1049" s="52"/>
      <c r="N1049" s="52"/>
      <c r="O1049" s="63" t="s">
        <v>21</v>
      </c>
      <c r="P1049" s="294"/>
      <c r="Q1049" s="294"/>
      <c r="R1049" s="294"/>
      <c r="S1049" s="294"/>
      <c r="T1049" s="294"/>
      <c r="U1049" s="294"/>
      <c r="V1049" s="52"/>
      <c r="W1049" s="56"/>
      <c r="X1049" s="52"/>
    </row>
    <row r="1050" spans="1:53" ht="69.900000000000006" customHeight="1" x14ac:dyDescent="1.1000000000000001">
      <c r="E1050" s="53"/>
      <c r="F1050" s="54"/>
      <c r="G1050" s="52"/>
      <c r="H1050" s="63" t="s">
        <v>22</v>
      </c>
      <c r="I1050" s="294"/>
      <c r="J1050" s="294"/>
      <c r="K1050" s="294"/>
      <c r="L1050" s="294"/>
      <c r="M1050" s="52"/>
      <c r="N1050" s="52"/>
      <c r="O1050" s="63" t="s">
        <v>22</v>
      </c>
      <c r="P1050" s="294"/>
      <c r="Q1050" s="294"/>
      <c r="R1050" s="294"/>
      <c r="S1050" s="294"/>
      <c r="T1050" s="294"/>
      <c r="U1050" s="294"/>
      <c r="V1050" s="52"/>
      <c r="W1050" s="56"/>
      <c r="X1050" s="52"/>
    </row>
    <row r="1051" spans="1:53" ht="69.900000000000006" customHeight="1" x14ac:dyDescent="1.1000000000000001">
      <c r="E1051" s="53"/>
      <c r="F1051" s="54"/>
      <c r="G1051" s="52"/>
      <c r="H1051" s="63" t="s">
        <v>22</v>
      </c>
      <c r="I1051" s="294"/>
      <c r="J1051" s="294"/>
      <c r="K1051" s="294"/>
      <c r="L1051" s="294"/>
      <c r="M1051" s="52"/>
      <c r="N1051" s="52"/>
      <c r="O1051" s="63" t="s">
        <v>22</v>
      </c>
      <c r="P1051" s="294"/>
      <c r="Q1051" s="294"/>
      <c r="R1051" s="294"/>
      <c r="S1051" s="294"/>
      <c r="T1051" s="294"/>
      <c r="U1051" s="294"/>
      <c r="V1051" s="52"/>
      <c r="W1051" s="56"/>
      <c r="X1051" s="52"/>
    </row>
    <row r="1052" spans="1:53" ht="39.9" customHeight="1" thickBot="1" x14ac:dyDescent="1.1499999999999999">
      <c r="E1052" s="64"/>
      <c r="F1052" s="65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7"/>
      <c r="U1052" s="67"/>
      <c r="V1052" s="67"/>
      <c r="W1052" s="68"/>
      <c r="X1052" s="52"/>
    </row>
    <row r="1053" spans="1:53" ht="61.8" thickBot="1" x14ac:dyDescent="1.1499999999999999"/>
    <row r="1054" spans="1:53" ht="39.9" customHeight="1" x14ac:dyDescent="1.1000000000000001">
      <c r="A1054" s="41" t="e">
        <f>F1065</f>
        <v>#N/A</v>
      </c>
      <c r="C1054" s="40"/>
      <c r="D1054" s="40"/>
      <c r="E1054" s="48" t="s">
        <v>39</v>
      </c>
      <c r="F1054" s="49">
        <f>F1033+1</f>
        <v>51</v>
      </c>
      <c r="G1054" s="50"/>
      <c r="H1054" s="86" t="s">
        <v>192</v>
      </c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 t="s">
        <v>15</v>
      </c>
      <c r="W1054" s="51"/>
      <c r="X1054" s="52"/>
      <c r="Y1054" s="42" t="e">
        <f>A1056</f>
        <v>#N/A</v>
      </c>
      <c r="Z1054" s="47" t="str">
        <f>CONCATENATE("(",V1056,":",V1059,")")</f>
        <v>(:)</v>
      </c>
      <c r="AA1054" s="44" t="str">
        <f>IF(N1063=" ","",IF(N1063=I1056,B1056,IF(N1063=I1059,B1059," ")))</f>
        <v/>
      </c>
      <c r="AB1054" s="44" t="str">
        <f>IF(V1056&gt;V1059,AV1054,IF(V1059&gt;V1056,AV1055,""))</f>
        <v/>
      </c>
      <c r="AC1054" s="44" t="e">
        <f>CONCATENATE("Tbl.: ",F1056,"   H: ",F1059,"   D: ",F1058)</f>
        <v>#N/A</v>
      </c>
      <c r="AD1054" s="42" t="e">
        <f>IF(OR(I1059="X",I1056="X"),"",IF(N1063=I1056,B1059,B1056))</f>
        <v>#N/A</v>
      </c>
      <c r="AE1054" s="42" t="s">
        <v>4</v>
      </c>
      <c r="AV1054" s="45" t="str">
        <f>CONCATENATE(V1056,":",V1059, " ( ",AN1056,",",AO1056,",",AP1056,",",AQ1056,",",AR1056,",",AS1056,",",AT1056," ) ")</f>
        <v xml:space="preserve">: ( ,,,,,, ) </v>
      </c>
    </row>
    <row r="1055" spans="1:53" ht="39.9" customHeight="1" x14ac:dyDescent="1.1000000000000001">
      <c r="C1055" s="40"/>
      <c r="D1055" s="40"/>
      <c r="E1055" s="53"/>
      <c r="F1055" s="54"/>
      <c r="G1055" s="85" t="s">
        <v>191</v>
      </c>
      <c r="H1055" s="87" t="s">
        <v>193</v>
      </c>
      <c r="I1055" s="52"/>
      <c r="J1055" s="52"/>
      <c r="K1055" s="52"/>
      <c r="L1055" s="52"/>
      <c r="M1055" s="52"/>
      <c r="N1055" s="55">
        <v>1</v>
      </c>
      <c r="O1055" s="55">
        <v>2</v>
      </c>
      <c r="P1055" s="55">
        <v>3</v>
      </c>
      <c r="Q1055" s="55">
        <v>4</v>
      </c>
      <c r="R1055" s="55">
        <v>5</v>
      </c>
      <c r="S1055" s="55">
        <v>6</v>
      </c>
      <c r="T1055" s="55">
        <v>7</v>
      </c>
      <c r="U1055" s="52"/>
      <c r="V1055" s="55" t="s">
        <v>16</v>
      </c>
      <c r="W1055" s="56"/>
      <c r="X1055" s="52"/>
      <c r="AE1055" s="42" t="s">
        <v>38</v>
      </c>
      <c r="AV1055" s="45" t="str">
        <f>CONCATENATE(V1059,":",V1056, " ( ",AN1057,",",AO1057,",",AP1057,",",AQ1057,",",AR1057,",",AS1057,",",AT1057," ) ")</f>
        <v xml:space="preserve">: ( ,,,,,, ) </v>
      </c>
    </row>
    <row r="1056" spans="1:53" ht="39.9" customHeight="1" x14ac:dyDescent="1.1000000000000001">
      <c r="A1056" s="41" t="e">
        <f>CONCATENATE(1,A1054)</f>
        <v>#N/A</v>
      </c>
      <c r="B1056" s="41" t="e">
        <f>VLOOKUP(A1056,'KO KODY SPOLU'!$A$3:$B$478,2,0)</f>
        <v>#N/A</v>
      </c>
      <c r="C1056" s="40"/>
      <c r="D1056" s="40"/>
      <c r="E1056" s="53" t="s">
        <v>14</v>
      </c>
      <c r="F1056" s="54" t="e">
        <f>VLOOKUP(A1054,'zoznam zapasov pomoc'!$A$6:$K$133,11,0)</f>
        <v>#N/A</v>
      </c>
      <c r="G1056" s="298"/>
      <c r="H1056" s="148"/>
      <c r="I1056" s="296" t="str">
        <f>IF(ISERROR(VLOOKUP(B1056,vylosovanie!$N$10:$Q$162,3,0))=TRUE," ",VLOOKUP(B1056,vylosovanie!$N$10:$Q$162,3,0))</f>
        <v xml:space="preserve"> </v>
      </c>
      <c r="J1056" s="297"/>
      <c r="K1056" s="297"/>
      <c r="L1056" s="297"/>
      <c r="M1056" s="52"/>
      <c r="N1056" s="300"/>
      <c r="O1056" s="300"/>
      <c r="P1056" s="300"/>
      <c r="Q1056" s="300"/>
      <c r="R1056" s="300"/>
      <c r="S1056" s="300"/>
      <c r="T1056" s="300"/>
      <c r="U1056" s="52"/>
      <c r="V1056" s="295" t="str">
        <f>IF(SUM(AF1056:AL1057)=0,"",SUM(AF1056:AL1056))</f>
        <v/>
      </c>
      <c r="W1056" s="56"/>
      <c r="X1056" s="52"/>
      <c r="AE1056" s="42">
        <f>VLOOKUP(I1056,vylosovanie!$F$5:$L$41,7,0)</f>
        <v>51</v>
      </c>
      <c r="AF1056" s="57">
        <f>IF(N1056&gt;N1059,1,0)</f>
        <v>0</v>
      </c>
      <c r="AG1056" s="57">
        <f t="shared" ref="AG1056" si="1300">IF(O1056&gt;O1059,1,0)</f>
        <v>0</v>
      </c>
      <c r="AH1056" s="57">
        <f t="shared" ref="AH1056" si="1301">IF(P1056&gt;P1059,1,0)</f>
        <v>0</v>
      </c>
      <c r="AI1056" s="57">
        <f t="shared" ref="AI1056" si="1302">IF(Q1056&gt;Q1059,1,0)</f>
        <v>0</v>
      </c>
      <c r="AJ1056" s="57">
        <f t="shared" ref="AJ1056" si="1303">IF(R1056&gt;R1059,1,0)</f>
        <v>0</v>
      </c>
      <c r="AK1056" s="57">
        <f t="shared" ref="AK1056" si="1304">IF(S1056&gt;S1059,1,0)</f>
        <v>0</v>
      </c>
      <c r="AL1056" s="57">
        <f t="shared" ref="AL1056" si="1305">IF(T1056&gt;T1059,1,0)</f>
        <v>0</v>
      </c>
      <c r="AN1056" s="57" t="str">
        <f t="shared" ref="AN1056" si="1306">IF(ISBLANK(N1056)=TRUE,"",IF(AF1056=1,N1059,-N1056))</f>
        <v/>
      </c>
      <c r="AO1056" s="57" t="str">
        <f t="shared" ref="AO1056" si="1307">IF(ISBLANK(O1056)=TRUE,"",IF(AG1056=1,O1059,-O1056))</f>
        <v/>
      </c>
      <c r="AP1056" s="57" t="str">
        <f t="shared" ref="AP1056" si="1308">IF(ISBLANK(P1056)=TRUE,"",IF(AH1056=1,P1059,-P1056))</f>
        <v/>
      </c>
      <c r="AQ1056" s="57" t="str">
        <f t="shared" ref="AQ1056" si="1309">IF(ISBLANK(Q1056)=TRUE,"",IF(AI1056=1,Q1059,-Q1056))</f>
        <v/>
      </c>
      <c r="AR1056" s="57" t="str">
        <f t="shared" ref="AR1056" si="1310">IF(ISBLANK(R1056)=TRUE,"",IF(AJ1056=1,R1059,-R1056))</f>
        <v/>
      </c>
      <c r="AS1056" s="57" t="str">
        <f t="shared" ref="AS1056" si="1311">IF(ISBLANK(S1056)=TRUE,"",IF(AK1056=1,S1059,-S1056))</f>
        <v/>
      </c>
      <c r="AT1056" s="57" t="str">
        <f t="shared" ref="AT1056" si="1312">IF(ISBLANK(T1056)=TRUE,"",IF(AL1056=1,T1059,-T1056))</f>
        <v/>
      </c>
      <c r="AZ1056" s="58" t="s">
        <v>5</v>
      </c>
      <c r="BA1056" s="58">
        <v>1</v>
      </c>
    </row>
    <row r="1057" spans="1:53" ht="39.9" customHeight="1" x14ac:dyDescent="1.1000000000000001">
      <c r="C1057" s="40"/>
      <c r="D1057" s="40"/>
      <c r="E1057" s="53"/>
      <c r="F1057" s="54"/>
      <c r="G1057" s="299"/>
      <c r="H1057" s="148"/>
      <c r="I1057" s="296" t="str">
        <f>IF(ISERROR(VLOOKUP(B1056,vylosovanie!$N$10:$Q$162,3,0))=TRUE," ",VLOOKUP(B1056,vylosovanie!$N$10:$Q$162,4,0))</f>
        <v xml:space="preserve"> </v>
      </c>
      <c r="J1057" s="297"/>
      <c r="K1057" s="297"/>
      <c r="L1057" s="297"/>
      <c r="M1057" s="52"/>
      <c r="N1057" s="301"/>
      <c r="O1057" s="301"/>
      <c r="P1057" s="301"/>
      <c r="Q1057" s="301"/>
      <c r="R1057" s="301"/>
      <c r="S1057" s="301"/>
      <c r="T1057" s="301"/>
      <c r="U1057" s="52"/>
      <c r="V1057" s="295"/>
      <c r="W1057" s="56"/>
      <c r="X1057" s="52"/>
      <c r="AE1057" s="42">
        <f>VLOOKUP(I1059,vylosovanie!$F$5:$L$41,7,0)</f>
        <v>51</v>
      </c>
      <c r="AF1057" s="57">
        <f>IF(N1059&gt;N1056,1,0)</f>
        <v>0</v>
      </c>
      <c r="AG1057" s="57">
        <f t="shared" ref="AG1057" si="1313">IF(O1059&gt;O1056,1,0)</f>
        <v>0</v>
      </c>
      <c r="AH1057" s="57">
        <f t="shared" ref="AH1057" si="1314">IF(P1059&gt;P1056,1,0)</f>
        <v>0</v>
      </c>
      <c r="AI1057" s="57">
        <f t="shared" ref="AI1057" si="1315">IF(Q1059&gt;Q1056,1,0)</f>
        <v>0</v>
      </c>
      <c r="AJ1057" s="57">
        <f t="shared" ref="AJ1057" si="1316">IF(R1059&gt;R1056,1,0)</f>
        <v>0</v>
      </c>
      <c r="AK1057" s="57">
        <f t="shared" ref="AK1057" si="1317">IF(S1059&gt;S1056,1,0)</f>
        <v>0</v>
      </c>
      <c r="AL1057" s="57">
        <f t="shared" ref="AL1057" si="1318">IF(T1059&gt;T1056,1,0)</f>
        <v>0</v>
      </c>
      <c r="AN1057" s="57" t="str">
        <f t="shared" ref="AN1057" si="1319">IF(ISBLANK(N1059)=TRUE,"",IF(AF1057=1,N1056,-N1059))</f>
        <v/>
      </c>
      <c r="AO1057" s="57" t="str">
        <f t="shared" ref="AO1057" si="1320">IF(ISBLANK(O1059)=TRUE,"",IF(AG1057=1,O1056,-O1059))</f>
        <v/>
      </c>
      <c r="AP1057" s="57" t="str">
        <f t="shared" ref="AP1057" si="1321">IF(ISBLANK(P1059)=TRUE,"",IF(AH1057=1,P1056,-P1059))</f>
        <v/>
      </c>
      <c r="AQ1057" s="57" t="str">
        <f t="shared" ref="AQ1057" si="1322">IF(ISBLANK(Q1059)=TRUE,"",IF(AI1057=1,Q1056,-Q1059))</f>
        <v/>
      </c>
      <c r="AR1057" s="57" t="str">
        <f t="shared" ref="AR1057" si="1323">IF(ISBLANK(R1059)=TRUE,"",IF(AJ1057=1,R1056,-R1059))</f>
        <v/>
      </c>
      <c r="AS1057" s="57" t="str">
        <f t="shared" ref="AS1057" si="1324">IF(ISBLANK(S1059)=TRUE,"",IF(AK1057=1,S1056,-S1059))</f>
        <v/>
      </c>
      <c r="AT1057" s="57" t="str">
        <f t="shared" ref="AT1057" si="1325">IF(ISBLANK(T1059)=TRUE,"",IF(AL1057=1,T1056,-T1059))</f>
        <v/>
      </c>
      <c r="AZ1057" s="58" t="s">
        <v>10</v>
      </c>
      <c r="BA1057" s="58">
        <v>2</v>
      </c>
    </row>
    <row r="1058" spans="1:53" ht="39.9" customHeight="1" x14ac:dyDescent="1.1000000000000001">
      <c r="C1058" s="40"/>
      <c r="D1058" s="40"/>
      <c r="E1058" s="53" t="s">
        <v>20</v>
      </c>
      <c r="F1058" s="54" t="e">
        <f>VLOOKUP(A1054,'zoznam zapasov pomoc'!$A$6:$K$133,9,0)</f>
        <v>#N/A</v>
      </c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6"/>
      <c r="X1058" s="52"/>
      <c r="AZ1058" s="58" t="s">
        <v>23</v>
      </c>
      <c r="BA1058" s="58">
        <v>3</v>
      </c>
    </row>
    <row r="1059" spans="1:53" ht="39.9" customHeight="1" x14ac:dyDescent="1.1000000000000001">
      <c r="A1059" s="41" t="e">
        <f>CONCATENATE(2,A1054)</f>
        <v>#N/A</v>
      </c>
      <c r="B1059" s="41" t="e">
        <f>VLOOKUP(A1059,'KO KODY SPOLU'!$A$3:$B$478,2,0)</f>
        <v>#N/A</v>
      </c>
      <c r="C1059" s="40"/>
      <c r="D1059" s="40"/>
      <c r="E1059" s="53" t="s">
        <v>13</v>
      </c>
      <c r="F1059" s="59" t="e">
        <f>VLOOKUP(A1054,'zoznam zapasov pomoc'!$A$6:$K$133,10,0)</f>
        <v>#N/A</v>
      </c>
      <c r="G1059" s="298"/>
      <c r="H1059" s="148"/>
      <c r="I1059" s="296" t="str">
        <f>IF(ISERROR(VLOOKUP(B1059,vylosovanie!$N$10:$Q$162,3,0))=TRUE," ",VLOOKUP(B1059,vylosovanie!$N$10:$Q$162,3,0))</f>
        <v xml:space="preserve"> </v>
      </c>
      <c r="J1059" s="297"/>
      <c r="K1059" s="297"/>
      <c r="L1059" s="297"/>
      <c r="M1059" s="52"/>
      <c r="N1059" s="300"/>
      <c r="O1059" s="300"/>
      <c r="P1059" s="300"/>
      <c r="Q1059" s="300"/>
      <c r="R1059" s="300"/>
      <c r="S1059" s="300"/>
      <c r="T1059" s="300"/>
      <c r="U1059" s="52"/>
      <c r="V1059" s="295" t="str">
        <f>IF(SUM(AF1056:AL1057)=0,"",SUM(AF1057:AL1057))</f>
        <v/>
      </c>
      <c r="W1059" s="56"/>
      <c r="X1059" s="52"/>
      <c r="AZ1059" s="58" t="s">
        <v>24</v>
      </c>
      <c r="BA1059" s="58">
        <v>4</v>
      </c>
    </row>
    <row r="1060" spans="1:53" ht="39.9" customHeight="1" x14ac:dyDescent="1.1000000000000001">
      <c r="C1060" s="40"/>
      <c r="D1060" s="40"/>
      <c r="E1060" s="60"/>
      <c r="F1060" s="61"/>
      <c r="G1060" s="299"/>
      <c r="H1060" s="148"/>
      <c r="I1060" s="296" t="str">
        <f>IF(ISERROR(VLOOKUP(B1059,vylosovanie!$N$10:$Q$162,3,0))=TRUE," ",VLOOKUP(B1059,vylosovanie!$N$10:$Q$162,4,0))</f>
        <v xml:space="preserve"> </v>
      </c>
      <c r="J1060" s="297"/>
      <c r="K1060" s="297"/>
      <c r="L1060" s="297"/>
      <c r="M1060" s="52"/>
      <c r="N1060" s="301"/>
      <c r="O1060" s="301"/>
      <c r="P1060" s="301"/>
      <c r="Q1060" s="301"/>
      <c r="R1060" s="301"/>
      <c r="S1060" s="301"/>
      <c r="T1060" s="301"/>
      <c r="U1060" s="52"/>
      <c r="V1060" s="295"/>
      <c r="W1060" s="56"/>
      <c r="X1060" s="52"/>
      <c r="AZ1060" s="58" t="s">
        <v>25</v>
      </c>
      <c r="BA1060" s="58">
        <v>5</v>
      </c>
    </row>
    <row r="1061" spans="1:53" ht="39.9" customHeight="1" x14ac:dyDescent="1.1000000000000001">
      <c r="C1061" s="40"/>
      <c r="D1061" s="40"/>
      <c r="E1061" s="53" t="s">
        <v>36</v>
      </c>
      <c r="F1061" s="54" t="s">
        <v>476</v>
      </c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6"/>
      <c r="X1061" s="52"/>
      <c r="AZ1061" s="58" t="s">
        <v>26</v>
      </c>
      <c r="BA1061" s="58">
        <v>6</v>
      </c>
    </row>
    <row r="1062" spans="1:53" ht="39.9" customHeight="1" x14ac:dyDescent="1.1000000000000001">
      <c r="C1062" s="40"/>
      <c r="D1062" s="40"/>
      <c r="E1062" s="60"/>
      <c r="F1062" s="61"/>
      <c r="G1062" s="52"/>
      <c r="H1062" s="52"/>
      <c r="I1062" s="52" t="s">
        <v>17</v>
      </c>
      <c r="J1062" s="52"/>
      <c r="K1062" s="52"/>
      <c r="L1062" s="52"/>
      <c r="M1062" s="52"/>
      <c r="N1062" s="62"/>
      <c r="O1062" s="55"/>
      <c r="P1062" s="55" t="s">
        <v>19</v>
      </c>
      <c r="Q1062" s="55"/>
      <c r="R1062" s="55"/>
      <c r="S1062" s="55"/>
      <c r="T1062" s="55"/>
      <c r="U1062" s="52"/>
      <c r="V1062" s="52"/>
      <c r="W1062" s="56"/>
      <c r="X1062" s="52"/>
      <c r="AZ1062" s="58" t="s">
        <v>27</v>
      </c>
      <c r="BA1062" s="58">
        <v>7</v>
      </c>
    </row>
    <row r="1063" spans="1:53" ht="39.9" customHeight="1" x14ac:dyDescent="1.1000000000000001">
      <c r="E1063" s="53" t="s">
        <v>11</v>
      </c>
      <c r="F1063" s="54"/>
      <c r="G1063" s="52"/>
      <c r="H1063" s="52"/>
      <c r="I1063" s="294"/>
      <c r="J1063" s="294"/>
      <c r="K1063" s="294"/>
      <c r="L1063" s="294"/>
      <c r="M1063" s="52"/>
      <c r="N1063" s="291" t="str">
        <f>IF(I1056="x",I1059,IF(I1059="x",I1056,IF(V1056="w",I1056,IF(V1059="w",I1059,IF(V1056&gt;V1059,I1056,IF(V1059&gt;V1056,I1059," "))))))</f>
        <v xml:space="preserve"> </v>
      </c>
      <c r="O1063" s="302"/>
      <c r="P1063" s="302"/>
      <c r="Q1063" s="302"/>
      <c r="R1063" s="302"/>
      <c r="S1063" s="303"/>
      <c r="T1063" s="52"/>
      <c r="U1063" s="52"/>
      <c r="V1063" s="52"/>
      <c r="W1063" s="56"/>
      <c r="X1063" s="52"/>
      <c r="AZ1063" s="58" t="s">
        <v>28</v>
      </c>
      <c r="BA1063" s="58">
        <v>8</v>
      </c>
    </row>
    <row r="1064" spans="1:53" ht="39.9" customHeight="1" x14ac:dyDescent="1.1000000000000001">
      <c r="E1064" s="60"/>
      <c r="F1064" s="61"/>
      <c r="G1064" s="52"/>
      <c r="H1064" s="52"/>
      <c r="I1064" s="294"/>
      <c r="J1064" s="294"/>
      <c r="K1064" s="294"/>
      <c r="L1064" s="294"/>
      <c r="M1064" s="52"/>
      <c r="N1064" s="291" t="str">
        <f>IF(I1057="x",I1060,IF(I1060="x",I1057,IF(V1056="w",I1057,IF(V1059="w",I1060,IF(V1056&gt;V1059,I1057,IF(V1059&gt;V1056,I1060," "))))))</f>
        <v xml:space="preserve"> </v>
      </c>
      <c r="O1064" s="302"/>
      <c r="P1064" s="302"/>
      <c r="Q1064" s="302"/>
      <c r="R1064" s="302"/>
      <c r="S1064" s="303"/>
      <c r="T1064" s="52"/>
      <c r="U1064" s="52"/>
      <c r="V1064" s="52"/>
      <c r="W1064" s="56"/>
      <c r="X1064" s="52"/>
    </row>
    <row r="1065" spans="1:53" ht="39.9" customHeight="1" x14ac:dyDescent="1.1000000000000001">
      <c r="E1065" s="53" t="s">
        <v>12</v>
      </c>
      <c r="F1065" s="149" t="e">
        <f>IF($K$1=8,VLOOKUP('zapisy k stolom'!F1054,PAVUK!$GR$2:$GS$8,2,0),IF($K$1=16,VLOOKUP('zapisy k stolom'!F1054,PAVUK!$HF$2:$HG$16,2,0),IF($K$1=32,VLOOKUP('zapisy k stolom'!F1054,PAVUK!$HB$2:$HC$32,2,0),IF('zapisy k stolom'!$K$1=64,VLOOKUP('zapisy k stolom'!F1054,PAVUK!$GX$2:$GY$64,2,0),IF('zapisy k stolom'!$K$1=128,VLOOKUP('zapisy k stolom'!F1054,PAVUK!$GT$2:$GU$128,2,0))))))</f>
        <v>#N/A</v>
      </c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6"/>
      <c r="X1065" s="52"/>
    </row>
    <row r="1066" spans="1:53" ht="39.9" customHeight="1" x14ac:dyDescent="1.1000000000000001">
      <c r="E1066" s="60"/>
      <c r="F1066" s="61"/>
      <c r="G1066" s="52"/>
      <c r="H1066" s="52" t="s">
        <v>18</v>
      </c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6"/>
      <c r="X1066" s="52"/>
    </row>
    <row r="1067" spans="1:53" ht="39.9" customHeight="1" x14ac:dyDescent="1.1000000000000001">
      <c r="E1067" s="60"/>
      <c r="F1067" s="61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6"/>
      <c r="X1067" s="52"/>
    </row>
    <row r="1068" spans="1:53" ht="39.9" customHeight="1" x14ac:dyDescent="1.1000000000000001">
      <c r="E1068" s="60"/>
      <c r="F1068" s="61"/>
      <c r="G1068" s="52"/>
      <c r="H1068" s="52"/>
      <c r="I1068" s="289" t="str">
        <f>I1056</f>
        <v xml:space="preserve"> </v>
      </c>
      <c r="J1068" s="289"/>
      <c r="K1068" s="289"/>
      <c r="L1068" s="289"/>
      <c r="M1068" s="52"/>
      <c r="N1068" s="52"/>
      <c r="P1068" s="289" t="str">
        <f>I1059</f>
        <v xml:space="preserve"> </v>
      </c>
      <c r="Q1068" s="289"/>
      <c r="R1068" s="289"/>
      <c r="S1068" s="289"/>
      <c r="T1068" s="290"/>
      <c r="U1068" s="290"/>
      <c r="V1068" s="52"/>
      <c r="W1068" s="56"/>
      <c r="X1068" s="52"/>
    </row>
    <row r="1069" spans="1:53" ht="39.9" customHeight="1" x14ac:dyDescent="1.1000000000000001">
      <c r="E1069" s="60"/>
      <c r="F1069" s="61"/>
      <c r="G1069" s="52"/>
      <c r="H1069" s="52"/>
      <c r="I1069" s="289" t="str">
        <f>I1057</f>
        <v xml:space="preserve"> </v>
      </c>
      <c r="J1069" s="289"/>
      <c r="K1069" s="289"/>
      <c r="L1069" s="289"/>
      <c r="M1069" s="52"/>
      <c r="N1069" s="52"/>
      <c r="O1069" s="52"/>
      <c r="P1069" s="289" t="str">
        <f>I1060</f>
        <v xml:space="preserve"> </v>
      </c>
      <c r="Q1069" s="289"/>
      <c r="R1069" s="289"/>
      <c r="S1069" s="289"/>
      <c r="T1069" s="290"/>
      <c r="U1069" s="290"/>
      <c r="V1069" s="52"/>
      <c r="W1069" s="56"/>
      <c r="X1069" s="52"/>
    </row>
    <row r="1070" spans="1:53" ht="69.900000000000006" customHeight="1" x14ac:dyDescent="1.1000000000000001">
      <c r="E1070" s="53"/>
      <c r="F1070" s="54"/>
      <c r="G1070" s="52"/>
      <c r="H1070" s="63" t="s">
        <v>21</v>
      </c>
      <c r="I1070" s="291"/>
      <c r="J1070" s="292"/>
      <c r="K1070" s="292"/>
      <c r="L1070" s="293"/>
      <c r="M1070" s="52"/>
      <c r="N1070" s="52"/>
      <c r="O1070" s="63" t="s">
        <v>21</v>
      </c>
      <c r="P1070" s="294"/>
      <c r="Q1070" s="294"/>
      <c r="R1070" s="294"/>
      <c r="S1070" s="294"/>
      <c r="T1070" s="294"/>
      <c r="U1070" s="294"/>
      <c r="V1070" s="52"/>
      <c r="W1070" s="56"/>
      <c r="X1070" s="52"/>
    </row>
    <row r="1071" spans="1:53" ht="69.900000000000006" customHeight="1" x14ac:dyDescent="1.1000000000000001">
      <c r="E1071" s="53"/>
      <c r="F1071" s="54"/>
      <c r="G1071" s="52"/>
      <c r="H1071" s="63" t="s">
        <v>22</v>
      </c>
      <c r="I1071" s="294"/>
      <c r="J1071" s="294"/>
      <c r="K1071" s="294"/>
      <c r="L1071" s="294"/>
      <c r="M1071" s="52"/>
      <c r="N1071" s="52"/>
      <c r="O1071" s="63" t="s">
        <v>22</v>
      </c>
      <c r="P1071" s="294"/>
      <c r="Q1071" s="294"/>
      <c r="R1071" s="294"/>
      <c r="S1071" s="294"/>
      <c r="T1071" s="294"/>
      <c r="U1071" s="294"/>
      <c r="V1071" s="52"/>
      <c r="W1071" s="56"/>
      <c r="X1071" s="52"/>
    </row>
    <row r="1072" spans="1:53" ht="69.900000000000006" customHeight="1" x14ac:dyDescent="1.1000000000000001">
      <c r="E1072" s="53"/>
      <c r="F1072" s="54"/>
      <c r="G1072" s="52"/>
      <c r="H1072" s="63" t="s">
        <v>22</v>
      </c>
      <c r="I1072" s="294"/>
      <c r="J1072" s="294"/>
      <c r="K1072" s="294"/>
      <c r="L1072" s="294"/>
      <c r="M1072" s="52"/>
      <c r="N1072" s="52"/>
      <c r="O1072" s="63" t="s">
        <v>22</v>
      </c>
      <c r="P1072" s="294"/>
      <c r="Q1072" s="294"/>
      <c r="R1072" s="294"/>
      <c r="S1072" s="294"/>
      <c r="T1072" s="294"/>
      <c r="U1072" s="294"/>
      <c r="V1072" s="52"/>
      <c r="W1072" s="56"/>
      <c r="X1072" s="52"/>
    </row>
    <row r="1073" spans="1:53" ht="39.9" customHeight="1" thickBot="1" x14ac:dyDescent="1.1499999999999999">
      <c r="E1073" s="64"/>
      <c r="F1073" s="65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7"/>
      <c r="U1073" s="67"/>
      <c r="V1073" s="67"/>
      <c r="W1073" s="68"/>
      <c r="X1073" s="52"/>
    </row>
    <row r="1074" spans="1:53" ht="61.8" thickBot="1" x14ac:dyDescent="1.1499999999999999"/>
    <row r="1075" spans="1:53" ht="39.9" customHeight="1" x14ac:dyDescent="1.1000000000000001">
      <c r="A1075" s="41" t="e">
        <f>F1086</f>
        <v>#N/A</v>
      </c>
      <c r="C1075" s="40"/>
      <c r="D1075" s="40"/>
      <c r="E1075" s="48" t="s">
        <v>39</v>
      </c>
      <c r="F1075" s="49">
        <f>F1054+1</f>
        <v>52</v>
      </c>
      <c r="G1075" s="50"/>
      <c r="H1075" s="86" t="s">
        <v>192</v>
      </c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 t="s">
        <v>15</v>
      </c>
      <c r="W1075" s="51"/>
      <c r="X1075" s="52"/>
      <c r="Y1075" s="42" t="e">
        <f>A1077</f>
        <v>#N/A</v>
      </c>
      <c r="Z1075" s="47" t="str">
        <f>CONCATENATE("(",V1077,":",V1080,")")</f>
        <v>(:)</v>
      </c>
      <c r="AA1075" s="44" t="str">
        <f>IF(N1084=" ","",IF(N1084=I1077,B1077,IF(N1084=I1080,B1080," ")))</f>
        <v/>
      </c>
      <c r="AB1075" s="44" t="str">
        <f>IF(V1077&gt;V1080,AV1075,IF(V1080&gt;V1077,AV1076,""))</f>
        <v/>
      </c>
      <c r="AC1075" s="44" t="e">
        <f>CONCATENATE("Tbl.: ",F1077,"   H: ",F1080,"   D: ",F1079)</f>
        <v>#N/A</v>
      </c>
      <c r="AD1075" s="42" t="e">
        <f>IF(OR(I1080="X",I1077="X"),"",IF(N1084=I1077,B1080,B1077))</f>
        <v>#N/A</v>
      </c>
      <c r="AE1075" s="42" t="s">
        <v>4</v>
      </c>
      <c r="AV1075" s="45" t="str">
        <f>CONCATENATE(V1077,":",V1080, " ( ",AN1077,",",AO1077,",",AP1077,",",AQ1077,",",AR1077,",",AS1077,",",AT1077," ) ")</f>
        <v xml:space="preserve">: ( ,,,,,, ) </v>
      </c>
    </row>
    <row r="1076" spans="1:53" ht="39.9" customHeight="1" x14ac:dyDescent="1.1000000000000001">
      <c r="C1076" s="40"/>
      <c r="D1076" s="40"/>
      <c r="E1076" s="53"/>
      <c r="F1076" s="54"/>
      <c r="G1076" s="85" t="s">
        <v>191</v>
      </c>
      <c r="H1076" s="87" t="s">
        <v>193</v>
      </c>
      <c r="I1076" s="52"/>
      <c r="J1076" s="52"/>
      <c r="K1076" s="52"/>
      <c r="L1076" s="52"/>
      <c r="M1076" s="52"/>
      <c r="N1076" s="55">
        <v>1</v>
      </c>
      <c r="O1076" s="55">
        <v>2</v>
      </c>
      <c r="P1076" s="55">
        <v>3</v>
      </c>
      <c r="Q1076" s="55">
        <v>4</v>
      </c>
      <c r="R1076" s="55">
        <v>5</v>
      </c>
      <c r="S1076" s="55">
        <v>6</v>
      </c>
      <c r="T1076" s="55">
        <v>7</v>
      </c>
      <c r="U1076" s="52"/>
      <c r="V1076" s="55" t="s">
        <v>16</v>
      </c>
      <c r="W1076" s="56"/>
      <c r="X1076" s="52"/>
      <c r="AE1076" s="42" t="s">
        <v>38</v>
      </c>
      <c r="AV1076" s="45" t="str">
        <f>CONCATENATE(V1080,":",V1077, " ( ",AN1078,",",AO1078,",",AP1078,",",AQ1078,",",AR1078,",",AS1078,",",AT1078," ) ")</f>
        <v xml:space="preserve">: ( ,,,,,, ) </v>
      </c>
    </row>
    <row r="1077" spans="1:53" ht="39.9" customHeight="1" x14ac:dyDescent="1.1000000000000001">
      <c r="A1077" s="41" t="e">
        <f>CONCATENATE(1,A1075)</f>
        <v>#N/A</v>
      </c>
      <c r="B1077" s="41" t="e">
        <f>VLOOKUP(A1077,'KO KODY SPOLU'!$A$3:$B$478,2,0)</f>
        <v>#N/A</v>
      </c>
      <c r="C1077" s="40"/>
      <c r="D1077" s="40"/>
      <c r="E1077" s="53" t="s">
        <v>14</v>
      </c>
      <c r="F1077" s="54" t="e">
        <f>VLOOKUP(A1075,'zoznam zapasov pomoc'!$A$6:$K$133,11,0)</f>
        <v>#N/A</v>
      </c>
      <c r="G1077" s="298"/>
      <c r="H1077" s="148"/>
      <c r="I1077" s="296" t="str">
        <f>IF(ISERROR(VLOOKUP(B1077,vylosovanie!$N$10:$Q$162,3,0))=TRUE," ",VLOOKUP(B1077,vylosovanie!$N$10:$Q$162,3,0))</f>
        <v xml:space="preserve"> </v>
      </c>
      <c r="J1077" s="297"/>
      <c r="K1077" s="297"/>
      <c r="L1077" s="297"/>
      <c r="M1077" s="52"/>
      <c r="N1077" s="300"/>
      <c r="O1077" s="300"/>
      <c r="P1077" s="300"/>
      <c r="Q1077" s="300"/>
      <c r="R1077" s="300"/>
      <c r="S1077" s="300"/>
      <c r="T1077" s="300"/>
      <c r="U1077" s="52"/>
      <c r="V1077" s="295" t="str">
        <f>IF(SUM(AF1077:AL1078)=0,"",SUM(AF1077:AL1077))</f>
        <v/>
      </c>
      <c r="W1077" s="56"/>
      <c r="X1077" s="52"/>
      <c r="AE1077" s="42">
        <f>VLOOKUP(I1077,vylosovanie!$F$5:$L$41,7,0)</f>
        <v>51</v>
      </c>
      <c r="AF1077" s="57">
        <f>IF(N1077&gt;N1080,1,0)</f>
        <v>0</v>
      </c>
      <c r="AG1077" s="57">
        <f t="shared" ref="AG1077" si="1326">IF(O1077&gt;O1080,1,0)</f>
        <v>0</v>
      </c>
      <c r="AH1077" s="57">
        <f t="shared" ref="AH1077" si="1327">IF(P1077&gt;P1080,1,0)</f>
        <v>0</v>
      </c>
      <c r="AI1077" s="57">
        <f t="shared" ref="AI1077" si="1328">IF(Q1077&gt;Q1080,1,0)</f>
        <v>0</v>
      </c>
      <c r="AJ1077" s="57">
        <f t="shared" ref="AJ1077" si="1329">IF(R1077&gt;R1080,1,0)</f>
        <v>0</v>
      </c>
      <c r="AK1077" s="57">
        <f t="shared" ref="AK1077" si="1330">IF(S1077&gt;S1080,1,0)</f>
        <v>0</v>
      </c>
      <c r="AL1077" s="57">
        <f t="shared" ref="AL1077" si="1331">IF(T1077&gt;T1080,1,0)</f>
        <v>0</v>
      </c>
      <c r="AN1077" s="57" t="str">
        <f t="shared" ref="AN1077" si="1332">IF(ISBLANK(N1077)=TRUE,"",IF(AF1077=1,N1080,-N1077))</f>
        <v/>
      </c>
      <c r="AO1077" s="57" t="str">
        <f t="shared" ref="AO1077" si="1333">IF(ISBLANK(O1077)=TRUE,"",IF(AG1077=1,O1080,-O1077))</f>
        <v/>
      </c>
      <c r="AP1077" s="57" t="str">
        <f t="shared" ref="AP1077" si="1334">IF(ISBLANK(P1077)=TRUE,"",IF(AH1077=1,P1080,-P1077))</f>
        <v/>
      </c>
      <c r="AQ1077" s="57" t="str">
        <f t="shared" ref="AQ1077" si="1335">IF(ISBLANK(Q1077)=TRUE,"",IF(AI1077=1,Q1080,-Q1077))</f>
        <v/>
      </c>
      <c r="AR1077" s="57" t="str">
        <f t="shared" ref="AR1077" si="1336">IF(ISBLANK(R1077)=TRUE,"",IF(AJ1077=1,R1080,-R1077))</f>
        <v/>
      </c>
      <c r="AS1077" s="57" t="str">
        <f t="shared" ref="AS1077" si="1337">IF(ISBLANK(S1077)=TRUE,"",IF(AK1077=1,S1080,-S1077))</f>
        <v/>
      </c>
      <c r="AT1077" s="57" t="str">
        <f t="shared" ref="AT1077" si="1338">IF(ISBLANK(T1077)=TRUE,"",IF(AL1077=1,T1080,-T1077))</f>
        <v/>
      </c>
      <c r="AZ1077" s="58" t="s">
        <v>5</v>
      </c>
      <c r="BA1077" s="58">
        <v>1</v>
      </c>
    </row>
    <row r="1078" spans="1:53" ht="39.9" customHeight="1" x14ac:dyDescent="1.1000000000000001">
      <c r="C1078" s="40"/>
      <c r="D1078" s="40"/>
      <c r="E1078" s="53"/>
      <c r="F1078" s="54"/>
      <c r="G1078" s="299"/>
      <c r="H1078" s="148"/>
      <c r="I1078" s="296" t="str">
        <f>IF(ISERROR(VLOOKUP(B1077,vylosovanie!$N$10:$Q$162,3,0))=TRUE," ",VLOOKUP(B1077,vylosovanie!$N$10:$Q$162,4,0))</f>
        <v xml:space="preserve"> </v>
      </c>
      <c r="J1078" s="297"/>
      <c r="K1078" s="297"/>
      <c r="L1078" s="297"/>
      <c r="M1078" s="52"/>
      <c r="N1078" s="301"/>
      <c r="O1078" s="301"/>
      <c r="P1078" s="301"/>
      <c r="Q1078" s="301"/>
      <c r="R1078" s="301"/>
      <c r="S1078" s="301"/>
      <c r="T1078" s="301"/>
      <c r="U1078" s="52"/>
      <c r="V1078" s="295"/>
      <c r="W1078" s="56"/>
      <c r="X1078" s="52"/>
      <c r="AE1078" s="42">
        <f>VLOOKUP(I1080,vylosovanie!$F$5:$L$41,7,0)</f>
        <v>51</v>
      </c>
      <c r="AF1078" s="57">
        <f>IF(N1080&gt;N1077,1,0)</f>
        <v>0</v>
      </c>
      <c r="AG1078" s="57">
        <f t="shared" ref="AG1078" si="1339">IF(O1080&gt;O1077,1,0)</f>
        <v>0</v>
      </c>
      <c r="AH1078" s="57">
        <f t="shared" ref="AH1078" si="1340">IF(P1080&gt;P1077,1,0)</f>
        <v>0</v>
      </c>
      <c r="AI1078" s="57">
        <f t="shared" ref="AI1078" si="1341">IF(Q1080&gt;Q1077,1,0)</f>
        <v>0</v>
      </c>
      <c r="AJ1078" s="57">
        <f t="shared" ref="AJ1078" si="1342">IF(R1080&gt;R1077,1,0)</f>
        <v>0</v>
      </c>
      <c r="AK1078" s="57">
        <f t="shared" ref="AK1078" si="1343">IF(S1080&gt;S1077,1,0)</f>
        <v>0</v>
      </c>
      <c r="AL1078" s="57">
        <f t="shared" ref="AL1078" si="1344">IF(T1080&gt;T1077,1,0)</f>
        <v>0</v>
      </c>
      <c r="AN1078" s="57" t="str">
        <f t="shared" ref="AN1078" si="1345">IF(ISBLANK(N1080)=TRUE,"",IF(AF1078=1,N1077,-N1080))</f>
        <v/>
      </c>
      <c r="AO1078" s="57" t="str">
        <f t="shared" ref="AO1078" si="1346">IF(ISBLANK(O1080)=TRUE,"",IF(AG1078=1,O1077,-O1080))</f>
        <v/>
      </c>
      <c r="AP1078" s="57" t="str">
        <f t="shared" ref="AP1078" si="1347">IF(ISBLANK(P1080)=TRUE,"",IF(AH1078=1,P1077,-P1080))</f>
        <v/>
      </c>
      <c r="AQ1078" s="57" t="str">
        <f t="shared" ref="AQ1078" si="1348">IF(ISBLANK(Q1080)=TRUE,"",IF(AI1078=1,Q1077,-Q1080))</f>
        <v/>
      </c>
      <c r="AR1078" s="57" t="str">
        <f t="shared" ref="AR1078" si="1349">IF(ISBLANK(R1080)=TRUE,"",IF(AJ1078=1,R1077,-R1080))</f>
        <v/>
      </c>
      <c r="AS1078" s="57" t="str">
        <f t="shared" ref="AS1078" si="1350">IF(ISBLANK(S1080)=TRUE,"",IF(AK1078=1,S1077,-S1080))</f>
        <v/>
      </c>
      <c r="AT1078" s="57" t="str">
        <f t="shared" ref="AT1078" si="1351">IF(ISBLANK(T1080)=TRUE,"",IF(AL1078=1,T1077,-T1080))</f>
        <v/>
      </c>
      <c r="AZ1078" s="58" t="s">
        <v>10</v>
      </c>
      <c r="BA1078" s="58">
        <v>2</v>
      </c>
    </row>
    <row r="1079" spans="1:53" ht="39.9" customHeight="1" x14ac:dyDescent="1.1000000000000001">
      <c r="C1079" s="40"/>
      <c r="D1079" s="40"/>
      <c r="E1079" s="53" t="s">
        <v>20</v>
      </c>
      <c r="F1079" s="54" t="e">
        <f>VLOOKUP(A1075,'zoznam zapasov pomoc'!$A$6:$K$133,9,0)</f>
        <v>#N/A</v>
      </c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6"/>
      <c r="X1079" s="52"/>
      <c r="AZ1079" s="58" t="s">
        <v>23</v>
      </c>
      <c r="BA1079" s="58">
        <v>3</v>
      </c>
    </row>
    <row r="1080" spans="1:53" ht="39.9" customHeight="1" x14ac:dyDescent="1.1000000000000001">
      <c r="A1080" s="41" t="e">
        <f>CONCATENATE(2,A1075)</f>
        <v>#N/A</v>
      </c>
      <c r="B1080" s="41" t="e">
        <f>VLOOKUP(A1080,'KO KODY SPOLU'!$A$3:$B$478,2,0)</f>
        <v>#N/A</v>
      </c>
      <c r="C1080" s="40"/>
      <c r="D1080" s="40"/>
      <c r="E1080" s="53" t="s">
        <v>13</v>
      </c>
      <c r="F1080" s="59" t="e">
        <f>VLOOKUP(A1075,'zoznam zapasov pomoc'!$A$6:$K$133,10,0)</f>
        <v>#N/A</v>
      </c>
      <c r="G1080" s="298"/>
      <c r="H1080" s="148"/>
      <c r="I1080" s="296" t="str">
        <f>IF(ISERROR(VLOOKUP(B1080,vylosovanie!$N$10:$Q$162,3,0))=TRUE," ",VLOOKUP(B1080,vylosovanie!$N$10:$Q$162,3,0))</f>
        <v xml:space="preserve"> </v>
      </c>
      <c r="J1080" s="297"/>
      <c r="K1080" s="297"/>
      <c r="L1080" s="297"/>
      <c r="M1080" s="52"/>
      <c r="N1080" s="300"/>
      <c r="O1080" s="300"/>
      <c r="P1080" s="300"/>
      <c r="Q1080" s="300"/>
      <c r="R1080" s="300"/>
      <c r="S1080" s="300"/>
      <c r="T1080" s="300"/>
      <c r="U1080" s="52"/>
      <c r="V1080" s="295" t="str">
        <f>IF(SUM(AF1077:AL1078)=0,"",SUM(AF1078:AL1078))</f>
        <v/>
      </c>
      <c r="W1080" s="56"/>
      <c r="X1080" s="52"/>
      <c r="AZ1080" s="58" t="s">
        <v>24</v>
      </c>
      <c r="BA1080" s="58">
        <v>4</v>
      </c>
    </row>
    <row r="1081" spans="1:53" ht="39.9" customHeight="1" x14ac:dyDescent="1.1000000000000001">
      <c r="C1081" s="40"/>
      <c r="D1081" s="40"/>
      <c r="E1081" s="60"/>
      <c r="F1081" s="61"/>
      <c r="G1081" s="299"/>
      <c r="H1081" s="148"/>
      <c r="I1081" s="296" t="str">
        <f>IF(ISERROR(VLOOKUP(B1080,vylosovanie!$N$10:$Q$162,3,0))=TRUE," ",VLOOKUP(B1080,vylosovanie!$N$10:$Q$162,4,0))</f>
        <v xml:space="preserve"> </v>
      </c>
      <c r="J1081" s="297"/>
      <c r="K1081" s="297"/>
      <c r="L1081" s="297"/>
      <c r="M1081" s="52"/>
      <c r="N1081" s="301"/>
      <c r="O1081" s="301"/>
      <c r="P1081" s="301"/>
      <c r="Q1081" s="301"/>
      <c r="R1081" s="301"/>
      <c r="S1081" s="301"/>
      <c r="T1081" s="301"/>
      <c r="U1081" s="52"/>
      <c r="V1081" s="295"/>
      <c r="W1081" s="56"/>
      <c r="X1081" s="52"/>
      <c r="AZ1081" s="58" t="s">
        <v>25</v>
      </c>
      <c r="BA1081" s="58">
        <v>5</v>
      </c>
    </row>
    <row r="1082" spans="1:53" ht="39.9" customHeight="1" x14ac:dyDescent="1.1000000000000001">
      <c r="C1082" s="40"/>
      <c r="D1082" s="40"/>
      <c r="E1082" s="53" t="s">
        <v>36</v>
      </c>
      <c r="F1082" s="54" t="s">
        <v>476</v>
      </c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6"/>
      <c r="X1082" s="52"/>
      <c r="AZ1082" s="58" t="s">
        <v>26</v>
      </c>
      <c r="BA1082" s="58">
        <v>6</v>
      </c>
    </row>
    <row r="1083" spans="1:53" ht="39.9" customHeight="1" x14ac:dyDescent="1.1000000000000001">
      <c r="C1083" s="40"/>
      <c r="D1083" s="40"/>
      <c r="E1083" s="60"/>
      <c r="F1083" s="61"/>
      <c r="G1083" s="52"/>
      <c r="H1083" s="52"/>
      <c r="I1083" s="52" t="s">
        <v>17</v>
      </c>
      <c r="J1083" s="52"/>
      <c r="K1083" s="52"/>
      <c r="L1083" s="52"/>
      <c r="M1083" s="52"/>
      <c r="N1083" s="62"/>
      <c r="O1083" s="55"/>
      <c r="P1083" s="55" t="s">
        <v>19</v>
      </c>
      <c r="Q1083" s="55"/>
      <c r="R1083" s="55"/>
      <c r="S1083" s="55"/>
      <c r="T1083" s="55"/>
      <c r="U1083" s="52"/>
      <c r="V1083" s="52"/>
      <c r="W1083" s="56"/>
      <c r="X1083" s="52"/>
      <c r="AZ1083" s="58" t="s">
        <v>27</v>
      </c>
      <c r="BA1083" s="58">
        <v>7</v>
      </c>
    </row>
    <row r="1084" spans="1:53" ht="39.9" customHeight="1" x14ac:dyDescent="1.1000000000000001">
      <c r="E1084" s="53" t="s">
        <v>11</v>
      </c>
      <c r="F1084" s="54"/>
      <c r="G1084" s="52"/>
      <c r="H1084" s="52"/>
      <c r="I1084" s="294"/>
      <c r="J1084" s="294"/>
      <c r="K1084" s="294"/>
      <c r="L1084" s="294"/>
      <c r="M1084" s="52"/>
      <c r="N1084" s="291" t="str">
        <f>IF(I1077="x",I1080,IF(I1080="x",I1077,IF(V1077="w",I1077,IF(V1080="w",I1080,IF(V1077&gt;V1080,I1077,IF(V1080&gt;V1077,I1080," "))))))</f>
        <v xml:space="preserve"> </v>
      </c>
      <c r="O1084" s="302"/>
      <c r="P1084" s="302"/>
      <c r="Q1084" s="302"/>
      <c r="R1084" s="302"/>
      <c r="S1084" s="303"/>
      <c r="T1084" s="52"/>
      <c r="U1084" s="52"/>
      <c r="V1084" s="52"/>
      <c r="W1084" s="56"/>
      <c r="X1084" s="52"/>
      <c r="AZ1084" s="58" t="s">
        <v>28</v>
      </c>
      <c r="BA1084" s="58">
        <v>8</v>
      </c>
    </row>
    <row r="1085" spans="1:53" ht="39.9" customHeight="1" x14ac:dyDescent="1.1000000000000001">
      <c r="E1085" s="60"/>
      <c r="F1085" s="61"/>
      <c r="G1085" s="52"/>
      <c r="H1085" s="52"/>
      <c r="I1085" s="294"/>
      <c r="J1085" s="294"/>
      <c r="K1085" s="294"/>
      <c r="L1085" s="294"/>
      <c r="M1085" s="52"/>
      <c r="N1085" s="291" t="str">
        <f>IF(I1078="x",I1081,IF(I1081="x",I1078,IF(V1077="w",I1078,IF(V1080="w",I1081,IF(V1077&gt;V1080,I1078,IF(V1080&gt;V1077,I1081," "))))))</f>
        <v xml:space="preserve"> </v>
      </c>
      <c r="O1085" s="302"/>
      <c r="P1085" s="302"/>
      <c r="Q1085" s="302"/>
      <c r="R1085" s="302"/>
      <c r="S1085" s="303"/>
      <c r="T1085" s="52"/>
      <c r="U1085" s="52"/>
      <c r="V1085" s="52"/>
      <c r="W1085" s="56"/>
      <c r="X1085" s="52"/>
    </row>
    <row r="1086" spans="1:53" ht="39.9" customHeight="1" x14ac:dyDescent="1.1000000000000001">
      <c r="E1086" s="53" t="s">
        <v>12</v>
      </c>
      <c r="F1086" s="149" t="e">
        <f>IF($K$1=8,VLOOKUP('zapisy k stolom'!F1075,PAVUK!$GR$2:$GS$8,2,0),IF($K$1=16,VLOOKUP('zapisy k stolom'!F1075,PAVUK!$HF$2:$HG$16,2,0),IF($K$1=32,VLOOKUP('zapisy k stolom'!F1075,PAVUK!$HB$2:$HC$32,2,0),IF('zapisy k stolom'!$K$1=64,VLOOKUP('zapisy k stolom'!F1075,PAVUK!$GX$2:$GY$64,2,0),IF('zapisy k stolom'!$K$1=128,VLOOKUP('zapisy k stolom'!F1075,PAVUK!$GT$2:$GU$128,2,0))))))</f>
        <v>#N/A</v>
      </c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6"/>
      <c r="X1086" s="52"/>
    </row>
    <row r="1087" spans="1:53" ht="39.9" customHeight="1" x14ac:dyDescent="1.1000000000000001">
      <c r="E1087" s="60"/>
      <c r="F1087" s="61"/>
      <c r="G1087" s="52"/>
      <c r="H1087" s="52" t="s">
        <v>18</v>
      </c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6"/>
      <c r="X1087" s="52"/>
    </row>
    <row r="1088" spans="1:53" ht="39.9" customHeight="1" x14ac:dyDescent="1.1000000000000001">
      <c r="E1088" s="60"/>
      <c r="F1088" s="61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6"/>
      <c r="X1088" s="52"/>
    </row>
    <row r="1089" spans="1:53" ht="39.9" customHeight="1" x14ac:dyDescent="1.1000000000000001">
      <c r="E1089" s="60"/>
      <c r="F1089" s="61"/>
      <c r="G1089" s="52"/>
      <c r="H1089" s="52"/>
      <c r="I1089" s="289" t="str">
        <f>I1077</f>
        <v xml:space="preserve"> </v>
      </c>
      <c r="J1089" s="289"/>
      <c r="K1089" s="289"/>
      <c r="L1089" s="289"/>
      <c r="M1089" s="52"/>
      <c r="N1089" s="52"/>
      <c r="P1089" s="289" t="str">
        <f>I1080</f>
        <v xml:space="preserve"> </v>
      </c>
      <c r="Q1089" s="289"/>
      <c r="R1089" s="289"/>
      <c r="S1089" s="289"/>
      <c r="T1089" s="290"/>
      <c r="U1089" s="290"/>
      <c r="V1089" s="52"/>
      <c r="W1089" s="56"/>
      <c r="X1089" s="52"/>
    </row>
    <row r="1090" spans="1:53" ht="39.9" customHeight="1" x14ac:dyDescent="1.1000000000000001">
      <c r="E1090" s="60"/>
      <c r="F1090" s="61"/>
      <c r="G1090" s="52"/>
      <c r="H1090" s="52"/>
      <c r="I1090" s="289" t="str">
        <f>I1078</f>
        <v xml:space="preserve"> </v>
      </c>
      <c r="J1090" s="289"/>
      <c r="K1090" s="289"/>
      <c r="L1090" s="289"/>
      <c r="M1090" s="52"/>
      <c r="N1090" s="52"/>
      <c r="O1090" s="52"/>
      <c r="P1090" s="289" t="str">
        <f>I1081</f>
        <v xml:space="preserve"> </v>
      </c>
      <c r="Q1090" s="289"/>
      <c r="R1090" s="289"/>
      <c r="S1090" s="289"/>
      <c r="T1090" s="290"/>
      <c r="U1090" s="290"/>
      <c r="V1090" s="52"/>
      <c r="W1090" s="56"/>
      <c r="X1090" s="52"/>
    </row>
    <row r="1091" spans="1:53" ht="69.900000000000006" customHeight="1" x14ac:dyDescent="1.1000000000000001">
      <c r="E1091" s="53"/>
      <c r="F1091" s="54"/>
      <c r="G1091" s="52"/>
      <c r="H1091" s="63" t="s">
        <v>21</v>
      </c>
      <c r="I1091" s="291"/>
      <c r="J1091" s="292"/>
      <c r="K1091" s="292"/>
      <c r="L1091" s="293"/>
      <c r="M1091" s="52"/>
      <c r="N1091" s="52"/>
      <c r="O1091" s="63" t="s">
        <v>21</v>
      </c>
      <c r="P1091" s="294"/>
      <c r="Q1091" s="294"/>
      <c r="R1091" s="294"/>
      <c r="S1091" s="294"/>
      <c r="T1091" s="294"/>
      <c r="U1091" s="294"/>
      <c r="V1091" s="52"/>
      <c r="W1091" s="56"/>
      <c r="X1091" s="52"/>
    </row>
    <row r="1092" spans="1:53" ht="69.900000000000006" customHeight="1" x14ac:dyDescent="1.1000000000000001">
      <c r="E1092" s="53"/>
      <c r="F1092" s="54"/>
      <c r="G1092" s="52"/>
      <c r="H1092" s="63" t="s">
        <v>22</v>
      </c>
      <c r="I1092" s="294"/>
      <c r="J1092" s="294"/>
      <c r="K1092" s="294"/>
      <c r="L1092" s="294"/>
      <c r="M1092" s="52"/>
      <c r="N1092" s="52"/>
      <c r="O1092" s="63" t="s">
        <v>22</v>
      </c>
      <c r="P1092" s="294"/>
      <c r="Q1092" s="294"/>
      <c r="R1092" s="294"/>
      <c r="S1092" s="294"/>
      <c r="T1092" s="294"/>
      <c r="U1092" s="294"/>
      <c r="V1092" s="52"/>
      <c r="W1092" s="56"/>
      <c r="X1092" s="52"/>
    </row>
    <row r="1093" spans="1:53" ht="69.900000000000006" customHeight="1" x14ac:dyDescent="1.1000000000000001">
      <c r="E1093" s="53"/>
      <c r="F1093" s="54"/>
      <c r="G1093" s="52"/>
      <c r="H1093" s="63" t="s">
        <v>22</v>
      </c>
      <c r="I1093" s="294"/>
      <c r="J1093" s="294"/>
      <c r="K1093" s="294"/>
      <c r="L1093" s="294"/>
      <c r="M1093" s="52"/>
      <c r="N1093" s="52"/>
      <c r="O1093" s="63" t="s">
        <v>22</v>
      </c>
      <c r="P1093" s="294"/>
      <c r="Q1093" s="294"/>
      <c r="R1093" s="294"/>
      <c r="S1093" s="294"/>
      <c r="T1093" s="294"/>
      <c r="U1093" s="294"/>
      <c r="V1093" s="52"/>
      <c r="W1093" s="56"/>
      <c r="X1093" s="52"/>
    </row>
    <row r="1094" spans="1:53" ht="39.9" customHeight="1" thickBot="1" x14ac:dyDescent="1.1499999999999999">
      <c r="E1094" s="64"/>
      <c r="F1094" s="65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7"/>
      <c r="U1094" s="67"/>
      <c r="V1094" s="67"/>
      <c r="W1094" s="68"/>
      <c r="X1094" s="52"/>
    </row>
    <row r="1095" spans="1:53" ht="61.8" thickBot="1" x14ac:dyDescent="1.1499999999999999"/>
    <row r="1096" spans="1:53" ht="39.9" customHeight="1" x14ac:dyDescent="1.1000000000000001">
      <c r="A1096" s="41" t="e">
        <f>F1107</f>
        <v>#N/A</v>
      </c>
      <c r="C1096" s="40"/>
      <c r="D1096" s="40"/>
      <c r="E1096" s="48" t="s">
        <v>39</v>
      </c>
      <c r="F1096" s="49">
        <f>F1075+1</f>
        <v>53</v>
      </c>
      <c r="G1096" s="50"/>
      <c r="H1096" s="86" t="s">
        <v>192</v>
      </c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 t="s">
        <v>15</v>
      </c>
      <c r="W1096" s="51"/>
      <c r="X1096" s="52"/>
      <c r="Y1096" s="42" t="e">
        <f>A1098</f>
        <v>#N/A</v>
      </c>
      <c r="Z1096" s="47" t="str">
        <f>CONCATENATE("(",V1098,":",V1101,")")</f>
        <v>(:)</v>
      </c>
      <c r="AA1096" s="44" t="str">
        <f>IF(N1105=" ","",IF(N1105=I1098,B1098,IF(N1105=I1101,B1101," ")))</f>
        <v/>
      </c>
      <c r="AB1096" s="44" t="str">
        <f>IF(V1098&gt;V1101,AV1096,IF(V1101&gt;V1098,AV1097,""))</f>
        <v/>
      </c>
      <c r="AC1096" s="44" t="e">
        <f>CONCATENATE("Tbl.: ",F1098,"   H: ",F1101,"   D: ",F1100)</f>
        <v>#N/A</v>
      </c>
      <c r="AD1096" s="42" t="e">
        <f>IF(OR(I1101="X",I1098="X"),"",IF(N1105=I1098,B1101,B1098))</f>
        <v>#N/A</v>
      </c>
      <c r="AE1096" s="42" t="s">
        <v>4</v>
      </c>
      <c r="AV1096" s="45" t="str">
        <f>CONCATENATE(V1098,":",V1101, " ( ",AN1098,",",AO1098,",",AP1098,",",AQ1098,",",AR1098,",",AS1098,",",AT1098," ) ")</f>
        <v xml:space="preserve">: ( ,,,,,, ) </v>
      </c>
    </row>
    <row r="1097" spans="1:53" ht="39.9" customHeight="1" x14ac:dyDescent="1.1000000000000001">
      <c r="C1097" s="40"/>
      <c r="D1097" s="40"/>
      <c r="E1097" s="53"/>
      <c r="F1097" s="54"/>
      <c r="G1097" s="85" t="s">
        <v>191</v>
      </c>
      <c r="H1097" s="87" t="s">
        <v>193</v>
      </c>
      <c r="I1097" s="52"/>
      <c r="J1097" s="52"/>
      <c r="K1097" s="52"/>
      <c r="L1097" s="52"/>
      <c r="M1097" s="52"/>
      <c r="N1097" s="55">
        <v>1</v>
      </c>
      <c r="O1097" s="55">
        <v>2</v>
      </c>
      <c r="P1097" s="55">
        <v>3</v>
      </c>
      <c r="Q1097" s="55">
        <v>4</v>
      </c>
      <c r="R1097" s="55">
        <v>5</v>
      </c>
      <c r="S1097" s="55">
        <v>6</v>
      </c>
      <c r="T1097" s="55">
        <v>7</v>
      </c>
      <c r="U1097" s="52"/>
      <c r="V1097" s="55" t="s">
        <v>16</v>
      </c>
      <c r="W1097" s="56"/>
      <c r="X1097" s="52"/>
      <c r="AE1097" s="42" t="s">
        <v>38</v>
      </c>
      <c r="AV1097" s="45" t="str">
        <f>CONCATENATE(V1101,":",V1098, " ( ",AN1099,",",AO1099,",",AP1099,",",AQ1099,",",AR1099,",",AS1099,",",AT1099," ) ")</f>
        <v xml:space="preserve">: ( ,,,,,, ) </v>
      </c>
    </row>
    <row r="1098" spans="1:53" ht="39.9" customHeight="1" x14ac:dyDescent="1.1000000000000001">
      <c r="A1098" s="41" t="e">
        <f>CONCATENATE(1,A1096)</f>
        <v>#N/A</v>
      </c>
      <c r="B1098" s="41" t="e">
        <f>VLOOKUP(A1098,'KO KODY SPOLU'!$A$3:$B$478,2,0)</f>
        <v>#N/A</v>
      </c>
      <c r="C1098" s="40"/>
      <c r="D1098" s="40"/>
      <c r="E1098" s="53" t="s">
        <v>14</v>
      </c>
      <c r="F1098" s="54" t="e">
        <f>VLOOKUP(A1096,'zoznam zapasov pomoc'!$A$6:$K$133,11,0)</f>
        <v>#N/A</v>
      </c>
      <c r="G1098" s="298"/>
      <c r="H1098" s="148"/>
      <c r="I1098" s="296" t="str">
        <f>IF(ISERROR(VLOOKUP(B1098,vylosovanie!$N$10:$Q$162,3,0))=TRUE," ",VLOOKUP(B1098,vylosovanie!$N$10:$Q$162,3,0))</f>
        <v xml:space="preserve"> </v>
      </c>
      <c r="J1098" s="297"/>
      <c r="K1098" s="297"/>
      <c r="L1098" s="297"/>
      <c r="M1098" s="52"/>
      <c r="N1098" s="300"/>
      <c r="O1098" s="300"/>
      <c r="P1098" s="300"/>
      <c r="Q1098" s="300"/>
      <c r="R1098" s="300"/>
      <c r="S1098" s="300"/>
      <c r="T1098" s="300"/>
      <c r="U1098" s="52"/>
      <c r="V1098" s="295" t="str">
        <f>IF(SUM(AF1098:AL1099)=0,"",SUM(AF1098:AL1098))</f>
        <v/>
      </c>
      <c r="W1098" s="56"/>
      <c r="X1098" s="52"/>
      <c r="AE1098" s="42">
        <f>VLOOKUP(I1098,vylosovanie!$F$5:$L$41,7,0)</f>
        <v>51</v>
      </c>
      <c r="AF1098" s="57">
        <f>IF(N1098&gt;N1101,1,0)</f>
        <v>0</v>
      </c>
      <c r="AG1098" s="57">
        <f t="shared" ref="AG1098" si="1352">IF(O1098&gt;O1101,1,0)</f>
        <v>0</v>
      </c>
      <c r="AH1098" s="57">
        <f t="shared" ref="AH1098" si="1353">IF(P1098&gt;P1101,1,0)</f>
        <v>0</v>
      </c>
      <c r="AI1098" s="57">
        <f t="shared" ref="AI1098" si="1354">IF(Q1098&gt;Q1101,1,0)</f>
        <v>0</v>
      </c>
      <c r="AJ1098" s="57">
        <f t="shared" ref="AJ1098" si="1355">IF(R1098&gt;R1101,1,0)</f>
        <v>0</v>
      </c>
      <c r="AK1098" s="57">
        <f t="shared" ref="AK1098" si="1356">IF(S1098&gt;S1101,1,0)</f>
        <v>0</v>
      </c>
      <c r="AL1098" s="57">
        <f t="shared" ref="AL1098" si="1357">IF(T1098&gt;T1101,1,0)</f>
        <v>0</v>
      </c>
      <c r="AN1098" s="57" t="str">
        <f t="shared" ref="AN1098" si="1358">IF(ISBLANK(N1098)=TRUE,"",IF(AF1098=1,N1101,-N1098))</f>
        <v/>
      </c>
      <c r="AO1098" s="57" t="str">
        <f t="shared" ref="AO1098" si="1359">IF(ISBLANK(O1098)=TRUE,"",IF(AG1098=1,O1101,-O1098))</f>
        <v/>
      </c>
      <c r="AP1098" s="57" t="str">
        <f t="shared" ref="AP1098" si="1360">IF(ISBLANK(P1098)=TRUE,"",IF(AH1098=1,P1101,-P1098))</f>
        <v/>
      </c>
      <c r="AQ1098" s="57" t="str">
        <f t="shared" ref="AQ1098" si="1361">IF(ISBLANK(Q1098)=TRUE,"",IF(AI1098=1,Q1101,-Q1098))</f>
        <v/>
      </c>
      <c r="AR1098" s="57" t="str">
        <f t="shared" ref="AR1098" si="1362">IF(ISBLANK(R1098)=TRUE,"",IF(AJ1098=1,R1101,-R1098))</f>
        <v/>
      </c>
      <c r="AS1098" s="57" t="str">
        <f t="shared" ref="AS1098" si="1363">IF(ISBLANK(S1098)=TRUE,"",IF(AK1098=1,S1101,-S1098))</f>
        <v/>
      </c>
      <c r="AT1098" s="57" t="str">
        <f t="shared" ref="AT1098" si="1364">IF(ISBLANK(T1098)=TRUE,"",IF(AL1098=1,T1101,-T1098))</f>
        <v/>
      </c>
      <c r="AZ1098" s="58" t="s">
        <v>5</v>
      </c>
      <c r="BA1098" s="58">
        <v>1</v>
      </c>
    </row>
    <row r="1099" spans="1:53" ht="39.9" customHeight="1" x14ac:dyDescent="1.1000000000000001">
      <c r="C1099" s="40"/>
      <c r="D1099" s="40"/>
      <c r="E1099" s="53"/>
      <c r="F1099" s="54"/>
      <c r="G1099" s="299"/>
      <c r="H1099" s="148"/>
      <c r="I1099" s="296" t="str">
        <f>IF(ISERROR(VLOOKUP(B1098,vylosovanie!$N$10:$Q$162,3,0))=TRUE," ",VLOOKUP(B1098,vylosovanie!$N$10:$Q$162,4,0))</f>
        <v xml:space="preserve"> </v>
      </c>
      <c r="J1099" s="297"/>
      <c r="K1099" s="297"/>
      <c r="L1099" s="297"/>
      <c r="M1099" s="52"/>
      <c r="N1099" s="301"/>
      <c r="O1099" s="301"/>
      <c r="P1099" s="301"/>
      <c r="Q1099" s="301"/>
      <c r="R1099" s="301"/>
      <c r="S1099" s="301"/>
      <c r="T1099" s="301"/>
      <c r="U1099" s="52"/>
      <c r="V1099" s="295"/>
      <c r="W1099" s="56"/>
      <c r="X1099" s="52"/>
      <c r="AE1099" s="42">
        <f>VLOOKUP(I1101,vylosovanie!$F$5:$L$41,7,0)</f>
        <v>51</v>
      </c>
      <c r="AF1099" s="57">
        <f>IF(N1101&gt;N1098,1,0)</f>
        <v>0</v>
      </c>
      <c r="AG1099" s="57">
        <f t="shared" ref="AG1099" si="1365">IF(O1101&gt;O1098,1,0)</f>
        <v>0</v>
      </c>
      <c r="AH1099" s="57">
        <f t="shared" ref="AH1099" si="1366">IF(P1101&gt;P1098,1,0)</f>
        <v>0</v>
      </c>
      <c r="AI1099" s="57">
        <f t="shared" ref="AI1099" si="1367">IF(Q1101&gt;Q1098,1,0)</f>
        <v>0</v>
      </c>
      <c r="AJ1099" s="57">
        <f t="shared" ref="AJ1099" si="1368">IF(R1101&gt;R1098,1,0)</f>
        <v>0</v>
      </c>
      <c r="AK1099" s="57">
        <f t="shared" ref="AK1099" si="1369">IF(S1101&gt;S1098,1,0)</f>
        <v>0</v>
      </c>
      <c r="AL1099" s="57">
        <f t="shared" ref="AL1099" si="1370">IF(T1101&gt;T1098,1,0)</f>
        <v>0</v>
      </c>
      <c r="AN1099" s="57" t="str">
        <f t="shared" ref="AN1099" si="1371">IF(ISBLANK(N1101)=TRUE,"",IF(AF1099=1,N1098,-N1101))</f>
        <v/>
      </c>
      <c r="AO1099" s="57" t="str">
        <f t="shared" ref="AO1099" si="1372">IF(ISBLANK(O1101)=TRUE,"",IF(AG1099=1,O1098,-O1101))</f>
        <v/>
      </c>
      <c r="AP1099" s="57" t="str">
        <f t="shared" ref="AP1099" si="1373">IF(ISBLANK(P1101)=TRUE,"",IF(AH1099=1,P1098,-P1101))</f>
        <v/>
      </c>
      <c r="AQ1099" s="57" t="str">
        <f t="shared" ref="AQ1099" si="1374">IF(ISBLANK(Q1101)=TRUE,"",IF(AI1099=1,Q1098,-Q1101))</f>
        <v/>
      </c>
      <c r="AR1099" s="57" t="str">
        <f t="shared" ref="AR1099" si="1375">IF(ISBLANK(R1101)=TRUE,"",IF(AJ1099=1,R1098,-R1101))</f>
        <v/>
      </c>
      <c r="AS1099" s="57" t="str">
        <f t="shared" ref="AS1099" si="1376">IF(ISBLANK(S1101)=TRUE,"",IF(AK1099=1,S1098,-S1101))</f>
        <v/>
      </c>
      <c r="AT1099" s="57" t="str">
        <f t="shared" ref="AT1099" si="1377">IF(ISBLANK(T1101)=TRUE,"",IF(AL1099=1,T1098,-T1101))</f>
        <v/>
      </c>
      <c r="AZ1099" s="58" t="s">
        <v>10</v>
      </c>
      <c r="BA1099" s="58">
        <v>2</v>
      </c>
    </row>
    <row r="1100" spans="1:53" ht="39.9" customHeight="1" x14ac:dyDescent="1.1000000000000001">
      <c r="C1100" s="40"/>
      <c r="D1100" s="40"/>
      <c r="E1100" s="53" t="s">
        <v>20</v>
      </c>
      <c r="F1100" s="54" t="e">
        <f>VLOOKUP(A1096,'zoznam zapasov pomoc'!$A$6:$K$133,9,0)</f>
        <v>#N/A</v>
      </c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6"/>
      <c r="X1100" s="52"/>
      <c r="AZ1100" s="58" t="s">
        <v>23</v>
      </c>
      <c r="BA1100" s="58">
        <v>3</v>
      </c>
    </row>
    <row r="1101" spans="1:53" ht="39.9" customHeight="1" x14ac:dyDescent="1.1000000000000001">
      <c r="A1101" s="41" t="e">
        <f>CONCATENATE(2,A1096)</f>
        <v>#N/A</v>
      </c>
      <c r="B1101" s="41" t="e">
        <f>VLOOKUP(A1101,'KO KODY SPOLU'!$A$3:$B$478,2,0)</f>
        <v>#N/A</v>
      </c>
      <c r="C1101" s="40"/>
      <c r="D1101" s="40"/>
      <c r="E1101" s="53" t="s">
        <v>13</v>
      </c>
      <c r="F1101" s="59" t="e">
        <f>VLOOKUP(A1096,'zoznam zapasov pomoc'!$A$6:$K$133,10,0)</f>
        <v>#N/A</v>
      </c>
      <c r="G1101" s="298"/>
      <c r="H1101" s="148"/>
      <c r="I1101" s="296" t="str">
        <f>IF(ISERROR(VLOOKUP(B1101,vylosovanie!$N$10:$Q$162,3,0))=TRUE," ",VLOOKUP(B1101,vylosovanie!$N$10:$Q$162,3,0))</f>
        <v xml:space="preserve"> </v>
      </c>
      <c r="J1101" s="297"/>
      <c r="K1101" s="297"/>
      <c r="L1101" s="297"/>
      <c r="M1101" s="52"/>
      <c r="N1101" s="300"/>
      <c r="O1101" s="300"/>
      <c r="P1101" s="300"/>
      <c r="Q1101" s="300"/>
      <c r="R1101" s="300"/>
      <c r="S1101" s="300"/>
      <c r="T1101" s="300"/>
      <c r="U1101" s="52"/>
      <c r="V1101" s="295" t="str">
        <f>IF(SUM(AF1098:AL1099)=0,"",SUM(AF1099:AL1099))</f>
        <v/>
      </c>
      <c r="W1101" s="56"/>
      <c r="X1101" s="52"/>
      <c r="AZ1101" s="58" t="s">
        <v>24</v>
      </c>
      <c r="BA1101" s="58">
        <v>4</v>
      </c>
    </row>
    <row r="1102" spans="1:53" ht="39.9" customHeight="1" x14ac:dyDescent="1.1000000000000001">
      <c r="C1102" s="40"/>
      <c r="D1102" s="40"/>
      <c r="E1102" s="60"/>
      <c r="F1102" s="61"/>
      <c r="G1102" s="299"/>
      <c r="H1102" s="148"/>
      <c r="I1102" s="296" t="str">
        <f>IF(ISERROR(VLOOKUP(B1101,vylosovanie!$N$10:$Q$162,3,0))=TRUE," ",VLOOKUP(B1101,vylosovanie!$N$10:$Q$162,4,0))</f>
        <v xml:space="preserve"> </v>
      </c>
      <c r="J1102" s="297"/>
      <c r="K1102" s="297"/>
      <c r="L1102" s="297"/>
      <c r="M1102" s="52"/>
      <c r="N1102" s="301"/>
      <c r="O1102" s="301"/>
      <c r="P1102" s="301"/>
      <c r="Q1102" s="301"/>
      <c r="R1102" s="301"/>
      <c r="S1102" s="301"/>
      <c r="T1102" s="301"/>
      <c r="U1102" s="52"/>
      <c r="V1102" s="295"/>
      <c r="W1102" s="56"/>
      <c r="X1102" s="52"/>
      <c r="AZ1102" s="58" t="s">
        <v>25</v>
      </c>
      <c r="BA1102" s="58">
        <v>5</v>
      </c>
    </row>
    <row r="1103" spans="1:53" ht="39.9" customHeight="1" x14ac:dyDescent="1.1000000000000001">
      <c r="C1103" s="40"/>
      <c r="D1103" s="40"/>
      <c r="E1103" s="53" t="s">
        <v>36</v>
      </c>
      <c r="F1103" s="54" t="s">
        <v>476</v>
      </c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6"/>
      <c r="X1103" s="52"/>
      <c r="AZ1103" s="58" t="s">
        <v>26</v>
      </c>
      <c r="BA1103" s="58">
        <v>6</v>
      </c>
    </row>
    <row r="1104" spans="1:53" ht="39.9" customHeight="1" x14ac:dyDescent="1.1000000000000001">
      <c r="C1104" s="40"/>
      <c r="D1104" s="40"/>
      <c r="E1104" s="60"/>
      <c r="F1104" s="61"/>
      <c r="G1104" s="52"/>
      <c r="H1104" s="52"/>
      <c r="I1104" s="52" t="s">
        <v>17</v>
      </c>
      <c r="J1104" s="52"/>
      <c r="K1104" s="52"/>
      <c r="L1104" s="52"/>
      <c r="M1104" s="52"/>
      <c r="N1104" s="62"/>
      <c r="O1104" s="55"/>
      <c r="P1104" s="55" t="s">
        <v>19</v>
      </c>
      <c r="Q1104" s="55"/>
      <c r="R1104" s="55"/>
      <c r="S1104" s="55"/>
      <c r="T1104" s="55"/>
      <c r="U1104" s="52"/>
      <c r="V1104" s="52"/>
      <c r="W1104" s="56"/>
      <c r="X1104" s="52"/>
      <c r="AZ1104" s="58" t="s">
        <v>27</v>
      </c>
      <c r="BA1104" s="58">
        <v>7</v>
      </c>
    </row>
    <row r="1105" spans="1:53" ht="39.9" customHeight="1" x14ac:dyDescent="1.1000000000000001">
      <c r="E1105" s="53" t="s">
        <v>11</v>
      </c>
      <c r="F1105" s="54"/>
      <c r="G1105" s="52"/>
      <c r="H1105" s="52"/>
      <c r="I1105" s="294"/>
      <c r="J1105" s="294"/>
      <c r="K1105" s="294"/>
      <c r="L1105" s="294"/>
      <c r="M1105" s="52"/>
      <c r="N1105" s="291" t="str">
        <f>IF(I1098="x",I1101,IF(I1101="x",I1098,IF(V1098="w",I1098,IF(V1101="w",I1101,IF(V1098&gt;V1101,I1098,IF(V1101&gt;V1098,I1101," "))))))</f>
        <v xml:space="preserve"> </v>
      </c>
      <c r="O1105" s="302"/>
      <c r="P1105" s="302"/>
      <c r="Q1105" s="302"/>
      <c r="R1105" s="302"/>
      <c r="S1105" s="303"/>
      <c r="T1105" s="52"/>
      <c r="U1105" s="52"/>
      <c r="V1105" s="52"/>
      <c r="W1105" s="56"/>
      <c r="X1105" s="52"/>
      <c r="AZ1105" s="58" t="s">
        <v>28</v>
      </c>
      <c r="BA1105" s="58">
        <v>8</v>
      </c>
    </row>
    <row r="1106" spans="1:53" ht="39.9" customHeight="1" x14ac:dyDescent="1.1000000000000001">
      <c r="E1106" s="60"/>
      <c r="F1106" s="61"/>
      <c r="G1106" s="52"/>
      <c r="H1106" s="52"/>
      <c r="I1106" s="294"/>
      <c r="J1106" s="294"/>
      <c r="K1106" s="294"/>
      <c r="L1106" s="294"/>
      <c r="M1106" s="52"/>
      <c r="N1106" s="291" t="str">
        <f>IF(I1099="x",I1102,IF(I1102="x",I1099,IF(V1098="w",I1099,IF(V1101="w",I1102,IF(V1098&gt;V1101,I1099,IF(V1101&gt;V1098,I1102," "))))))</f>
        <v xml:space="preserve"> </v>
      </c>
      <c r="O1106" s="302"/>
      <c r="P1106" s="302"/>
      <c r="Q1106" s="302"/>
      <c r="R1106" s="302"/>
      <c r="S1106" s="303"/>
      <c r="T1106" s="52"/>
      <c r="U1106" s="52"/>
      <c r="V1106" s="52"/>
      <c r="W1106" s="56"/>
      <c r="X1106" s="52"/>
    </row>
    <row r="1107" spans="1:53" ht="39.9" customHeight="1" x14ac:dyDescent="1.1000000000000001">
      <c r="E1107" s="53" t="s">
        <v>12</v>
      </c>
      <c r="F1107" s="149" t="e">
        <f>IF($K$1=8,VLOOKUP('zapisy k stolom'!F1096,PAVUK!$GR$2:$GS$8,2,0),IF($K$1=16,VLOOKUP('zapisy k stolom'!F1096,PAVUK!$HF$2:$HG$16,2,0),IF($K$1=32,VLOOKUP('zapisy k stolom'!F1096,PAVUK!$HB$2:$HC$32,2,0),IF('zapisy k stolom'!$K$1=64,VLOOKUP('zapisy k stolom'!F1096,PAVUK!$GX$2:$GY$64,2,0),IF('zapisy k stolom'!$K$1=128,VLOOKUP('zapisy k stolom'!F1096,PAVUK!$GT$2:$GU$128,2,0))))))</f>
        <v>#N/A</v>
      </c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6"/>
      <c r="X1107" s="52"/>
    </row>
    <row r="1108" spans="1:53" ht="39.9" customHeight="1" x14ac:dyDescent="1.1000000000000001">
      <c r="E1108" s="60"/>
      <c r="F1108" s="61"/>
      <c r="G1108" s="52"/>
      <c r="H1108" s="52" t="s">
        <v>18</v>
      </c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6"/>
      <c r="X1108" s="52"/>
    </row>
    <row r="1109" spans="1:53" ht="39.9" customHeight="1" x14ac:dyDescent="1.1000000000000001">
      <c r="E1109" s="60"/>
      <c r="F1109" s="61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6"/>
      <c r="X1109" s="52"/>
    </row>
    <row r="1110" spans="1:53" ht="39.9" customHeight="1" x14ac:dyDescent="1.1000000000000001">
      <c r="E1110" s="60"/>
      <c r="F1110" s="61"/>
      <c r="G1110" s="52"/>
      <c r="H1110" s="52"/>
      <c r="I1110" s="289" t="str">
        <f>I1098</f>
        <v xml:space="preserve"> </v>
      </c>
      <c r="J1110" s="289"/>
      <c r="K1110" s="289"/>
      <c r="L1110" s="289"/>
      <c r="M1110" s="52"/>
      <c r="N1110" s="52"/>
      <c r="P1110" s="289" t="str">
        <f>I1101</f>
        <v xml:space="preserve"> </v>
      </c>
      <c r="Q1110" s="289"/>
      <c r="R1110" s="289"/>
      <c r="S1110" s="289"/>
      <c r="T1110" s="290"/>
      <c r="U1110" s="290"/>
      <c r="V1110" s="52"/>
      <c r="W1110" s="56"/>
      <c r="X1110" s="52"/>
    </row>
    <row r="1111" spans="1:53" ht="39.9" customHeight="1" x14ac:dyDescent="1.1000000000000001">
      <c r="E1111" s="60"/>
      <c r="F1111" s="61"/>
      <c r="G1111" s="52"/>
      <c r="H1111" s="52"/>
      <c r="I1111" s="289" t="str">
        <f>I1099</f>
        <v xml:space="preserve"> </v>
      </c>
      <c r="J1111" s="289"/>
      <c r="K1111" s="289"/>
      <c r="L1111" s="289"/>
      <c r="M1111" s="52"/>
      <c r="N1111" s="52"/>
      <c r="O1111" s="52"/>
      <c r="P1111" s="289" t="str">
        <f>I1102</f>
        <v xml:space="preserve"> </v>
      </c>
      <c r="Q1111" s="289"/>
      <c r="R1111" s="289"/>
      <c r="S1111" s="289"/>
      <c r="T1111" s="290"/>
      <c r="U1111" s="290"/>
      <c r="V1111" s="52"/>
      <c r="W1111" s="56"/>
      <c r="X1111" s="52"/>
    </row>
    <row r="1112" spans="1:53" ht="69.900000000000006" customHeight="1" x14ac:dyDescent="1.1000000000000001">
      <c r="E1112" s="53"/>
      <c r="F1112" s="54"/>
      <c r="G1112" s="52"/>
      <c r="H1112" s="63" t="s">
        <v>21</v>
      </c>
      <c r="I1112" s="291"/>
      <c r="J1112" s="292"/>
      <c r="K1112" s="292"/>
      <c r="L1112" s="293"/>
      <c r="M1112" s="52"/>
      <c r="N1112" s="52"/>
      <c r="O1112" s="63" t="s">
        <v>21</v>
      </c>
      <c r="P1112" s="294"/>
      <c r="Q1112" s="294"/>
      <c r="R1112" s="294"/>
      <c r="S1112" s="294"/>
      <c r="T1112" s="294"/>
      <c r="U1112" s="294"/>
      <c r="V1112" s="52"/>
      <c r="W1112" s="56"/>
      <c r="X1112" s="52"/>
    </row>
    <row r="1113" spans="1:53" ht="69.900000000000006" customHeight="1" x14ac:dyDescent="1.1000000000000001">
      <c r="E1113" s="53"/>
      <c r="F1113" s="54"/>
      <c r="G1113" s="52"/>
      <c r="H1113" s="63" t="s">
        <v>22</v>
      </c>
      <c r="I1113" s="294"/>
      <c r="J1113" s="294"/>
      <c r="K1113" s="294"/>
      <c r="L1113" s="294"/>
      <c r="M1113" s="52"/>
      <c r="N1113" s="52"/>
      <c r="O1113" s="63" t="s">
        <v>22</v>
      </c>
      <c r="P1113" s="294"/>
      <c r="Q1113" s="294"/>
      <c r="R1113" s="294"/>
      <c r="S1113" s="294"/>
      <c r="T1113" s="294"/>
      <c r="U1113" s="294"/>
      <c r="V1113" s="52"/>
      <c r="W1113" s="56"/>
      <c r="X1113" s="52"/>
    </row>
    <row r="1114" spans="1:53" ht="69.900000000000006" customHeight="1" x14ac:dyDescent="1.1000000000000001">
      <c r="E1114" s="53"/>
      <c r="F1114" s="54"/>
      <c r="G1114" s="52"/>
      <c r="H1114" s="63" t="s">
        <v>22</v>
      </c>
      <c r="I1114" s="294"/>
      <c r="J1114" s="294"/>
      <c r="K1114" s="294"/>
      <c r="L1114" s="294"/>
      <c r="M1114" s="52"/>
      <c r="N1114" s="52"/>
      <c r="O1114" s="63" t="s">
        <v>22</v>
      </c>
      <c r="P1114" s="294"/>
      <c r="Q1114" s="294"/>
      <c r="R1114" s="294"/>
      <c r="S1114" s="294"/>
      <c r="T1114" s="294"/>
      <c r="U1114" s="294"/>
      <c r="V1114" s="52"/>
      <c r="W1114" s="56"/>
      <c r="X1114" s="52"/>
    </row>
    <row r="1115" spans="1:53" ht="39.9" customHeight="1" thickBot="1" x14ac:dyDescent="1.1499999999999999">
      <c r="E1115" s="64"/>
      <c r="F1115" s="65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7"/>
      <c r="U1115" s="67"/>
      <c r="V1115" s="67"/>
      <c r="W1115" s="68"/>
      <c r="X1115" s="52"/>
    </row>
    <row r="1116" spans="1:53" ht="61.8" thickBot="1" x14ac:dyDescent="1.1499999999999999"/>
    <row r="1117" spans="1:53" ht="39.9" customHeight="1" x14ac:dyDescent="1.1000000000000001">
      <c r="A1117" s="41" t="e">
        <f>F1128</f>
        <v>#N/A</v>
      </c>
      <c r="C1117" s="40"/>
      <c r="D1117" s="40"/>
      <c r="E1117" s="48" t="s">
        <v>39</v>
      </c>
      <c r="F1117" s="49">
        <f>F1096+1</f>
        <v>54</v>
      </c>
      <c r="G1117" s="50"/>
      <c r="H1117" s="86" t="s">
        <v>192</v>
      </c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 t="s">
        <v>15</v>
      </c>
      <c r="W1117" s="51"/>
      <c r="X1117" s="52"/>
      <c r="Y1117" s="42" t="e">
        <f>A1119</f>
        <v>#N/A</v>
      </c>
      <c r="Z1117" s="47" t="str">
        <f>CONCATENATE("(",V1119,":",V1122,")")</f>
        <v>(:)</v>
      </c>
      <c r="AA1117" s="44" t="str">
        <f>IF(N1126=" ","",IF(N1126=I1119,B1119,IF(N1126=I1122,B1122," ")))</f>
        <v/>
      </c>
      <c r="AB1117" s="44" t="str">
        <f>IF(V1119&gt;V1122,AV1117,IF(V1122&gt;V1119,AV1118,""))</f>
        <v/>
      </c>
      <c r="AC1117" s="44" t="e">
        <f>CONCATENATE("Tbl.: ",F1119,"   H: ",F1122,"   D: ",F1121)</f>
        <v>#N/A</v>
      </c>
      <c r="AD1117" s="42" t="e">
        <f>IF(OR(I1122="X",I1119="X"),"",IF(N1126=I1119,B1122,B1119))</f>
        <v>#N/A</v>
      </c>
      <c r="AE1117" s="42" t="s">
        <v>4</v>
      </c>
      <c r="AV1117" s="45" t="str">
        <f>CONCATENATE(V1119,":",V1122, " ( ",AN1119,",",AO1119,",",AP1119,",",AQ1119,",",AR1119,",",AS1119,",",AT1119," ) ")</f>
        <v xml:space="preserve">: ( ,,,,,, ) </v>
      </c>
    </row>
    <row r="1118" spans="1:53" ht="39.9" customHeight="1" x14ac:dyDescent="1.1000000000000001">
      <c r="C1118" s="40"/>
      <c r="D1118" s="40"/>
      <c r="E1118" s="53"/>
      <c r="F1118" s="54"/>
      <c r="G1118" s="85" t="s">
        <v>191</v>
      </c>
      <c r="H1118" s="87" t="s">
        <v>193</v>
      </c>
      <c r="I1118" s="52"/>
      <c r="J1118" s="52"/>
      <c r="K1118" s="52"/>
      <c r="L1118" s="52"/>
      <c r="M1118" s="52"/>
      <c r="N1118" s="55">
        <v>1</v>
      </c>
      <c r="O1118" s="55">
        <v>2</v>
      </c>
      <c r="P1118" s="55">
        <v>3</v>
      </c>
      <c r="Q1118" s="55">
        <v>4</v>
      </c>
      <c r="R1118" s="55">
        <v>5</v>
      </c>
      <c r="S1118" s="55">
        <v>6</v>
      </c>
      <c r="T1118" s="55">
        <v>7</v>
      </c>
      <c r="U1118" s="52"/>
      <c r="V1118" s="55" t="s">
        <v>16</v>
      </c>
      <c r="W1118" s="56"/>
      <c r="X1118" s="52"/>
      <c r="AE1118" s="42" t="s">
        <v>38</v>
      </c>
      <c r="AV1118" s="45" t="str">
        <f>CONCATENATE(V1122,":",V1119, " ( ",AN1120,",",AO1120,",",AP1120,",",AQ1120,",",AR1120,",",AS1120,",",AT1120," ) ")</f>
        <v xml:space="preserve">: ( ,,,,,, ) </v>
      </c>
    </row>
    <row r="1119" spans="1:53" ht="39.9" customHeight="1" x14ac:dyDescent="1.1000000000000001">
      <c r="A1119" s="41" t="e">
        <f>CONCATENATE(1,A1117)</f>
        <v>#N/A</v>
      </c>
      <c r="B1119" s="41" t="e">
        <f>VLOOKUP(A1119,'KO KODY SPOLU'!$A$3:$B$478,2,0)</f>
        <v>#N/A</v>
      </c>
      <c r="C1119" s="40"/>
      <c r="D1119" s="40"/>
      <c r="E1119" s="53" t="s">
        <v>14</v>
      </c>
      <c r="F1119" s="54" t="e">
        <f>VLOOKUP(A1117,'zoznam zapasov pomoc'!$A$6:$K$133,11,0)</f>
        <v>#N/A</v>
      </c>
      <c r="G1119" s="298"/>
      <c r="H1119" s="148"/>
      <c r="I1119" s="296" t="str">
        <f>IF(ISERROR(VLOOKUP(B1119,vylosovanie!$N$10:$Q$162,3,0))=TRUE," ",VLOOKUP(B1119,vylosovanie!$N$10:$Q$162,3,0))</f>
        <v xml:space="preserve"> </v>
      </c>
      <c r="J1119" s="297"/>
      <c r="K1119" s="297"/>
      <c r="L1119" s="297"/>
      <c r="M1119" s="52"/>
      <c r="N1119" s="300"/>
      <c r="O1119" s="300"/>
      <c r="P1119" s="300"/>
      <c r="Q1119" s="300"/>
      <c r="R1119" s="300"/>
      <c r="S1119" s="300"/>
      <c r="T1119" s="300"/>
      <c r="U1119" s="52"/>
      <c r="V1119" s="295" t="str">
        <f>IF(SUM(AF1119:AL1120)=0,"",SUM(AF1119:AL1119))</f>
        <v/>
      </c>
      <c r="W1119" s="56"/>
      <c r="X1119" s="52"/>
      <c r="AE1119" s="42">
        <f>VLOOKUP(I1119,vylosovanie!$F$5:$L$41,7,0)</f>
        <v>51</v>
      </c>
      <c r="AF1119" s="57">
        <f>IF(N1119&gt;N1122,1,0)</f>
        <v>0</v>
      </c>
      <c r="AG1119" s="57">
        <f t="shared" ref="AG1119" si="1378">IF(O1119&gt;O1122,1,0)</f>
        <v>0</v>
      </c>
      <c r="AH1119" s="57">
        <f t="shared" ref="AH1119" si="1379">IF(P1119&gt;P1122,1,0)</f>
        <v>0</v>
      </c>
      <c r="AI1119" s="57">
        <f t="shared" ref="AI1119" si="1380">IF(Q1119&gt;Q1122,1,0)</f>
        <v>0</v>
      </c>
      <c r="AJ1119" s="57">
        <f t="shared" ref="AJ1119" si="1381">IF(R1119&gt;R1122,1,0)</f>
        <v>0</v>
      </c>
      <c r="AK1119" s="57">
        <f t="shared" ref="AK1119" si="1382">IF(S1119&gt;S1122,1,0)</f>
        <v>0</v>
      </c>
      <c r="AL1119" s="57">
        <f t="shared" ref="AL1119" si="1383">IF(T1119&gt;T1122,1,0)</f>
        <v>0</v>
      </c>
      <c r="AN1119" s="57" t="str">
        <f t="shared" ref="AN1119" si="1384">IF(ISBLANK(N1119)=TRUE,"",IF(AF1119=1,N1122,-N1119))</f>
        <v/>
      </c>
      <c r="AO1119" s="57" t="str">
        <f t="shared" ref="AO1119" si="1385">IF(ISBLANK(O1119)=TRUE,"",IF(AG1119=1,O1122,-O1119))</f>
        <v/>
      </c>
      <c r="AP1119" s="57" t="str">
        <f t="shared" ref="AP1119" si="1386">IF(ISBLANK(P1119)=TRUE,"",IF(AH1119=1,P1122,-P1119))</f>
        <v/>
      </c>
      <c r="AQ1119" s="57" t="str">
        <f t="shared" ref="AQ1119" si="1387">IF(ISBLANK(Q1119)=TRUE,"",IF(AI1119=1,Q1122,-Q1119))</f>
        <v/>
      </c>
      <c r="AR1119" s="57" t="str">
        <f t="shared" ref="AR1119" si="1388">IF(ISBLANK(R1119)=TRUE,"",IF(AJ1119=1,R1122,-R1119))</f>
        <v/>
      </c>
      <c r="AS1119" s="57" t="str">
        <f t="shared" ref="AS1119" si="1389">IF(ISBLANK(S1119)=TRUE,"",IF(AK1119=1,S1122,-S1119))</f>
        <v/>
      </c>
      <c r="AT1119" s="57" t="str">
        <f t="shared" ref="AT1119" si="1390">IF(ISBLANK(T1119)=TRUE,"",IF(AL1119=1,T1122,-T1119))</f>
        <v/>
      </c>
      <c r="AZ1119" s="58" t="s">
        <v>5</v>
      </c>
      <c r="BA1119" s="58">
        <v>1</v>
      </c>
    </row>
    <row r="1120" spans="1:53" ht="39.9" customHeight="1" x14ac:dyDescent="1.1000000000000001">
      <c r="C1120" s="40"/>
      <c r="D1120" s="40"/>
      <c r="E1120" s="53"/>
      <c r="F1120" s="54"/>
      <c r="G1120" s="299"/>
      <c r="H1120" s="148"/>
      <c r="I1120" s="296" t="str">
        <f>IF(ISERROR(VLOOKUP(B1119,vylosovanie!$N$10:$Q$162,3,0))=TRUE," ",VLOOKUP(B1119,vylosovanie!$N$10:$Q$162,4,0))</f>
        <v xml:space="preserve"> </v>
      </c>
      <c r="J1120" s="297"/>
      <c r="K1120" s="297"/>
      <c r="L1120" s="297"/>
      <c r="M1120" s="52"/>
      <c r="N1120" s="301"/>
      <c r="O1120" s="301"/>
      <c r="P1120" s="301"/>
      <c r="Q1120" s="301"/>
      <c r="R1120" s="301"/>
      <c r="S1120" s="301"/>
      <c r="T1120" s="301"/>
      <c r="U1120" s="52"/>
      <c r="V1120" s="295"/>
      <c r="W1120" s="56"/>
      <c r="X1120" s="52"/>
      <c r="AE1120" s="42">
        <f>VLOOKUP(I1122,vylosovanie!$F$5:$L$41,7,0)</f>
        <v>51</v>
      </c>
      <c r="AF1120" s="57">
        <f>IF(N1122&gt;N1119,1,0)</f>
        <v>0</v>
      </c>
      <c r="AG1120" s="57">
        <f t="shared" ref="AG1120" si="1391">IF(O1122&gt;O1119,1,0)</f>
        <v>0</v>
      </c>
      <c r="AH1120" s="57">
        <f t="shared" ref="AH1120" si="1392">IF(P1122&gt;P1119,1,0)</f>
        <v>0</v>
      </c>
      <c r="AI1120" s="57">
        <f t="shared" ref="AI1120" si="1393">IF(Q1122&gt;Q1119,1,0)</f>
        <v>0</v>
      </c>
      <c r="AJ1120" s="57">
        <f t="shared" ref="AJ1120" si="1394">IF(R1122&gt;R1119,1,0)</f>
        <v>0</v>
      </c>
      <c r="AK1120" s="57">
        <f t="shared" ref="AK1120" si="1395">IF(S1122&gt;S1119,1,0)</f>
        <v>0</v>
      </c>
      <c r="AL1120" s="57">
        <f t="shared" ref="AL1120" si="1396">IF(T1122&gt;T1119,1,0)</f>
        <v>0</v>
      </c>
      <c r="AN1120" s="57" t="str">
        <f t="shared" ref="AN1120" si="1397">IF(ISBLANK(N1122)=TRUE,"",IF(AF1120=1,N1119,-N1122))</f>
        <v/>
      </c>
      <c r="AO1120" s="57" t="str">
        <f t="shared" ref="AO1120" si="1398">IF(ISBLANK(O1122)=TRUE,"",IF(AG1120=1,O1119,-O1122))</f>
        <v/>
      </c>
      <c r="AP1120" s="57" t="str">
        <f t="shared" ref="AP1120" si="1399">IF(ISBLANK(P1122)=TRUE,"",IF(AH1120=1,P1119,-P1122))</f>
        <v/>
      </c>
      <c r="AQ1120" s="57" t="str">
        <f t="shared" ref="AQ1120" si="1400">IF(ISBLANK(Q1122)=TRUE,"",IF(AI1120=1,Q1119,-Q1122))</f>
        <v/>
      </c>
      <c r="AR1120" s="57" t="str">
        <f t="shared" ref="AR1120" si="1401">IF(ISBLANK(R1122)=TRUE,"",IF(AJ1120=1,R1119,-R1122))</f>
        <v/>
      </c>
      <c r="AS1120" s="57" t="str">
        <f t="shared" ref="AS1120" si="1402">IF(ISBLANK(S1122)=TRUE,"",IF(AK1120=1,S1119,-S1122))</f>
        <v/>
      </c>
      <c r="AT1120" s="57" t="str">
        <f t="shared" ref="AT1120" si="1403">IF(ISBLANK(T1122)=TRUE,"",IF(AL1120=1,T1119,-T1122))</f>
        <v/>
      </c>
      <c r="AZ1120" s="58" t="s">
        <v>10</v>
      </c>
      <c r="BA1120" s="58">
        <v>2</v>
      </c>
    </row>
    <row r="1121" spans="1:53" ht="39.9" customHeight="1" x14ac:dyDescent="1.1000000000000001">
      <c r="C1121" s="40"/>
      <c r="D1121" s="40"/>
      <c r="E1121" s="53" t="s">
        <v>20</v>
      </c>
      <c r="F1121" s="54" t="e">
        <f>VLOOKUP(A1117,'zoznam zapasov pomoc'!$A$6:$K$133,9,0)</f>
        <v>#N/A</v>
      </c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6"/>
      <c r="X1121" s="52"/>
      <c r="AZ1121" s="58" t="s">
        <v>23</v>
      </c>
      <c r="BA1121" s="58">
        <v>3</v>
      </c>
    </row>
    <row r="1122" spans="1:53" ht="39.9" customHeight="1" x14ac:dyDescent="1.1000000000000001">
      <c r="A1122" s="41" t="e">
        <f>CONCATENATE(2,A1117)</f>
        <v>#N/A</v>
      </c>
      <c r="B1122" s="41" t="e">
        <f>VLOOKUP(A1122,'KO KODY SPOLU'!$A$3:$B$478,2,0)</f>
        <v>#N/A</v>
      </c>
      <c r="C1122" s="40"/>
      <c r="D1122" s="40"/>
      <c r="E1122" s="53" t="s">
        <v>13</v>
      </c>
      <c r="F1122" s="59" t="e">
        <f>VLOOKUP(A1117,'zoznam zapasov pomoc'!$A$6:$K$133,10,0)</f>
        <v>#N/A</v>
      </c>
      <c r="G1122" s="298"/>
      <c r="H1122" s="148"/>
      <c r="I1122" s="296" t="str">
        <f>IF(ISERROR(VLOOKUP(B1122,vylosovanie!$N$10:$Q$162,3,0))=TRUE," ",VLOOKUP(B1122,vylosovanie!$N$10:$Q$162,3,0))</f>
        <v xml:space="preserve"> </v>
      </c>
      <c r="J1122" s="297"/>
      <c r="K1122" s="297"/>
      <c r="L1122" s="297"/>
      <c r="M1122" s="52"/>
      <c r="N1122" s="300"/>
      <c r="O1122" s="300"/>
      <c r="P1122" s="300"/>
      <c r="Q1122" s="300"/>
      <c r="R1122" s="300"/>
      <c r="S1122" s="300"/>
      <c r="T1122" s="300"/>
      <c r="U1122" s="52"/>
      <c r="V1122" s="295" t="str">
        <f>IF(SUM(AF1119:AL1120)=0,"",SUM(AF1120:AL1120))</f>
        <v/>
      </c>
      <c r="W1122" s="56"/>
      <c r="X1122" s="52"/>
      <c r="AZ1122" s="58" t="s">
        <v>24</v>
      </c>
      <c r="BA1122" s="58">
        <v>4</v>
      </c>
    </row>
    <row r="1123" spans="1:53" ht="39.9" customHeight="1" x14ac:dyDescent="1.1000000000000001">
      <c r="C1123" s="40"/>
      <c r="D1123" s="40"/>
      <c r="E1123" s="60"/>
      <c r="F1123" s="61"/>
      <c r="G1123" s="299"/>
      <c r="H1123" s="148"/>
      <c r="I1123" s="296" t="str">
        <f>IF(ISERROR(VLOOKUP(B1122,vylosovanie!$N$10:$Q$162,3,0))=TRUE," ",VLOOKUP(B1122,vylosovanie!$N$10:$Q$162,4,0))</f>
        <v xml:space="preserve"> </v>
      </c>
      <c r="J1123" s="297"/>
      <c r="K1123" s="297"/>
      <c r="L1123" s="297"/>
      <c r="M1123" s="52"/>
      <c r="N1123" s="301"/>
      <c r="O1123" s="301"/>
      <c r="P1123" s="301"/>
      <c r="Q1123" s="301"/>
      <c r="R1123" s="301"/>
      <c r="S1123" s="301"/>
      <c r="T1123" s="301"/>
      <c r="U1123" s="52"/>
      <c r="V1123" s="295"/>
      <c r="W1123" s="56"/>
      <c r="X1123" s="52"/>
      <c r="AZ1123" s="58" t="s">
        <v>25</v>
      </c>
      <c r="BA1123" s="58">
        <v>5</v>
      </c>
    </row>
    <row r="1124" spans="1:53" ht="39.9" customHeight="1" x14ac:dyDescent="1.1000000000000001">
      <c r="C1124" s="40"/>
      <c r="D1124" s="40"/>
      <c r="E1124" s="53" t="s">
        <v>36</v>
      </c>
      <c r="F1124" s="54" t="s">
        <v>476</v>
      </c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6"/>
      <c r="X1124" s="52"/>
      <c r="AZ1124" s="58" t="s">
        <v>26</v>
      </c>
      <c r="BA1124" s="58">
        <v>6</v>
      </c>
    </row>
    <row r="1125" spans="1:53" ht="39.9" customHeight="1" x14ac:dyDescent="1.1000000000000001">
      <c r="C1125" s="40"/>
      <c r="D1125" s="40"/>
      <c r="E1125" s="60"/>
      <c r="F1125" s="61"/>
      <c r="G1125" s="52"/>
      <c r="H1125" s="52"/>
      <c r="I1125" s="52" t="s">
        <v>17</v>
      </c>
      <c r="J1125" s="52"/>
      <c r="K1125" s="52"/>
      <c r="L1125" s="52"/>
      <c r="M1125" s="52"/>
      <c r="N1125" s="62"/>
      <c r="O1125" s="55"/>
      <c r="P1125" s="55" t="s">
        <v>19</v>
      </c>
      <c r="Q1125" s="55"/>
      <c r="R1125" s="55"/>
      <c r="S1125" s="55"/>
      <c r="T1125" s="55"/>
      <c r="U1125" s="52"/>
      <c r="V1125" s="52"/>
      <c r="W1125" s="56"/>
      <c r="X1125" s="52"/>
      <c r="AZ1125" s="58" t="s">
        <v>27</v>
      </c>
      <c r="BA1125" s="58">
        <v>7</v>
      </c>
    </row>
    <row r="1126" spans="1:53" ht="39.9" customHeight="1" x14ac:dyDescent="1.1000000000000001">
      <c r="E1126" s="53" t="s">
        <v>11</v>
      </c>
      <c r="F1126" s="54"/>
      <c r="G1126" s="52"/>
      <c r="H1126" s="52"/>
      <c r="I1126" s="294"/>
      <c r="J1126" s="294"/>
      <c r="K1126" s="294"/>
      <c r="L1126" s="294"/>
      <c r="M1126" s="52"/>
      <c r="N1126" s="291" t="str">
        <f>IF(I1119="x",I1122,IF(I1122="x",I1119,IF(V1119="w",I1119,IF(V1122="w",I1122,IF(V1119&gt;V1122,I1119,IF(V1122&gt;V1119,I1122," "))))))</f>
        <v xml:space="preserve"> </v>
      </c>
      <c r="O1126" s="302"/>
      <c r="P1126" s="302"/>
      <c r="Q1126" s="302"/>
      <c r="R1126" s="302"/>
      <c r="S1126" s="303"/>
      <c r="T1126" s="52"/>
      <c r="U1126" s="52"/>
      <c r="V1126" s="52"/>
      <c r="W1126" s="56"/>
      <c r="X1126" s="52"/>
      <c r="AZ1126" s="58" t="s">
        <v>28</v>
      </c>
      <c r="BA1126" s="58">
        <v>8</v>
      </c>
    </row>
    <row r="1127" spans="1:53" ht="39.9" customHeight="1" x14ac:dyDescent="1.1000000000000001">
      <c r="E1127" s="60"/>
      <c r="F1127" s="61"/>
      <c r="G1127" s="52"/>
      <c r="H1127" s="52"/>
      <c r="I1127" s="294"/>
      <c r="J1127" s="294"/>
      <c r="K1127" s="294"/>
      <c r="L1127" s="294"/>
      <c r="M1127" s="52"/>
      <c r="N1127" s="291" t="str">
        <f>IF(I1120="x",I1123,IF(I1123="x",I1120,IF(V1119="w",I1120,IF(V1122="w",I1123,IF(V1119&gt;V1122,I1120,IF(V1122&gt;V1119,I1123," "))))))</f>
        <v xml:space="preserve"> </v>
      </c>
      <c r="O1127" s="302"/>
      <c r="P1127" s="302"/>
      <c r="Q1127" s="302"/>
      <c r="R1127" s="302"/>
      <c r="S1127" s="303"/>
      <c r="T1127" s="52"/>
      <c r="U1127" s="52"/>
      <c r="V1127" s="52"/>
      <c r="W1127" s="56"/>
      <c r="X1127" s="52"/>
    </row>
    <row r="1128" spans="1:53" ht="39.9" customHeight="1" x14ac:dyDescent="1.1000000000000001">
      <c r="E1128" s="53" t="s">
        <v>12</v>
      </c>
      <c r="F1128" s="149" t="e">
        <f>IF($K$1=8,VLOOKUP('zapisy k stolom'!F1117,PAVUK!$GR$2:$GS$8,2,0),IF($K$1=16,VLOOKUP('zapisy k stolom'!F1117,PAVUK!$HF$2:$HG$16,2,0),IF($K$1=32,VLOOKUP('zapisy k stolom'!F1117,PAVUK!$HB$2:$HC$32,2,0),IF('zapisy k stolom'!$K$1=64,VLOOKUP('zapisy k stolom'!F1117,PAVUK!$GX$2:$GY$64,2,0),IF('zapisy k stolom'!$K$1=128,VLOOKUP('zapisy k stolom'!F1117,PAVUK!$GT$2:$GU$128,2,0))))))</f>
        <v>#N/A</v>
      </c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6"/>
      <c r="X1128" s="52"/>
    </row>
    <row r="1129" spans="1:53" ht="39.9" customHeight="1" x14ac:dyDescent="1.1000000000000001">
      <c r="E1129" s="60"/>
      <c r="F1129" s="61"/>
      <c r="G1129" s="52"/>
      <c r="H1129" s="52" t="s">
        <v>18</v>
      </c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6"/>
      <c r="X1129" s="52"/>
    </row>
    <row r="1130" spans="1:53" ht="39.9" customHeight="1" x14ac:dyDescent="1.1000000000000001">
      <c r="E1130" s="60"/>
      <c r="F1130" s="61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6"/>
      <c r="X1130" s="52"/>
    </row>
    <row r="1131" spans="1:53" ht="39.9" customHeight="1" x14ac:dyDescent="1.1000000000000001">
      <c r="E1131" s="60"/>
      <c r="F1131" s="61"/>
      <c r="G1131" s="52"/>
      <c r="H1131" s="52"/>
      <c r="I1131" s="289" t="str">
        <f>I1119</f>
        <v xml:space="preserve"> </v>
      </c>
      <c r="J1131" s="289"/>
      <c r="K1131" s="289"/>
      <c r="L1131" s="289"/>
      <c r="M1131" s="52"/>
      <c r="N1131" s="52"/>
      <c r="P1131" s="289" t="str">
        <f>I1122</f>
        <v xml:space="preserve"> </v>
      </c>
      <c r="Q1131" s="289"/>
      <c r="R1131" s="289"/>
      <c r="S1131" s="289"/>
      <c r="T1131" s="290"/>
      <c r="U1131" s="290"/>
      <c r="V1131" s="52"/>
      <c r="W1131" s="56"/>
      <c r="X1131" s="52"/>
    </row>
    <row r="1132" spans="1:53" ht="39.9" customHeight="1" x14ac:dyDescent="1.1000000000000001">
      <c r="E1132" s="60"/>
      <c r="F1132" s="61"/>
      <c r="G1132" s="52"/>
      <c r="H1132" s="52"/>
      <c r="I1132" s="289" t="str">
        <f>I1120</f>
        <v xml:space="preserve"> </v>
      </c>
      <c r="J1132" s="289"/>
      <c r="K1132" s="289"/>
      <c r="L1132" s="289"/>
      <c r="M1132" s="52"/>
      <c r="N1132" s="52"/>
      <c r="O1132" s="52"/>
      <c r="P1132" s="289" t="str">
        <f>I1123</f>
        <v xml:space="preserve"> </v>
      </c>
      <c r="Q1132" s="289"/>
      <c r="R1132" s="289"/>
      <c r="S1132" s="289"/>
      <c r="T1132" s="290"/>
      <c r="U1132" s="290"/>
      <c r="V1132" s="52"/>
      <c r="W1132" s="56"/>
      <c r="X1132" s="52"/>
    </row>
    <row r="1133" spans="1:53" ht="69.900000000000006" customHeight="1" x14ac:dyDescent="1.1000000000000001">
      <c r="E1133" s="53"/>
      <c r="F1133" s="54"/>
      <c r="G1133" s="52"/>
      <c r="H1133" s="63" t="s">
        <v>21</v>
      </c>
      <c r="I1133" s="291"/>
      <c r="J1133" s="292"/>
      <c r="K1133" s="292"/>
      <c r="L1133" s="293"/>
      <c r="M1133" s="52"/>
      <c r="N1133" s="52"/>
      <c r="O1133" s="63" t="s">
        <v>21</v>
      </c>
      <c r="P1133" s="294"/>
      <c r="Q1133" s="294"/>
      <c r="R1133" s="294"/>
      <c r="S1133" s="294"/>
      <c r="T1133" s="294"/>
      <c r="U1133" s="294"/>
      <c r="V1133" s="52"/>
      <c r="W1133" s="56"/>
      <c r="X1133" s="52"/>
    </row>
    <row r="1134" spans="1:53" ht="69.900000000000006" customHeight="1" x14ac:dyDescent="1.1000000000000001">
      <c r="E1134" s="53"/>
      <c r="F1134" s="54"/>
      <c r="G1134" s="52"/>
      <c r="H1134" s="63" t="s">
        <v>22</v>
      </c>
      <c r="I1134" s="294"/>
      <c r="J1134" s="294"/>
      <c r="K1134" s="294"/>
      <c r="L1134" s="294"/>
      <c r="M1134" s="52"/>
      <c r="N1134" s="52"/>
      <c r="O1134" s="63" t="s">
        <v>22</v>
      </c>
      <c r="P1134" s="294"/>
      <c r="Q1134" s="294"/>
      <c r="R1134" s="294"/>
      <c r="S1134" s="294"/>
      <c r="T1134" s="294"/>
      <c r="U1134" s="294"/>
      <c r="V1134" s="52"/>
      <c r="W1134" s="56"/>
      <c r="X1134" s="52"/>
    </row>
    <row r="1135" spans="1:53" ht="69.900000000000006" customHeight="1" x14ac:dyDescent="1.1000000000000001">
      <c r="E1135" s="53"/>
      <c r="F1135" s="54"/>
      <c r="G1135" s="52"/>
      <c r="H1135" s="63" t="s">
        <v>22</v>
      </c>
      <c r="I1135" s="294"/>
      <c r="J1135" s="294"/>
      <c r="K1135" s="294"/>
      <c r="L1135" s="294"/>
      <c r="M1135" s="52"/>
      <c r="N1135" s="52"/>
      <c r="O1135" s="63" t="s">
        <v>22</v>
      </c>
      <c r="P1135" s="294"/>
      <c r="Q1135" s="294"/>
      <c r="R1135" s="294"/>
      <c r="S1135" s="294"/>
      <c r="T1135" s="294"/>
      <c r="U1135" s="294"/>
      <c r="V1135" s="52"/>
      <c r="W1135" s="56"/>
      <c r="X1135" s="52"/>
    </row>
    <row r="1136" spans="1:53" ht="39.9" customHeight="1" thickBot="1" x14ac:dyDescent="1.1499999999999999">
      <c r="E1136" s="64"/>
      <c r="F1136" s="65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7"/>
      <c r="U1136" s="67"/>
      <c r="V1136" s="67"/>
      <c r="W1136" s="68"/>
      <c r="X1136" s="52"/>
    </row>
    <row r="1137" spans="1:53" ht="61.8" thickBot="1" x14ac:dyDescent="1.1499999999999999"/>
    <row r="1138" spans="1:53" ht="39.9" customHeight="1" x14ac:dyDescent="1.1000000000000001">
      <c r="A1138" s="41" t="e">
        <f>F1149</f>
        <v>#N/A</v>
      </c>
      <c r="C1138" s="40"/>
      <c r="D1138" s="40"/>
      <c r="E1138" s="48" t="s">
        <v>39</v>
      </c>
      <c r="F1138" s="49">
        <f>F1117+1</f>
        <v>55</v>
      </c>
      <c r="G1138" s="50"/>
      <c r="H1138" s="86" t="s">
        <v>192</v>
      </c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 t="s">
        <v>15</v>
      </c>
      <c r="W1138" s="51"/>
      <c r="X1138" s="52"/>
      <c r="Y1138" s="42" t="e">
        <f>A1140</f>
        <v>#N/A</v>
      </c>
      <c r="Z1138" s="47" t="str">
        <f>CONCATENATE("(",V1140,":",V1143,")")</f>
        <v>(:)</v>
      </c>
      <c r="AA1138" s="44" t="str">
        <f>IF(N1147=" ","",IF(N1147=I1140,B1140,IF(N1147=I1143,B1143," ")))</f>
        <v/>
      </c>
      <c r="AB1138" s="44" t="str">
        <f>IF(V1140&gt;V1143,AV1138,IF(V1143&gt;V1140,AV1139,""))</f>
        <v/>
      </c>
      <c r="AC1138" s="44" t="e">
        <f>CONCATENATE("Tbl.: ",F1140,"   H: ",F1143,"   D: ",F1142)</f>
        <v>#N/A</v>
      </c>
      <c r="AD1138" s="42" t="e">
        <f>IF(OR(I1143="X",I1140="X"),"",IF(N1147=I1140,B1143,B1140))</f>
        <v>#N/A</v>
      </c>
      <c r="AE1138" s="42" t="s">
        <v>4</v>
      </c>
      <c r="AV1138" s="45" t="str">
        <f>CONCATENATE(V1140,":",V1143, " ( ",AN1140,",",AO1140,",",AP1140,",",AQ1140,",",AR1140,",",AS1140,",",AT1140," ) ")</f>
        <v xml:space="preserve">: ( ,,,,,, ) </v>
      </c>
    </row>
    <row r="1139" spans="1:53" ht="39.9" customHeight="1" x14ac:dyDescent="1.1000000000000001">
      <c r="C1139" s="40"/>
      <c r="D1139" s="40"/>
      <c r="E1139" s="53"/>
      <c r="F1139" s="54"/>
      <c r="G1139" s="85" t="s">
        <v>191</v>
      </c>
      <c r="H1139" s="87" t="s">
        <v>193</v>
      </c>
      <c r="I1139" s="52"/>
      <c r="J1139" s="52"/>
      <c r="K1139" s="52"/>
      <c r="L1139" s="52"/>
      <c r="M1139" s="52"/>
      <c r="N1139" s="55">
        <v>1</v>
      </c>
      <c r="O1139" s="55">
        <v>2</v>
      </c>
      <c r="P1139" s="55">
        <v>3</v>
      </c>
      <c r="Q1139" s="55">
        <v>4</v>
      </c>
      <c r="R1139" s="55">
        <v>5</v>
      </c>
      <c r="S1139" s="55">
        <v>6</v>
      </c>
      <c r="T1139" s="55">
        <v>7</v>
      </c>
      <c r="U1139" s="52"/>
      <c r="V1139" s="55" t="s">
        <v>16</v>
      </c>
      <c r="W1139" s="56"/>
      <c r="X1139" s="52"/>
      <c r="AE1139" s="42" t="s">
        <v>38</v>
      </c>
      <c r="AV1139" s="45" t="str">
        <f>CONCATENATE(V1143,":",V1140, " ( ",AN1141,",",AO1141,",",AP1141,",",AQ1141,",",AR1141,",",AS1141,",",AT1141," ) ")</f>
        <v xml:space="preserve">: ( ,,,,,, ) </v>
      </c>
    </row>
    <row r="1140" spans="1:53" ht="39.9" customHeight="1" x14ac:dyDescent="1.1000000000000001">
      <c r="A1140" s="41" t="e">
        <f>CONCATENATE(1,A1138)</f>
        <v>#N/A</v>
      </c>
      <c r="B1140" s="41" t="e">
        <f>VLOOKUP(A1140,'KO KODY SPOLU'!$A$3:$B$478,2,0)</f>
        <v>#N/A</v>
      </c>
      <c r="C1140" s="40"/>
      <c r="D1140" s="40"/>
      <c r="E1140" s="53" t="s">
        <v>14</v>
      </c>
      <c r="F1140" s="54" t="e">
        <f>VLOOKUP(A1138,'zoznam zapasov pomoc'!$A$6:$K$133,11,0)</f>
        <v>#N/A</v>
      </c>
      <c r="G1140" s="298"/>
      <c r="H1140" s="148"/>
      <c r="I1140" s="296" t="str">
        <f>IF(ISERROR(VLOOKUP(B1140,vylosovanie!$N$10:$Q$162,3,0))=TRUE," ",VLOOKUP(B1140,vylosovanie!$N$10:$Q$162,3,0))</f>
        <v xml:space="preserve"> </v>
      </c>
      <c r="J1140" s="297"/>
      <c r="K1140" s="297"/>
      <c r="L1140" s="297"/>
      <c r="M1140" s="52"/>
      <c r="N1140" s="300"/>
      <c r="O1140" s="300"/>
      <c r="P1140" s="300"/>
      <c r="Q1140" s="300"/>
      <c r="R1140" s="300"/>
      <c r="S1140" s="300"/>
      <c r="T1140" s="300"/>
      <c r="U1140" s="52"/>
      <c r="V1140" s="295" t="str">
        <f>IF(SUM(AF1140:AL1141)=0,"",SUM(AF1140:AL1140))</f>
        <v/>
      </c>
      <c r="W1140" s="56"/>
      <c r="X1140" s="52"/>
      <c r="AE1140" s="42">
        <f>VLOOKUP(I1140,vylosovanie!$F$5:$L$41,7,0)</f>
        <v>51</v>
      </c>
      <c r="AF1140" s="57">
        <f>IF(N1140&gt;N1143,1,0)</f>
        <v>0</v>
      </c>
      <c r="AG1140" s="57">
        <f t="shared" ref="AG1140" si="1404">IF(O1140&gt;O1143,1,0)</f>
        <v>0</v>
      </c>
      <c r="AH1140" s="57">
        <f t="shared" ref="AH1140" si="1405">IF(P1140&gt;P1143,1,0)</f>
        <v>0</v>
      </c>
      <c r="AI1140" s="57">
        <f t="shared" ref="AI1140" si="1406">IF(Q1140&gt;Q1143,1,0)</f>
        <v>0</v>
      </c>
      <c r="AJ1140" s="57">
        <f t="shared" ref="AJ1140" si="1407">IF(R1140&gt;R1143,1,0)</f>
        <v>0</v>
      </c>
      <c r="AK1140" s="57">
        <f t="shared" ref="AK1140" si="1408">IF(S1140&gt;S1143,1,0)</f>
        <v>0</v>
      </c>
      <c r="AL1140" s="57">
        <f t="shared" ref="AL1140" si="1409">IF(T1140&gt;T1143,1,0)</f>
        <v>0</v>
      </c>
      <c r="AN1140" s="57" t="str">
        <f t="shared" ref="AN1140" si="1410">IF(ISBLANK(N1140)=TRUE,"",IF(AF1140=1,N1143,-N1140))</f>
        <v/>
      </c>
      <c r="AO1140" s="57" t="str">
        <f t="shared" ref="AO1140" si="1411">IF(ISBLANK(O1140)=TRUE,"",IF(AG1140=1,O1143,-O1140))</f>
        <v/>
      </c>
      <c r="AP1140" s="57" t="str">
        <f t="shared" ref="AP1140" si="1412">IF(ISBLANK(P1140)=TRUE,"",IF(AH1140=1,P1143,-P1140))</f>
        <v/>
      </c>
      <c r="AQ1140" s="57" t="str">
        <f t="shared" ref="AQ1140" si="1413">IF(ISBLANK(Q1140)=TRUE,"",IF(AI1140=1,Q1143,-Q1140))</f>
        <v/>
      </c>
      <c r="AR1140" s="57" t="str">
        <f t="shared" ref="AR1140" si="1414">IF(ISBLANK(R1140)=TRUE,"",IF(AJ1140=1,R1143,-R1140))</f>
        <v/>
      </c>
      <c r="AS1140" s="57" t="str">
        <f t="shared" ref="AS1140" si="1415">IF(ISBLANK(S1140)=TRUE,"",IF(AK1140=1,S1143,-S1140))</f>
        <v/>
      </c>
      <c r="AT1140" s="57" t="str">
        <f t="shared" ref="AT1140" si="1416">IF(ISBLANK(T1140)=TRUE,"",IF(AL1140=1,T1143,-T1140))</f>
        <v/>
      </c>
      <c r="AZ1140" s="58" t="s">
        <v>5</v>
      </c>
      <c r="BA1140" s="58">
        <v>1</v>
      </c>
    </row>
    <row r="1141" spans="1:53" ht="39.9" customHeight="1" x14ac:dyDescent="1.1000000000000001">
      <c r="C1141" s="40"/>
      <c r="D1141" s="40"/>
      <c r="E1141" s="53"/>
      <c r="F1141" s="54"/>
      <c r="G1141" s="299"/>
      <c r="H1141" s="148"/>
      <c r="I1141" s="296" t="str">
        <f>IF(ISERROR(VLOOKUP(B1140,vylosovanie!$N$10:$Q$162,3,0))=TRUE," ",VLOOKUP(B1140,vylosovanie!$N$10:$Q$162,4,0))</f>
        <v xml:space="preserve"> </v>
      </c>
      <c r="J1141" s="297"/>
      <c r="K1141" s="297"/>
      <c r="L1141" s="297"/>
      <c r="M1141" s="52"/>
      <c r="N1141" s="301"/>
      <c r="O1141" s="301"/>
      <c r="P1141" s="301"/>
      <c r="Q1141" s="301"/>
      <c r="R1141" s="301"/>
      <c r="S1141" s="301"/>
      <c r="T1141" s="301"/>
      <c r="U1141" s="52"/>
      <c r="V1141" s="295"/>
      <c r="W1141" s="56"/>
      <c r="X1141" s="52"/>
      <c r="AE1141" s="42">
        <f>VLOOKUP(I1143,vylosovanie!$F$5:$L$41,7,0)</f>
        <v>51</v>
      </c>
      <c r="AF1141" s="57">
        <f>IF(N1143&gt;N1140,1,0)</f>
        <v>0</v>
      </c>
      <c r="AG1141" s="57">
        <f t="shared" ref="AG1141" si="1417">IF(O1143&gt;O1140,1,0)</f>
        <v>0</v>
      </c>
      <c r="AH1141" s="57">
        <f t="shared" ref="AH1141" si="1418">IF(P1143&gt;P1140,1,0)</f>
        <v>0</v>
      </c>
      <c r="AI1141" s="57">
        <f t="shared" ref="AI1141" si="1419">IF(Q1143&gt;Q1140,1,0)</f>
        <v>0</v>
      </c>
      <c r="AJ1141" s="57">
        <f t="shared" ref="AJ1141" si="1420">IF(R1143&gt;R1140,1,0)</f>
        <v>0</v>
      </c>
      <c r="AK1141" s="57">
        <f t="shared" ref="AK1141" si="1421">IF(S1143&gt;S1140,1,0)</f>
        <v>0</v>
      </c>
      <c r="AL1141" s="57">
        <f t="shared" ref="AL1141" si="1422">IF(T1143&gt;T1140,1,0)</f>
        <v>0</v>
      </c>
      <c r="AN1141" s="57" t="str">
        <f t="shared" ref="AN1141" si="1423">IF(ISBLANK(N1143)=TRUE,"",IF(AF1141=1,N1140,-N1143))</f>
        <v/>
      </c>
      <c r="AO1141" s="57" t="str">
        <f t="shared" ref="AO1141" si="1424">IF(ISBLANK(O1143)=TRUE,"",IF(AG1141=1,O1140,-O1143))</f>
        <v/>
      </c>
      <c r="AP1141" s="57" t="str">
        <f t="shared" ref="AP1141" si="1425">IF(ISBLANK(P1143)=TRUE,"",IF(AH1141=1,P1140,-P1143))</f>
        <v/>
      </c>
      <c r="AQ1141" s="57" t="str">
        <f t="shared" ref="AQ1141" si="1426">IF(ISBLANK(Q1143)=TRUE,"",IF(AI1141=1,Q1140,-Q1143))</f>
        <v/>
      </c>
      <c r="AR1141" s="57" t="str">
        <f t="shared" ref="AR1141" si="1427">IF(ISBLANK(R1143)=TRUE,"",IF(AJ1141=1,R1140,-R1143))</f>
        <v/>
      </c>
      <c r="AS1141" s="57" t="str">
        <f t="shared" ref="AS1141" si="1428">IF(ISBLANK(S1143)=TRUE,"",IF(AK1141=1,S1140,-S1143))</f>
        <v/>
      </c>
      <c r="AT1141" s="57" t="str">
        <f t="shared" ref="AT1141" si="1429">IF(ISBLANK(T1143)=TRUE,"",IF(AL1141=1,T1140,-T1143))</f>
        <v/>
      </c>
      <c r="AZ1141" s="58" t="s">
        <v>10</v>
      </c>
      <c r="BA1141" s="58">
        <v>2</v>
      </c>
    </row>
    <row r="1142" spans="1:53" ht="39.9" customHeight="1" x14ac:dyDescent="1.1000000000000001">
      <c r="C1142" s="40"/>
      <c r="D1142" s="40"/>
      <c r="E1142" s="53" t="s">
        <v>20</v>
      </c>
      <c r="F1142" s="54" t="e">
        <f>VLOOKUP(A1138,'zoznam zapasov pomoc'!$A$6:$K$133,9,0)</f>
        <v>#N/A</v>
      </c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6"/>
      <c r="X1142" s="52"/>
      <c r="AZ1142" s="58" t="s">
        <v>23</v>
      </c>
      <c r="BA1142" s="58">
        <v>3</v>
      </c>
    </row>
    <row r="1143" spans="1:53" ht="39.9" customHeight="1" x14ac:dyDescent="1.1000000000000001">
      <c r="A1143" s="41" t="e">
        <f>CONCATENATE(2,A1138)</f>
        <v>#N/A</v>
      </c>
      <c r="B1143" s="41" t="e">
        <f>VLOOKUP(A1143,'KO KODY SPOLU'!$A$3:$B$478,2,0)</f>
        <v>#N/A</v>
      </c>
      <c r="C1143" s="40"/>
      <c r="D1143" s="40"/>
      <c r="E1143" s="53" t="s">
        <v>13</v>
      </c>
      <c r="F1143" s="59" t="e">
        <f>VLOOKUP(A1138,'zoznam zapasov pomoc'!$A$6:$K$133,10,0)</f>
        <v>#N/A</v>
      </c>
      <c r="G1143" s="298"/>
      <c r="H1143" s="148"/>
      <c r="I1143" s="296" t="str">
        <f>IF(ISERROR(VLOOKUP(B1143,vylosovanie!$N$10:$Q$162,3,0))=TRUE," ",VLOOKUP(B1143,vylosovanie!$N$10:$Q$162,3,0))</f>
        <v xml:space="preserve"> </v>
      </c>
      <c r="J1143" s="297"/>
      <c r="K1143" s="297"/>
      <c r="L1143" s="297"/>
      <c r="M1143" s="52"/>
      <c r="N1143" s="300"/>
      <c r="O1143" s="300"/>
      <c r="P1143" s="300"/>
      <c r="Q1143" s="300"/>
      <c r="R1143" s="300"/>
      <c r="S1143" s="300"/>
      <c r="T1143" s="300"/>
      <c r="U1143" s="52"/>
      <c r="V1143" s="295" t="str">
        <f>IF(SUM(AF1140:AL1141)=0,"",SUM(AF1141:AL1141))</f>
        <v/>
      </c>
      <c r="W1143" s="56"/>
      <c r="X1143" s="52"/>
      <c r="AZ1143" s="58" t="s">
        <v>24</v>
      </c>
      <c r="BA1143" s="58">
        <v>4</v>
      </c>
    </row>
    <row r="1144" spans="1:53" ht="39.9" customHeight="1" x14ac:dyDescent="1.1000000000000001">
      <c r="C1144" s="40"/>
      <c r="D1144" s="40"/>
      <c r="E1144" s="60"/>
      <c r="F1144" s="61"/>
      <c r="G1144" s="299"/>
      <c r="H1144" s="148"/>
      <c r="I1144" s="296" t="str">
        <f>IF(ISERROR(VLOOKUP(B1143,vylosovanie!$N$10:$Q$162,3,0))=TRUE," ",VLOOKUP(B1143,vylosovanie!$N$10:$Q$162,4,0))</f>
        <v xml:space="preserve"> </v>
      </c>
      <c r="J1144" s="297"/>
      <c r="K1144" s="297"/>
      <c r="L1144" s="297"/>
      <c r="M1144" s="52"/>
      <c r="N1144" s="301"/>
      <c r="O1144" s="301"/>
      <c r="P1144" s="301"/>
      <c r="Q1144" s="301"/>
      <c r="R1144" s="301"/>
      <c r="S1144" s="301"/>
      <c r="T1144" s="301"/>
      <c r="U1144" s="52"/>
      <c r="V1144" s="295"/>
      <c r="W1144" s="56"/>
      <c r="X1144" s="52"/>
      <c r="AZ1144" s="58" t="s">
        <v>25</v>
      </c>
      <c r="BA1144" s="58">
        <v>5</v>
      </c>
    </row>
    <row r="1145" spans="1:53" ht="39.9" customHeight="1" x14ac:dyDescent="1.1000000000000001">
      <c r="C1145" s="40"/>
      <c r="D1145" s="40"/>
      <c r="E1145" s="53" t="s">
        <v>36</v>
      </c>
      <c r="F1145" s="54" t="s">
        <v>476</v>
      </c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6"/>
      <c r="X1145" s="52"/>
      <c r="AZ1145" s="58" t="s">
        <v>26</v>
      </c>
      <c r="BA1145" s="58">
        <v>6</v>
      </c>
    </row>
    <row r="1146" spans="1:53" ht="39.9" customHeight="1" x14ac:dyDescent="1.1000000000000001">
      <c r="C1146" s="40"/>
      <c r="D1146" s="40"/>
      <c r="E1146" s="60"/>
      <c r="F1146" s="61"/>
      <c r="G1146" s="52"/>
      <c r="H1146" s="52"/>
      <c r="I1146" s="52" t="s">
        <v>17</v>
      </c>
      <c r="J1146" s="52"/>
      <c r="K1146" s="52"/>
      <c r="L1146" s="52"/>
      <c r="M1146" s="52"/>
      <c r="N1146" s="62"/>
      <c r="O1146" s="55"/>
      <c r="P1146" s="55" t="s">
        <v>19</v>
      </c>
      <c r="Q1146" s="55"/>
      <c r="R1146" s="55"/>
      <c r="S1146" s="55"/>
      <c r="T1146" s="55"/>
      <c r="U1146" s="52"/>
      <c r="V1146" s="52"/>
      <c r="W1146" s="56"/>
      <c r="X1146" s="52"/>
      <c r="AZ1146" s="58" t="s">
        <v>27</v>
      </c>
      <c r="BA1146" s="58">
        <v>7</v>
      </c>
    </row>
    <row r="1147" spans="1:53" ht="39.9" customHeight="1" x14ac:dyDescent="1.1000000000000001">
      <c r="E1147" s="53" t="s">
        <v>11</v>
      </c>
      <c r="F1147" s="54"/>
      <c r="G1147" s="52"/>
      <c r="H1147" s="52"/>
      <c r="I1147" s="294"/>
      <c r="J1147" s="294"/>
      <c r="K1147" s="294"/>
      <c r="L1147" s="294"/>
      <c r="M1147" s="52"/>
      <c r="N1147" s="291" t="str">
        <f>IF(I1140="x",I1143,IF(I1143="x",I1140,IF(V1140="w",I1140,IF(V1143="w",I1143,IF(V1140&gt;V1143,I1140,IF(V1143&gt;V1140,I1143," "))))))</f>
        <v xml:space="preserve"> </v>
      </c>
      <c r="O1147" s="302"/>
      <c r="P1147" s="302"/>
      <c r="Q1147" s="302"/>
      <c r="R1147" s="302"/>
      <c r="S1147" s="303"/>
      <c r="T1147" s="52"/>
      <c r="U1147" s="52"/>
      <c r="V1147" s="52"/>
      <c r="W1147" s="56"/>
      <c r="X1147" s="52"/>
      <c r="AZ1147" s="58" t="s">
        <v>28</v>
      </c>
      <c r="BA1147" s="58">
        <v>8</v>
      </c>
    </row>
    <row r="1148" spans="1:53" ht="39.9" customHeight="1" x14ac:dyDescent="1.1000000000000001">
      <c r="E1148" s="60"/>
      <c r="F1148" s="61"/>
      <c r="G1148" s="52"/>
      <c r="H1148" s="52"/>
      <c r="I1148" s="294"/>
      <c r="J1148" s="294"/>
      <c r="K1148" s="294"/>
      <c r="L1148" s="294"/>
      <c r="M1148" s="52"/>
      <c r="N1148" s="291" t="str">
        <f>IF(I1141="x",I1144,IF(I1144="x",I1141,IF(V1140="w",I1141,IF(V1143="w",I1144,IF(V1140&gt;V1143,I1141,IF(V1143&gt;V1140,I1144," "))))))</f>
        <v xml:space="preserve"> </v>
      </c>
      <c r="O1148" s="302"/>
      <c r="P1148" s="302"/>
      <c r="Q1148" s="302"/>
      <c r="R1148" s="302"/>
      <c r="S1148" s="303"/>
      <c r="T1148" s="52"/>
      <c r="U1148" s="52"/>
      <c r="V1148" s="52"/>
      <c r="W1148" s="56"/>
      <c r="X1148" s="52"/>
    </row>
    <row r="1149" spans="1:53" ht="39.9" customHeight="1" x14ac:dyDescent="1.1000000000000001">
      <c r="E1149" s="53" t="s">
        <v>12</v>
      </c>
      <c r="F1149" s="149" t="e">
        <f>IF($K$1=8,VLOOKUP('zapisy k stolom'!F1138,PAVUK!$GR$2:$GS$8,2,0),IF($K$1=16,VLOOKUP('zapisy k stolom'!F1138,PAVUK!$HF$2:$HG$16,2,0),IF($K$1=32,VLOOKUP('zapisy k stolom'!F1138,PAVUK!$HB$2:$HC$32,2,0),IF('zapisy k stolom'!$K$1=64,VLOOKUP('zapisy k stolom'!F1138,PAVUK!$GX$2:$GY$64,2,0),IF('zapisy k stolom'!$K$1=128,VLOOKUP('zapisy k stolom'!F1138,PAVUK!$GT$2:$GU$128,2,0))))))</f>
        <v>#N/A</v>
      </c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6"/>
      <c r="X1149" s="52"/>
    </row>
    <row r="1150" spans="1:53" ht="39.9" customHeight="1" x14ac:dyDescent="1.1000000000000001">
      <c r="E1150" s="60"/>
      <c r="F1150" s="61"/>
      <c r="G1150" s="52"/>
      <c r="H1150" s="52" t="s">
        <v>18</v>
      </c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6"/>
      <c r="X1150" s="52"/>
    </row>
    <row r="1151" spans="1:53" ht="39.9" customHeight="1" x14ac:dyDescent="1.1000000000000001">
      <c r="E1151" s="60"/>
      <c r="F1151" s="61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6"/>
      <c r="X1151" s="52"/>
    </row>
    <row r="1152" spans="1:53" ht="39.9" customHeight="1" x14ac:dyDescent="1.1000000000000001">
      <c r="E1152" s="60"/>
      <c r="F1152" s="61"/>
      <c r="G1152" s="52"/>
      <c r="H1152" s="52"/>
      <c r="I1152" s="289" t="str">
        <f>I1140</f>
        <v xml:space="preserve"> </v>
      </c>
      <c r="J1152" s="289"/>
      <c r="K1152" s="289"/>
      <c r="L1152" s="289"/>
      <c r="M1152" s="52"/>
      <c r="N1152" s="52"/>
      <c r="P1152" s="289" t="str">
        <f>I1143</f>
        <v xml:space="preserve"> </v>
      </c>
      <c r="Q1152" s="289"/>
      <c r="R1152" s="289"/>
      <c r="S1152" s="289"/>
      <c r="T1152" s="290"/>
      <c r="U1152" s="290"/>
      <c r="V1152" s="52"/>
      <c r="W1152" s="56"/>
      <c r="X1152" s="52"/>
    </row>
    <row r="1153" spans="1:53" ht="39.9" customHeight="1" x14ac:dyDescent="1.1000000000000001">
      <c r="E1153" s="60"/>
      <c r="F1153" s="61"/>
      <c r="G1153" s="52"/>
      <c r="H1153" s="52"/>
      <c r="I1153" s="289" t="str">
        <f>I1141</f>
        <v xml:space="preserve"> </v>
      </c>
      <c r="J1153" s="289"/>
      <c r="K1153" s="289"/>
      <c r="L1153" s="289"/>
      <c r="M1153" s="52"/>
      <c r="N1153" s="52"/>
      <c r="O1153" s="52"/>
      <c r="P1153" s="289" t="str">
        <f>I1144</f>
        <v xml:space="preserve"> </v>
      </c>
      <c r="Q1153" s="289"/>
      <c r="R1153" s="289"/>
      <c r="S1153" s="289"/>
      <c r="T1153" s="290"/>
      <c r="U1153" s="290"/>
      <c r="V1153" s="52"/>
      <c r="W1153" s="56"/>
      <c r="X1153" s="52"/>
    </row>
    <row r="1154" spans="1:53" ht="69.900000000000006" customHeight="1" x14ac:dyDescent="1.1000000000000001">
      <c r="E1154" s="53"/>
      <c r="F1154" s="54"/>
      <c r="G1154" s="52"/>
      <c r="H1154" s="63" t="s">
        <v>21</v>
      </c>
      <c r="I1154" s="291"/>
      <c r="J1154" s="292"/>
      <c r="K1154" s="292"/>
      <c r="L1154" s="293"/>
      <c r="M1154" s="52"/>
      <c r="N1154" s="52"/>
      <c r="O1154" s="63" t="s">
        <v>21</v>
      </c>
      <c r="P1154" s="294"/>
      <c r="Q1154" s="294"/>
      <c r="R1154" s="294"/>
      <c r="S1154" s="294"/>
      <c r="T1154" s="294"/>
      <c r="U1154" s="294"/>
      <c r="V1154" s="52"/>
      <c r="W1154" s="56"/>
      <c r="X1154" s="52"/>
    </row>
    <row r="1155" spans="1:53" ht="69.900000000000006" customHeight="1" x14ac:dyDescent="1.1000000000000001">
      <c r="E1155" s="53"/>
      <c r="F1155" s="54"/>
      <c r="G1155" s="52"/>
      <c r="H1155" s="63" t="s">
        <v>22</v>
      </c>
      <c r="I1155" s="294"/>
      <c r="J1155" s="294"/>
      <c r="K1155" s="294"/>
      <c r="L1155" s="294"/>
      <c r="M1155" s="52"/>
      <c r="N1155" s="52"/>
      <c r="O1155" s="63" t="s">
        <v>22</v>
      </c>
      <c r="P1155" s="294"/>
      <c r="Q1155" s="294"/>
      <c r="R1155" s="294"/>
      <c r="S1155" s="294"/>
      <c r="T1155" s="294"/>
      <c r="U1155" s="294"/>
      <c r="V1155" s="52"/>
      <c r="W1155" s="56"/>
      <c r="X1155" s="52"/>
    </row>
    <row r="1156" spans="1:53" ht="69.900000000000006" customHeight="1" x14ac:dyDescent="1.1000000000000001">
      <c r="E1156" s="53"/>
      <c r="F1156" s="54"/>
      <c r="G1156" s="52"/>
      <c r="H1156" s="63" t="s">
        <v>22</v>
      </c>
      <c r="I1156" s="294"/>
      <c r="J1156" s="294"/>
      <c r="K1156" s="294"/>
      <c r="L1156" s="294"/>
      <c r="M1156" s="52"/>
      <c r="N1156" s="52"/>
      <c r="O1156" s="63" t="s">
        <v>22</v>
      </c>
      <c r="P1156" s="294"/>
      <c r="Q1156" s="294"/>
      <c r="R1156" s="294"/>
      <c r="S1156" s="294"/>
      <c r="T1156" s="294"/>
      <c r="U1156" s="294"/>
      <c r="V1156" s="52"/>
      <c r="W1156" s="56"/>
      <c r="X1156" s="52"/>
    </row>
    <row r="1157" spans="1:53" ht="39.9" customHeight="1" thickBot="1" x14ac:dyDescent="1.1499999999999999">
      <c r="E1157" s="64"/>
      <c r="F1157" s="65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7"/>
      <c r="U1157" s="67"/>
      <c r="V1157" s="67"/>
      <c r="W1157" s="68"/>
      <c r="X1157" s="52"/>
    </row>
    <row r="1158" spans="1:53" ht="61.8" thickBot="1" x14ac:dyDescent="1.1499999999999999"/>
    <row r="1159" spans="1:53" ht="39.9" customHeight="1" x14ac:dyDescent="1.1000000000000001">
      <c r="A1159" s="41" t="e">
        <f>F1170</f>
        <v>#N/A</v>
      </c>
      <c r="C1159" s="40"/>
      <c r="D1159" s="40"/>
      <c r="E1159" s="48" t="s">
        <v>39</v>
      </c>
      <c r="F1159" s="49">
        <f>F1138+1</f>
        <v>56</v>
      </c>
      <c r="G1159" s="50"/>
      <c r="H1159" s="86" t="s">
        <v>192</v>
      </c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 t="s">
        <v>15</v>
      </c>
      <c r="W1159" s="51"/>
      <c r="X1159" s="52"/>
      <c r="Y1159" s="42" t="e">
        <f>A1161</f>
        <v>#N/A</v>
      </c>
      <c r="Z1159" s="47" t="str">
        <f>CONCATENATE("(",V1161,":",V1164,")")</f>
        <v>(:)</v>
      </c>
      <c r="AA1159" s="44" t="str">
        <f>IF(N1168=" ","",IF(N1168=I1161,B1161,IF(N1168=I1164,B1164," ")))</f>
        <v/>
      </c>
      <c r="AB1159" s="44" t="str">
        <f>IF(V1161&gt;V1164,AV1159,IF(V1164&gt;V1161,AV1160,""))</f>
        <v/>
      </c>
      <c r="AC1159" s="44" t="e">
        <f>CONCATENATE("Tbl.: ",F1161,"   H: ",F1164,"   D: ",F1163)</f>
        <v>#N/A</v>
      </c>
      <c r="AD1159" s="42" t="e">
        <f>IF(OR(I1164="X",I1161="X"),"",IF(N1168=I1161,B1164,B1161))</f>
        <v>#N/A</v>
      </c>
      <c r="AE1159" s="42" t="s">
        <v>4</v>
      </c>
      <c r="AV1159" s="45" t="str">
        <f>CONCATENATE(V1161,":",V1164, " ( ",AN1161,",",AO1161,",",AP1161,",",AQ1161,",",AR1161,",",AS1161,",",AT1161," ) ")</f>
        <v xml:space="preserve">: ( ,,,,,, ) </v>
      </c>
    </row>
    <row r="1160" spans="1:53" ht="39.9" customHeight="1" x14ac:dyDescent="1.1000000000000001">
      <c r="C1160" s="40"/>
      <c r="D1160" s="40"/>
      <c r="E1160" s="53"/>
      <c r="F1160" s="54"/>
      <c r="G1160" s="85" t="s">
        <v>191</v>
      </c>
      <c r="H1160" s="87" t="s">
        <v>193</v>
      </c>
      <c r="I1160" s="52"/>
      <c r="J1160" s="52"/>
      <c r="K1160" s="52"/>
      <c r="L1160" s="52"/>
      <c r="M1160" s="52"/>
      <c r="N1160" s="55">
        <v>1</v>
      </c>
      <c r="O1160" s="55">
        <v>2</v>
      </c>
      <c r="P1160" s="55">
        <v>3</v>
      </c>
      <c r="Q1160" s="55">
        <v>4</v>
      </c>
      <c r="R1160" s="55">
        <v>5</v>
      </c>
      <c r="S1160" s="55">
        <v>6</v>
      </c>
      <c r="T1160" s="55">
        <v>7</v>
      </c>
      <c r="U1160" s="52"/>
      <c r="V1160" s="55" t="s">
        <v>16</v>
      </c>
      <c r="W1160" s="56"/>
      <c r="X1160" s="52"/>
      <c r="AE1160" s="42" t="s">
        <v>38</v>
      </c>
      <c r="AV1160" s="45" t="str">
        <f>CONCATENATE(V1164,":",V1161, " ( ",AN1162,",",AO1162,",",AP1162,",",AQ1162,",",AR1162,",",AS1162,",",AT1162," ) ")</f>
        <v xml:space="preserve">: ( ,,,,,, ) </v>
      </c>
    </row>
    <row r="1161" spans="1:53" ht="39.9" customHeight="1" x14ac:dyDescent="1.1000000000000001">
      <c r="A1161" s="41" t="e">
        <f>CONCATENATE(1,A1159)</f>
        <v>#N/A</v>
      </c>
      <c r="B1161" s="41" t="e">
        <f>VLOOKUP(A1161,'KO KODY SPOLU'!$A$3:$B$478,2,0)</f>
        <v>#N/A</v>
      </c>
      <c r="C1161" s="40"/>
      <c r="D1161" s="40"/>
      <c r="E1161" s="53" t="s">
        <v>14</v>
      </c>
      <c r="F1161" s="54" t="e">
        <f>VLOOKUP(A1159,'zoznam zapasov pomoc'!$A$6:$K$133,11,0)</f>
        <v>#N/A</v>
      </c>
      <c r="G1161" s="298"/>
      <c r="H1161" s="148"/>
      <c r="I1161" s="304" t="str">
        <f>IF(ISERROR(VLOOKUP(B1161,vylosovanie!$N$10:$Q$162,3,0))=TRUE," ",VLOOKUP(B1161,vylosovanie!$N$10:$Q$162,3,0))</f>
        <v xml:space="preserve"> </v>
      </c>
      <c r="J1161" s="305"/>
      <c r="K1161" s="305"/>
      <c r="L1161" s="306"/>
      <c r="M1161" s="52"/>
      <c r="N1161" s="300"/>
      <c r="O1161" s="300"/>
      <c r="P1161" s="300"/>
      <c r="Q1161" s="300"/>
      <c r="R1161" s="300"/>
      <c r="S1161" s="300"/>
      <c r="T1161" s="300"/>
      <c r="U1161" s="52"/>
      <c r="V1161" s="295" t="str">
        <f>IF(SUM(AF1161:AL1162)=0,"",SUM(AF1161:AL1161))</f>
        <v/>
      </c>
      <c r="W1161" s="56"/>
      <c r="X1161" s="52"/>
      <c r="AE1161" s="42">
        <f>VLOOKUP(I1161,vylosovanie!$F$5:$L$41,7,0)</f>
        <v>51</v>
      </c>
      <c r="AF1161" s="57">
        <f>IF(N1161&gt;N1164,1,0)</f>
        <v>0</v>
      </c>
      <c r="AG1161" s="57">
        <f t="shared" ref="AG1161" si="1430">IF(O1161&gt;O1164,1,0)</f>
        <v>0</v>
      </c>
      <c r="AH1161" s="57">
        <f t="shared" ref="AH1161" si="1431">IF(P1161&gt;P1164,1,0)</f>
        <v>0</v>
      </c>
      <c r="AI1161" s="57">
        <f t="shared" ref="AI1161" si="1432">IF(Q1161&gt;Q1164,1,0)</f>
        <v>0</v>
      </c>
      <c r="AJ1161" s="57">
        <f t="shared" ref="AJ1161" si="1433">IF(R1161&gt;R1164,1,0)</f>
        <v>0</v>
      </c>
      <c r="AK1161" s="57">
        <f t="shared" ref="AK1161" si="1434">IF(S1161&gt;S1164,1,0)</f>
        <v>0</v>
      </c>
      <c r="AL1161" s="57">
        <f t="shared" ref="AL1161" si="1435">IF(T1161&gt;T1164,1,0)</f>
        <v>0</v>
      </c>
      <c r="AN1161" s="57" t="str">
        <f t="shared" ref="AN1161" si="1436">IF(ISBLANK(N1161)=TRUE,"",IF(AF1161=1,N1164,-N1161))</f>
        <v/>
      </c>
      <c r="AO1161" s="57" t="str">
        <f t="shared" ref="AO1161" si="1437">IF(ISBLANK(O1161)=TRUE,"",IF(AG1161=1,O1164,-O1161))</f>
        <v/>
      </c>
      <c r="AP1161" s="57" t="str">
        <f t="shared" ref="AP1161" si="1438">IF(ISBLANK(P1161)=TRUE,"",IF(AH1161=1,P1164,-P1161))</f>
        <v/>
      </c>
      <c r="AQ1161" s="57" t="str">
        <f t="shared" ref="AQ1161" si="1439">IF(ISBLANK(Q1161)=TRUE,"",IF(AI1161=1,Q1164,-Q1161))</f>
        <v/>
      </c>
      <c r="AR1161" s="57" t="str">
        <f t="shared" ref="AR1161" si="1440">IF(ISBLANK(R1161)=TRUE,"",IF(AJ1161=1,R1164,-R1161))</f>
        <v/>
      </c>
      <c r="AS1161" s="57" t="str">
        <f t="shared" ref="AS1161" si="1441">IF(ISBLANK(S1161)=TRUE,"",IF(AK1161=1,S1164,-S1161))</f>
        <v/>
      </c>
      <c r="AT1161" s="57" t="str">
        <f t="shared" ref="AT1161" si="1442">IF(ISBLANK(T1161)=TRUE,"",IF(AL1161=1,T1164,-T1161))</f>
        <v/>
      </c>
      <c r="AZ1161" s="58" t="s">
        <v>5</v>
      </c>
      <c r="BA1161" s="58">
        <v>1</v>
      </c>
    </row>
    <row r="1162" spans="1:53" ht="39.9" customHeight="1" x14ac:dyDescent="1.1000000000000001">
      <c r="C1162" s="40"/>
      <c r="D1162" s="40"/>
      <c r="E1162" s="53"/>
      <c r="F1162" s="54"/>
      <c r="G1162" s="299"/>
      <c r="H1162" s="148"/>
      <c r="I1162" s="304" t="str">
        <f>IF(ISERROR(VLOOKUP(B1161,vylosovanie!$N$10:$Q$162,3,0))=TRUE," ",VLOOKUP(B1161,vylosovanie!$N$10:$Q$162,4,0))</f>
        <v xml:space="preserve"> </v>
      </c>
      <c r="J1162" s="305"/>
      <c r="K1162" s="305"/>
      <c r="L1162" s="306"/>
      <c r="M1162" s="52"/>
      <c r="N1162" s="301"/>
      <c r="O1162" s="301"/>
      <c r="P1162" s="301"/>
      <c r="Q1162" s="301"/>
      <c r="R1162" s="301"/>
      <c r="S1162" s="301"/>
      <c r="T1162" s="301"/>
      <c r="U1162" s="52"/>
      <c r="V1162" s="295"/>
      <c r="W1162" s="56"/>
      <c r="X1162" s="52"/>
      <c r="AE1162" s="42">
        <f>VLOOKUP(I1164,vylosovanie!$F$5:$L$41,7,0)</f>
        <v>51</v>
      </c>
      <c r="AF1162" s="57">
        <f>IF(N1164&gt;N1161,1,0)</f>
        <v>0</v>
      </c>
      <c r="AG1162" s="57">
        <f t="shared" ref="AG1162" si="1443">IF(O1164&gt;O1161,1,0)</f>
        <v>0</v>
      </c>
      <c r="AH1162" s="57">
        <f t="shared" ref="AH1162" si="1444">IF(P1164&gt;P1161,1,0)</f>
        <v>0</v>
      </c>
      <c r="AI1162" s="57">
        <f t="shared" ref="AI1162" si="1445">IF(Q1164&gt;Q1161,1,0)</f>
        <v>0</v>
      </c>
      <c r="AJ1162" s="57">
        <f t="shared" ref="AJ1162" si="1446">IF(R1164&gt;R1161,1,0)</f>
        <v>0</v>
      </c>
      <c r="AK1162" s="57">
        <f t="shared" ref="AK1162" si="1447">IF(S1164&gt;S1161,1,0)</f>
        <v>0</v>
      </c>
      <c r="AL1162" s="57">
        <f t="shared" ref="AL1162" si="1448">IF(T1164&gt;T1161,1,0)</f>
        <v>0</v>
      </c>
      <c r="AN1162" s="57" t="str">
        <f t="shared" ref="AN1162" si="1449">IF(ISBLANK(N1164)=TRUE,"",IF(AF1162=1,N1161,-N1164))</f>
        <v/>
      </c>
      <c r="AO1162" s="57" t="str">
        <f t="shared" ref="AO1162" si="1450">IF(ISBLANK(O1164)=TRUE,"",IF(AG1162=1,O1161,-O1164))</f>
        <v/>
      </c>
      <c r="AP1162" s="57" t="str">
        <f t="shared" ref="AP1162" si="1451">IF(ISBLANK(P1164)=TRUE,"",IF(AH1162=1,P1161,-P1164))</f>
        <v/>
      </c>
      <c r="AQ1162" s="57" t="str">
        <f t="shared" ref="AQ1162" si="1452">IF(ISBLANK(Q1164)=TRUE,"",IF(AI1162=1,Q1161,-Q1164))</f>
        <v/>
      </c>
      <c r="AR1162" s="57" t="str">
        <f t="shared" ref="AR1162" si="1453">IF(ISBLANK(R1164)=TRUE,"",IF(AJ1162=1,R1161,-R1164))</f>
        <v/>
      </c>
      <c r="AS1162" s="57" t="str">
        <f t="shared" ref="AS1162" si="1454">IF(ISBLANK(S1164)=TRUE,"",IF(AK1162=1,S1161,-S1164))</f>
        <v/>
      </c>
      <c r="AT1162" s="57" t="str">
        <f t="shared" ref="AT1162" si="1455">IF(ISBLANK(T1164)=TRUE,"",IF(AL1162=1,T1161,-T1164))</f>
        <v/>
      </c>
      <c r="AZ1162" s="58" t="s">
        <v>10</v>
      </c>
      <c r="BA1162" s="58">
        <v>2</v>
      </c>
    </row>
    <row r="1163" spans="1:53" ht="39.9" customHeight="1" x14ac:dyDescent="1.1000000000000001">
      <c r="C1163" s="40"/>
      <c r="D1163" s="40"/>
      <c r="E1163" s="53" t="s">
        <v>20</v>
      </c>
      <c r="F1163" s="54" t="e">
        <f>VLOOKUP(A1159,'zoznam zapasov pomoc'!$A$6:$K$133,9,0)</f>
        <v>#N/A</v>
      </c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6"/>
      <c r="X1163" s="52"/>
      <c r="AZ1163" s="58" t="s">
        <v>23</v>
      </c>
      <c r="BA1163" s="58">
        <v>3</v>
      </c>
    </row>
    <row r="1164" spans="1:53" ht="39.9" customHeight="1" x14ac:dyDescent="1.1000000000000001">
      <c r="A1164" s="41" t="e">
        <f>CONCATENATE(2,A1159)</f>
        <v>#N/A</v>
      </c>
      <c r="B1164" s="41" t="e">
        <f>VLOOKUP(A1164,'KO KODY SPOLU'!$A$3:$B$478,2,0)</f>
        <v>#N/A</v>
      </c>
      <c r="C1164" s="40"/>
      <c r="D1164" s="40"/>
      <c r="E1164" s="53" t="s">
        <v>13</v>
      </c>
      <c r="F1164" s="59" t="e">
        <f>VLOOKUP(A1159,'zoznam zapasov pomoc'!$A$6:$K$133,10,0)</f>
        <v>#N/A</v>
      </c>
      <c r="G1164" s="298"/>
      <c r="H1164" s="148"/>
      <c r="I1164" s="304" t="str">
        <f>IF(ISERROR(VLOOKUP(B1164,vylosovanie!$N$10:$Q$162,3,0))=TRUE," ",VLOOKUP(B1164,vylosovanie!$N$10:$Q$162,3,0))</f>
        <v xml:space="preserve"> </v>
      </c>
      <c r="J1164" s="305"/>
      <c r="K1164" s="305"/>
      <c r="L1164" s="306"/>
      <c r="M1164" s="52"/>
      <c r="N1164" s="300"/>
      <c r="O1164" s="300"/>
      <c r="P1164" s="300"/>
      <c r="Q1164" s="300"/>
      <c r="R1164" s="300"/>
      <c r="S1164" s="300"/>
      <c r="T1164" s="300"/>
      <c r="U1164" s="52"/>
      <c r="V1164" s="295" t="str">
        <f>IF(SUM(AF1161:AL1162)=0,"",SUM(AF1162:AL1162))</f>
        <v/>
      </c>
      <c r="W1164" s="56"/>
      <c r="X1164" s="52"/>
      <c r="AZ1164" s="58" t="s">
        <v>24</v>
      </c>
      <c r="BA1164" s="58">
        <v>4</v>
      </c>
    </row>
    <row r="1165" spans="1:53" ht="39.9" customHeight="1" x14ac:dyDescent="1.1000000000000001">
      <c r="C1165" s="40"/>
      <c r="D1165" s="40"/>
      <c r="E1165" s="60"/>
      <c r="F1165" s="61"/>
      <c r="G1165" s="299"/>
      <c r="H1165" s="148"/>
      <c r="I1165" s="304" t="str">
        <f>IF(ISERROR(VLOOKUP(B1164,vylosovanie!$N$10:$Q$162,3,0))=TRUE," ",VLOOKUP(B1164,vylosovanie!$N$10:$Q$162,4,0))</f>
        <v xml:space="preserve"> </v>
      </c>
      <c r="J1165" s="305"/>
      <c r="K1165" s="305"/>
      <c r="L1165" s="306"/>
      <c r="M1165" s="52"/>
      <c r="N1165" s="301"/>
      <c r="O1165" s="301"/>
      <c r="P1165" s="301"/>
      <c r="Q1165" s="301"/>
      <c r="R1165" s="301"/>
      <c r="S1165" s="301"/>
      <c r="T1165" s="301"/>
      <c r="U1165" s="52"/>
      <c r="V1165" s="295"/>
      <c r="W1165" s="56"/>
      <c r="X1165" s="52"/>
      <c r="AZ1165" s="58" t="s">
        <v>25</v>
      </c>
      <c r="BA1165" s="58">
        <v>5</v>
      </c>
    </row>
    <row r="1166" spans="1:53" ht="39.9" customHeight="1" x14ac:dyDescent="1.1000000000000001">
      <c r="C1166" s="40"/>
      <c r="D1166" s="40"/>
      <c r="E1166" s="53" t="s">
        <v>36</v>
      </c>
      <c r="F1166" s="54" t="s">
        <v>476</v>
      </c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6"/>
      <c r="X1166" s="52"/>
      <c r="AZ1166" s="58" t="s">
        <v>26</v>
      </c>
      <c r="BA1166" s="58">
        <v>6</v>
      </c>
    </row>
    <row r="1167" spans="1:53" ht="39.9" customHeight="1" x14ac:dyDescent="1.1000000000000001">
      <c r="C1167" s="40"/>
      <c r="D1167" s="40"/>
      <c r="E1167" s="60"/>
      <c r="F1167" s="61"/>
      <c r="G1167" s="52"/>
      <c r="H1167" s="52"/>
      <c r="I1167" s="52" t="s">
        <v>17</v>
      </c>
      <c r="J1167" s="52"/>
      <c r="K1167" s="52"/>
      <c r="L1167" s="52"/>
      <c r="M1167" s="52"/>
      <c r="N1167" s="62"/>
      <c r="O1167" s="55"/>
      <c r="P1167" s="55" t="s">
        <v>19</v>
      </c>
      <c r="Q1167" s="55"/>
      <c r="R1167" s="55"/>
      <c r="S1167" s="55"/>
      <c r="T1167" s="55"/>
      <c r="U1167" s="52"/>
      <c r="V1167" s="52"/>
      <c r="W1167" s="56"/>
      <c r="X1167" s="52"/>
      <c r="AZ1167" s="58" t="s">
        <v>27</v>
      </c>
      <c r="BA1167" s="58">
        <v>7</v>
      </c>
    </row>
    <row r="1168" spans="1:53" ht="39.9" customHeight="1" x14ac:dyDescent="1.1000000000000001">
      <c r="E1168" s="53" t="s">
        <v>11</v>
      </c>
      <c r="F1168" s="54"/>
      <c r="G1168" s="52"/>
      <c r="H1168" s="52"/>
      <c r="I1168" s="294"/>
      <c r="J1168" s="294"/>
      <c r="K1168" s="294"/>
      <c r="L1168" s="294"/>
      <c r="M1168" s="52"/>
      <c r="N1168" s="291" t="str">
        <f>IF(I1161="x",I1164,IF(I1164="x",I1161,IF(V1161="w",I1161,IF(V1164="w",I1164,IF(V1161&gt;V1164,I1161,IF(V1164&gt;V1161,I1164," "))))))</f>
        <v xml:space="preserve"> </v>
      </c>
      <c r="O1168" s="302"/>
      <c r="P1168" s="302"/>
      <c r="Q1168" s="302"/>
      <c r="R1168" s="302"/>
      <c r="S1168" s="303"/>
      <c r="T1168" s="52"/>
      <c r="U1168" s="52"/>
      <c r="V1168" s="52"/>
      <c r="W1168" s="56"/>
      <c r="X1168" s="52"/>
      <c r="AZ1168" s="58" t="s">
        <v>28</v>
      </c>
      <c r="BA1168" s="58">
        <v>8</v>
      </c>
    </row>
    <row r="1169" spans="1:53" ht="39.9" customHeight="1" x14ac:dyDescent="1.1000000000000001">
      <c r="E1169" s="60"/>
      <c r="F1169" s="61"/>
      <c r="G1169" s="52"/>
      <c r="H1169" s="52"/>
      <c r="I1169" s="294"/>
      <c r="J1169" s="294"/>
      <c r="K1169" s="294"/>
      <c r="L1169" s="294"/>
      <c r="M1169" s="52"/>
      <c r="N1169" s="291" t="str">
        <f>IF(I1162="x",I1165,IF(I1165="x",I1162,IF(V1161="w",I1162,IF(V1164="w",I1165,IF(V1161&gt;V1164,I1162,IF(V1164&gt;V1161,I1165," "))))))</f>
        <v xml:space="preserve"> </v>
      </c>
      <c r="O1169" s="302"/>
      <c r="P1169" s="302"/>
      <c r="Q1169" s="302"/>
      <c r="R1169" s="302"/>
      <c r="S1169" s="303"/>
      <c r="T1169" s="52"/>
      <c r="U1169" s="52"/>
      <c r="V1169" s="52"/>
      <c r="W1169" s="56"/>
      <c r="X1169" s="52"/>
    </row>
    <row r="1170" spans="1:53" ht="39.9" customHeight="1" x14ac:dyDescent="1.1000000000000001">
      <c r="E1170" s="53" t="s">
        <v>12</v>
      </c>
      <c r="F1170" s="149" t="e">
        <f>IF($K$1=8,VLOOKUP('zapisy k stolom'!F1159,PAVUK!$GR$2:$GS$8,2,0),IF($K$1=16,VLOOKUP('zapisy k stolom'!F1159,PAVUK!$HF$2:$HG$16,2,0),IF($K$1=32,VLOOKUP('zapisy k stolom'!F1159,PAVUK!$HB$2:$HC$32,2,0),IF('zapisy k stolom'!$K$1=64,VLOOKUP('zapisy k stolom'!F1159,PAVUK!$GX$2:$GY$64,2,0),IF('zapisy k stolom'!$K$1=128,VLOOKUP('zapisy k stolom'!F1159,PAVUK!$GT$2:$GU$128,2,0))))))</f>
        <v>#N/A</v>
      </c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6"/>
      <c r="X1170" s="52"/>
    </row>
    <row r="1171" spans="1:53" ht="39.9" customHeight="1" x14ac:dyDescent="1.1000000000000001">
      <c r="E1171" s="60"/>
      <c r="F1171" s="61"/>
      <c r="G1171" s="52"/>
      <c r="H1171" s="52" t="s">
        <v>18</v>
      </c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6"/>
      <c r="X1171" s="52"/>
    </row>
    <row r="1172" spans="1:53" ht="39.9" customHeight="1" x14ac:dyDescent="1.1000000000000001">
      <c r="E1172" s="60"/>
      <c r="F1172" s="61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6"/>
      <c r="X1172" s="52"/>
    </row>
    <row r="1173" spans="1:53" ht="39.9" customHeight="1" x14ac:dyDescent="1.1000000000000001">
      <c r="E1173" s="60"/>
      <c r="F1173" s="61"/>
      <c r="G1173" s="52"/>
      <c r="H1173" s="52"/>
      <c r="I1173" s="289" t="str">
        <f>I1161</f>
        <v xml:space="preserve"> </v>
      </c>
      <c r="J1173" s="289"/>
      <c r="K1173" s="289"/>
      <c r="L1173" s="289"/>
      <c r="M1173" s="52"/>
      <c r="N1173" s="52"/>
      <c r="P1173" s="289" t="str">
        <f>I1164</f>
        <v xml:space="preserve"> </v>
      </c>
      <c r="Q1173" s="289"/>
      <c r="R1173" s="289"/>
      <c r="S1173" s="289"/>
      <c r="T1173" s="290"/>
      <c r="U1173" s="290"/>
      <c r="V1173" s="52"/>
      <c r="W1173" s="56"/>
      <c r="X1173" s="52"/>
    </row>
    <row r="1174" spans="1:53" ht="39.9" customHeight="1" x14ac:dyDescent="1.1000000000000001">
      <c r="E1174" s="60"/>
      <c r="F1174" s="61"/>
      <c r="G1174" s="52"/>
      <c r="H1174" s="52"/>
      <c r="I1174" s="289" t="str">
        <f>I1162</f>
        <v xml:space="preserve"> </v>
      </c>
      <c r="J1174" s="289"/>
      <c r="K1174" s="289"/>
      <c r="L1174" s="289"/>
      <c r="M1174" s="52"/>
      <c r="N1174" s="52"/>
      <c r="O1174" s="52"/>
      <c r="P1174" s="289" t="str">
        <f>I1165</f>
        <v xml:space="preserve"> </v>
      </c>
      <c r="Q1174" s="289"/>
      <c r="R1174" s="289"/>
      <c r="S1174" s="289"/>
      <c r="T1174" s="290"/>
      <c r="U1174" s="290"/>
      <c r="V1174" s="52"/>
      <c r="W1174" s="56"/>
      <c r="X1174" s="52"/>
    </row>
    <row r="1175" spans="1:53" ht="69.900000000000006" customHeight="1" x14ac:dyDescent="1.1000000000000001">
      <c r="E1175" s="53"/>
      <c r="F1175" s="54"/>
      <c r="G1175" s="52"/>
      <c r="H1175" s="63" t="s">
        <v>21</v>
      </c>
      <c r="I1175" s="291"/>
      <c r="J1175" s="292"/>
      <c r="K1175" s="292"/>
      <c r="L1175" s="293"/>
      <c r="M1175" s="52"/>
      <c r="N1175" s="52"/>
      <c r="O1175" s="63" t="s">
        <v>21</v>
      </c>
      <c r="P1175" s="294"/>
      <c r="Q1175" s="294"/>
      <c r="R1175" s="294"/>
      <c r="S1175" s="294"/>
      <c r="T1175" s="294"/>
      <c r="U1175" s="294"/>
      <c r="V1175" s="52"/>
      <c r="W1175" s="56"/>
      <c r="X1175" s="52"/>
    </row>
    <row r="1176" spans="1:53" ht="69.900000000000006" customHeight="1" x14ac:dyDescent="1.1000000000000001">
      <c r="E1176" s="53"/>
      <c r="F1176" s="54"/>
      <c r="G1176" s="52"/>
      <c r="H1176" s="63" t="s">
        <v>22</v>
      </c>
      <c r="I1176" s="294"/>
      <c r="J1176" s="294"/>
      <c r="K1176" s="294"/>
      <c r="L1176" s="294"/>
      <c r="M1176" s="52"/>
      <c r="N1176" s="52"/>
      <c r="O1176" s="63" t="s">
        <v>22</v>
      </c>
      <c r="P1176" s="294"/>
      <c r="Q1176" s="294"/>
      <c r="R1176" s="294"/>
      <c r="S1176" s="294"/>
      <c r="T1176" s="294"/>
      <c r="U1176" s="294"/>
      <c r="V1176" s="52"/>
      <c r="W1176" s="56"/>
      <c r="X1176" s="52"/>
    </row>
    <row r="1177" spans="1:53" ht="69.900000000000006" customHeight="1" x14ac:dyDescent="1.1000000000000001">
      <c r="E1177" s="53"/>
      <c r="F1177" s="54"/>
      <c r="G1177" s="52"/>
      <c r="H1177" s="63" t="s">
        <v>22</v>
      </c>
      <c r="I1177" s="294"/>
      <c r="J1177" s="294"/>
      <c r="K1177" s="294"/>
      <c r="L1177" s="294"/>
      <c r="M1177" s="52"/>
      <c r="N1177" s="52"/>
      <c r="O1177" s="63" t="s">
        <v>22</v>
      </c>
      <c r="P1177" s="294"/>
      <c r="Q1177" s="294"/>
      <c r="R1177" s="294"/>
      <c r="S1177" s="294"/>
      <c r="T1177" s="294"/>
      <c r="U1177" s="294"/>
      <c r="V1177" s="52"/>
      <c r="W1177" s="56"/>
      <c r="X1177" s="52"/>
    </row>
    <row r="1178" spans="1:53" ht="39.9" customHeight="1" thickBot="1" x14ac:dyDescent="1.1499999999999999">
      <c r="E1178" s="64"/>
      <c r="F1178" s="65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7"/>
      <c r="U1178" s="67"/>
      <c r="V1178" s="67"/>
      <c r="W1178" s="68"/>
      <c r="X1178" s="52"/>
    </row>
    <row r="1179" spans="1:53" ht="61.8" thickBot="1" x14ac:dyDescent="1.1499999999999999"/>
    <row r="1180" spans="1:53" ht="39.9" customHeight="1" x14ac:dyDescent="1.1000000000000001">
      <c r="A1180" s="41" t="e">
        <f>F1191</f>
        <v>#N/A</v>
      </c>
      <c r="C1180" s="40"/>
      <c r="D1180" s="40"/>
      <c r="E1180" s="48" t="s">
        <v>39</v>
      </c>
      <c r="F1180" s="49">
        <f>F1159+1</f>
        <v>57</v>
      </c>
      <c r="G1180" s="50"/>
      <c r="H1180" s="86" t="s">
        <v>192</v>
      </c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 t="s">
        <v>15</v>
      </c>
      <c r="W1180" s="51"/>
      <c r="X1180" s="52"/>
      <c r="Y1180" s="42" t="e">
        <f>A1182</f>
        <v>#N/A</v>
      </c>
      <c r="Z1180" s="47" t="str">
        <f>CONCATENATE("(",V1182,":",V1185,")")</f>
        <v>(:)</v>
      </c>
      <c r="AA1180" s="44" t="str">
        <f>IF(N1189=" ","",IF(N1189=I1182,B1182,IF(N1189=I1185,B1185," ")))</f>
        <v/>
      </c>
      <c r="AB1180" s="44" t="str">
        <f>IF(V1182&gt;V1185,AV1180,IF(V1185&gt;V1182,AV1181,""))</f>
        <v/>
      </c>
      <c r="AC1180" s="44" t="e">
        <f>CONCATENATE("Tbl.: ",F1182,"   H: ",F1185,"   D: ",F1184)</f>
        <v>#N/A</v>
      </c>
      <c r="AD1180" s="42" t="e">
        <f>IF(OR(I1185="X",I1182="X"),"",IF(N1189=I1182,B1185,B1182))</f>
        <v>#N/A</v>
      </c>
      <c r="AE1180" s="42" t="s">
        <v>4</v>
      </c>
      <c r="AV1180" s="45" t="str">
        <f>CONCATENATE(V1182,":",V1185, " ( ",AN1182,",",AO1182,",",AP1182,",",AQ1182,",",AR1182,",",AS1182,",",AT1182," ) ")</f>
        <v xml:space="preserve">: ( ,,,,,, ) </v>
      </c>
    </row>
    <row r="1181" spans="1:53" ht="39.9" customHeight="1" x14ac:dyDescent="1.1000000000000001">
      <c r="C1181" s="40"/>
      <c r="D1181" s="40"/>
      <c r="E1181" s="53"/>
      <c r="F1181" s="54"/>
      <c r="G1181" s="85" t="s">
        <v>191</v>
      </c>
      <c r="H1181" s="87" t="s">
        <v>193</v>
      </c>
      <c r="I1181" s="52"/>
      <c r="J1181" s="52"/>
      <c r="K1181" s="52"/>
      <c r="L1181" s="52"/>
      <c r="M1181" s="52"/>
      <c r="N1181" s="55">
        <v>1</v>
      </c>
      <c r="O1181" s="55">
        <v>2</v>
      </c>
      <c r="P1181" s="55">
        <v>3</v>
      </c>
      <c r="Q1181" s="55">
        <v>4</v>
      </c>
      <c r="R1181" s="55">
        <v>5</v>
      </c>
      <c r="S1181" s="55">
        <v>6</v>
      </c>
      <c r="T1181" s="55">
        <v>7</v>
      </c>
      <c r="U1181" s="52"/>
      <c r="V1181" s="55" t="s">
        <v>16</v>
      </c>
      <c r="W1181" s="56"/>
      <c r="X1181" s="52"/>
      <c r="AE1181" s="42" t="s">
        <v>38</v>
      </c>
      <c r="AV1181" s="45" t="str">
        <f>CONCATENATE(V1185,":",V1182, " ( ",AN1183,",",AO1183,",",AP1183,",",AQ1183,",",AR1183,",",AS1183,",",AT1183," ) ")</f>
        <v xml:space="preserve">: ( ,,,,,, ) </v>
      </c>
    </row>
    <row r="1182" spans="1:53" ht="39.9" customHeight="1" x14ac:dyDescent="1.1000000000000001">
      <c r="A1182" s="41" t="e">
        <f>CONCATENATE(1,A1180)</f>
        <v>#N/A</v>
      </c>
      <c r="B1182" s="41" t="e">
        <f>VLOOKUP(A1182,'KO KODY SPOLU'!$A$3:$B$478,2,0)</f>
        <v>#N/A</v>
      </c>
      <c r="C1182" s="40"/>
      <c r="D1182" s="40"/>
      <c r="E1182" s="53" t="s">
        <v>14</v>
      </c>
      <c r="F1182" s="54" t="e">
        <f>VLOOKUP(A1180,'zoznam zapasov pomoc'!$A$6:$K$133,11,0)</f>
        <v>#N/A</v>
      </c>
      <c r="G1182" s="298"/>
      <c r="H1182" s="148"/>
      <c r="I1182" s="296" t="str">
        <f>IF(ISERROR(VLOOKUP(B1182,vylosovanie!$N$10:$Q$162,3,0))=TRUE," ",VLOOKUP(B1182,vylosovanie!$N$10:$Q$162,3,0))</f>
        <v xml:space="preserve"> </v>
      </c>
      <c r="J1182" s="297"/>
      <c r="K1182" s="297"/>
      <c r="L1182" s="297"/>
      <c r="M1182" s="52"/>
      <c r="N1182" s="300"/>
      <c r="O1182" s="300"/>
      <c r="P1182" s="300"/>
      <c r="Q1182" s="300"/>
      <c r="R1182" s="300"/>
      <c r="S1182" s="300"/>
      <c r="T1182" s="300"/>
      <c r="U1182" s="52"/>
      <c r="V1182" s="295" t="str">
        <f>IF(SUM(AF1182:AL1183)=0,"",SUM(AF1182:AL1182))</f>
        <v/>
      </c>
      <c r="W1182" s="56"/>
      <c r="X1182" s="52"/>
      <c r="AE1182" s="42">
        <f>VLOOKUP(I1182,vylosovanie!$F$5:$L$41,7,0)</f>
        <v>51</v>
      </c>
      <c r="AF1182" s="57">
        <f>IF(N1182&gt;N1185,1,0)</f>
        <v>0</v>
      </c>
      <c r="AG1182" s="57">
        <f t="shared" ref="AG1182" si="1456">IF(O1182&gt;O1185,1,0)</f>
        <v>0</v>
      </c>
      <c r="AH1182" s="57">
        <f t="shared" ref="AH1182" si="1457">IF(P1182&gt;P1185,1,0)</f>
        <v>0</v>
      </c>
      <c r="AI1182" s="57">
        <f t="shared" ref="AI1182" si="1458">IF(Q1182&gt;Q1185,1,0)</f>
        <v>0</v>
      </c>
      <c r="AJ1182" s="57">
        <f t="shared" ref="AJ1182" si="1459">IF(R1182&gt;R1185,1,0)</f>
        <v>0</v>
      </c>
      <c r="AK1182" s="57">
        <f t="shared" ref="AK1182" si="1460">IF(S1182&gt;S1185,1,0)</f>
        <v>0</v>
      </c>
      <c r="AL1182" s="57">
        <f t="shared" ref="AL1182" si="1461">IF(T1182&gt;T1185,1,0)</f>
        <v>0</v>
      </c>
      <c r="AN1182" s="57" t="str">
        <f t="shared" ref="AN1182" si="1462">IF(ISBLANK(N1182)=TRUE,"",IF(AF1182=1,N1185,-N1182))</f>
        <v/>
      </c>
      <c r="AO1182" s="57" t="str">
        <f t="shared" ref="AO1182" si="1463">IF(ISBLANK(O1182)=TRUE,"",IF(AG1182=1,O1185,-O1182))</f>
        <v/>
      </c>
      <c r="AP1182" s="57" t="str">
        <f t="shared" ref="AP1182" si="1464">IF(ISBLANK(P1182)=TRUE,"",IF(AH1182=1,P1185,-P1182))</f>
        <v/>
      </c>
      <c r="AQ1182" s="57" t="str">
        <f t="shared" ref="AQ1182" si="1465">IF(ISBLANK(Q1182)=TRUE,"",IF(AI1182=1,Q1185,-Q1182))</f>
        <v/>
      </c>
      <c r="AR1182" s="57" t="str">
        <f t="shared" ref="AR1182" si="1466">IF(ISBLANK(R1182)=TRUE,"",IF(AJ1182=1,R1185,-R1182))</f>
        <v/>
      </c>
      <c r="AS1182" s="57" t="str">
        <f t="shared" ref="AS1182" si="1467">IF(ISBLANK(S1182)=TRUE,"",IF(AK1182=1,S1185,-S1182))</f>
        <v/>
      </c>
      <c r="AT1182" s="57" t="str">
        <f t="shared" ref="AT1182" si="1468">IF(ISBLANK(T1182)=TRUE,"",IF(AL1182=1,T1185,-T1182))</f>
        <v/>
      </c>
      <c r="AZ1182" s="58" t="s">
        <v>5</v>
      </c>
      <c r="BA1182" s="58">
        <v>1</v>
      </c>
    </row>
    <row r="1183" spans="1:53" ht="39.9" customHeight="1" x14ac:dyDescent="1.1000000000000001">
      <c r="C1183" s="40"/>
      <c r="D1183" s="40"/>
      <c r="E1183" s="53"/>
      <c r="F1183" s="54"/>
      <c r="G1183" s="299"/>
      <c r="H1183" s="148"/>
      <c r="I1183" s="296" t="str">
        <f>IF(ISERROR(VLOOKUP(B1182,vylosovanie!$N$10:$Q$162,3,0))=TRUE," ",VLOOKUP(B1182,vylosovanie!$N$10:$Q$162,4,0))</f>
        <v xml:space="preserve"> </v>
      </c>
      <c r="J1183" s="297"/>
      <c r="K1183" s="297"/>
      <c r="L1183" s="297"/>
      <c r="M1183" s="52"/>
      <c r="N1183" s="301"/>
      <c r="O1183" s="301"/>
      <c r="P1183" s="301"/>
      <c r="Q1183" s="301"/>
      <c r="R1183" s="301"/>
      <c r="S1183" s="301"/>
      <c r="T1183" s="301"/>
      <c r="U1183" s="52"/>
      <c r="V1183" s="295"/>
      <c r="W1183" s="56"/>
      <c r="X1183" s="52"/>
      <c r="AE1183" s="42">
        <f>VLOOKUP(I1185,vylosovanie!$F$5:$L$41,7,0)</f>
        <v>51</v>
      </c>
      <c r="AF1183" s="57">
        <f>IF(N1185&gt;N1182,1,0)</f>
        <v>0</v>
      </c>
      <c r="AG1183" s="57">
        <f t="shared" ref="AG1183" si="1469">IF(O1185&gt;O1182,1,0)</f>
        <v>0</v>
      </c>
      <c r="AH1183" s="57">
        <f t="shared" ref="AH1183" si="1470">IF(P1185&gt;P1182,1,0)</f>
        <v>0</v>
      </c>
      <c r="AI1183" s="57">
        <f t="shared" ref="AI1183" si="1471">IF(Q1185&gt;Q1182,1,0)</f>
        <v>0</v>
      </c>
      <c r="AJ1183" s="57">
        <f t="shared" ref="AJ1183" si="1472">IF(R1185&gt;R1182,1,0)</f>
        <v>0</v>
      </c>
      <c r="AK1183" s="57">
        <f t="shared" ref="AK1183" si="1473">IF(S1185&gt;S1182,1,0)</f>
        <v>0</v>
      </c>
      <c r="AL1183" s="57">
        <f t="shared" ref="AL1183" si="1474">IF(T1185&gt;T1182,1,0)</f>
        <v>0</v>
      </c>
      <c r="AN1183" s="57" t="str">
        <f t="shared" ref="AN1183" si="1475">IF(ISBLANK(N1185)=TRUE,"",IF(AF1183=1,N1182,-N1185))</f>
        <v/>
      </c>
      <c r="AO1183" s="57" t="str">
        <f t="shared" ref="AO1183" si="1476">IF(ISBLANK(O1185)=TRUE,"",IF(AG1183=1,O1182,-O1185))</f>
        <v/>
      </c>
      <c r="AP1183" s="57" t="str">
        <f t="shared" ref="AP1183" si="1477">IF(ISBLANK(P1185)=TRUE,"",IF(AH1183=1,P1182,-P1185))</f>
        <v/>
      </c>
      <c r="AQ1183" s="57" t="str">
        <f t="shared" ref="AQ1183" si="1478">IF(ISBLANK(Q1185)=TRUE,"",IF(AI1183=1,Q1182,-Q1185))</f>
        <v/>
      </c>
      <c r="AR1183" s="57" t="str">
        <f t="shared" ref="AR1183" si="1479">IF(ISBLANK(R1185)=TRUE,"",IF(AJ1183=1,R1182,-R1185))</f>
        <v/>
      </c>
      <c r="AS1183" s="57" t="str">
        <f t="shared" ref="AS1183" si="1480">IF(ISBLANK(S1185)=TRUE,"",IF(AK1183=1,S1182,-S1185))</f>
        <v/>
      </c>
      <c r="AT1183" s="57" t="str">
        <f t="shared" ref="AT1183" si="1481">IF(ISBLANK(T1185)=TRUE,"",IF(AL1183=1,T1182,-T1185))</f>
        <v/>
      </c>
      <c r="AZ1183" s="58" t="s">
        <v>10</v>
      </c>
      <c r="BA1183" s="58">
        <v>2</v>
      </c>
    </row>
    <row r="1184" spans="1:53" ht="39.9" customHeight="1" x14ac:dyDescent="1.1000000000000001">
      <c r="C1184" s="40"/>
      <c r="D1184" s="40"/>
      <c r="E1184" s="53" t="s">
        <v>20</v>
      </c>
      <c r="F1184" s="54" t="e">
        <f>VLOOKUP(A1180,'zoznam zapasov pomoc'!$A$6:$K$133,9,0)</f>
        <v>#N/A</v>
      </c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6"/>
      <c r="X1184" s="52"/>
      <c r="AZ1184" s="58" t="s">
        <v>23</v>
      </c>
      <c r="BA1184" s="58">
        <v>3</v>
      </c>
    </row>
    <row r="1185" spans="1:53" ht="39.9" customHeight="1" x14ac:dyDescent="1.1000000000000001">
      <c r="A1185" s="41" t="e">
        <f>CONCATENATE(2,A1180)</f>
        <v>#N/A</v>
      </c>
      <c r="B1185" s="41" t="e">
        <f>VLOOKUP(A1185,'KO KODY SPOLU'!$A$3:$B$478,2,0)</f>
        <v>#N/A</v>
      </c>
      <c r="C1185" s="40"/>
      <c r="D1185" s="40"/>
      <c r="E1185" s="53" t="s">
        <v>13</v>
      </c>
      <c r="F1185" s="59" t="e">
        <f>VLOOKUP(A1180,'zoznam zapasov pomoc'!$A$6:$K$133,10,0)</f>
        <v>#N/A</v>
      </c>
      <c r="G1185" s="298"/>
      <c r="H1185" s="148"/>
      <c r="I1185" s="296" t="str">
        <f>IF(ISERROR(VLOOKUP(B1185,vylosovanie!$N$10:$Q$162,3,0))=TRUE," ",VLOOKUP(B1185,vylosovanie!$N$10:$Q$162,3,0))</f>
        <v xml:space="preserve"> </v>
      </c>
      <c r="J1185" s="297"/>
      <c r="K1185" s="297"/>
      <c r="L1185" s="297"/>
      <c r="M1185" s="52"/>
      <c r="N1185" s="300"/>
      <c r="O1185" s="300"/>
      <c r="P1185" s="300"/>
      <c r="Q1185" s="300"/>
      <c r="R1185" s="300"/>
      <c r="S1185" s="300"/>
      <c r="T1185" s="300"/>
      <c r="U1185" s="52"/>
      <c r="V1185" s="295" t="str">
        <f>IF(SUM(AF1182:AL1183)=0,"",SUM(AF1183:AL1183))</f>
        <v/>
      </c>
      <c r="W1185" s="56"/>
      <c r="X1185" s="52"/>
      <c r="AZ1185" s="58" t="s">
        <v>24</v>
      </c>
      <c r="BA1185" s="58">
        <v>4</v>
      </c>
    </row>
    <row r="1186" spans="1:53" ht="39.9" customHeight="1" x14ac:dyDescent="1.1000000000000001">
      <c r="C1186" s="40"/>
      <c r="D1186" s="40"/>
      <c r="E1186" s="60"/>
      <c r="F1186" s="61"/>
      <c r="G1186" s="299"/>
      <c r="H1186" s="148"/>
      <c r="I1186" s="296" t="str">
        <f>IF(ISERROR(VLOOKUP(B1185,vylosovanie!$N$10:$Q$162,3,0))=TRUE," ",VLOOKUP(B1185,vylosovanie!$N$10:$Q$162,4,0))</f>
        <v xml:space="preserve"> </v>
      </c>
      <c r="J1186" s="297"/>
      <c r="K1186" s="297"/>
      <c r="L1186" s="297"/>
      <c r="M1186" s="52"/>
      <c r="N1186" s="301"/>
      <c r="O1186" s="301"/>
      <c r="P1186" s="301"/>
      <c r="Q1186" s="301"/>
      <c r="R1186" s="301"/>
      <c r="S1186" s="301"/>
      <c r="T1186" s="301"/>
      <c r="U1186" s="52"/>
      <c r="V1186" s="295"/>
      <c r="W1186" s="56"/>
      <c r="X1186" s="52"/>
      <c r="AZ1186" s="58" t="s">
        <v>25</v>
      </c>
      <c r="BA1186" s="58">
        <v>5</v>
      </c>
    </row>
    <row r="1187" spans="1:53" ht="39.9" customHeight="1" x14ac:dyDescent="1.1000000000000001">
      <c r="C1187" s="40"/>
      <c r="D1187" s="40"/>
      <c r="E1187" s="53" t="s">
        <v>36</v>
      </c>
      <c r="F1187" s="54" t="s">
        <v>476</v>
      </c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6"/>
      <c r="X1187" s="52"/>
      <c r="AZ1187" s="58" t="s">
        <v>26</v>
      </c>
      <c r="BA1187" s="58">
        <v>6</v>
      </c>
    </row>
    <row r="1188" spans="1:53" ht="39.9" customHeight="1" x14ac:dyDescent="1.1000000000000001">
      <c r="C1188" s="40"/>
      <c r="D1188" s="40"/>
      <c r="E1188" s="60"/>
      <c r="F1188" s="61"/>
      <c r="G1188" s="52"/>
      <c r="H1188" s="52"/>
      <c r="I1188" s="52" t="s">
        <v>17</v>
      </c>
      <c r="J1188" s="52"/>
      <c r="K1188" s="52"/>
      <c r="L1188" s="52"/>
      <c r="M1188" s="52"/>
      <c r="N1188" s="62"/>
      <c r="O1188" s="55"/>
      <c r="P1188" s="55" t="s">
        <v>19</v>
      </c>
      <c r="Q1188" s="55"/>
      <c r="R1188" s="55"/>
      <c r="S1188" s="55"/>
      <c r="T1188" s="55"/>
      <c r="U1188" s="52"/>
      <c r="V1188" s="52"/>
      <c r="W1188" s="56"/>
      <c r="X1188" s="52"/>
      <c r="AZ1188" s="58" t="s">
        <v>27</v>
      </c>
      <c r="BA1188" s="58">
        <v>7</v>
      </c>
    </row>
    <row r="1189" spans="1:53" ht="39.9" customHeight="1" x14ac:dyDescent="1.1000000000000001">
      <c r="E1189" s="53" t="s">
        <v>11</v>
      </c>
      <c r="F1189" s="54"/>
      <c r="G1189" s="52"/>
      <c r="H1189" s="52"/>
      <c r="I1189" s="294"/>
      <c r="J1189" s="294"/>
      <c r="K1189" s="294"/>
      <c r="L1189" s="294"/>
      <c r="M1189" s="52"/>
      <c r="N1189" s="291" t="str">
        <f>IF(I1182="x",I1185,IF(I1185="x",I1182,IF(V1182="w",I1182,IF(V1185="w",I1185,IF(V1182&gt;V1185,I1182,IF(V1185&gt;V1182,I1185," "))))))</f>
        <v xml:space="preserve"> </v>
      </c>
      <c r="O1189" s="302"/>
      <c r="P1189" s="302"/>
      <c r="Q1189" s="302"/>
      <c r="R1189" s="302"/>
      <c r="S1189" s="303"/>
      <c r="T1189" s="52"/>
      <c r="U1189" s="52"/>
      <c r="V1189" s="52"/>
      <c r="W1189" s="56"/>
      <c r="X1189" s="52"/>
      <c r="AZ1189" s="58" t="s">
        <v>28</v>
      </c>
      <c r="BA1189" s="58">
        <v>8</v>
      </c>
    </row>
    <row r="1190" spans="1:53" ht="39.9" customHeight="1" x14ac:dyDescent="1.1000000000000001">
      <c r="E1190" s="60"/>
      <c r="F1190" s="61"/>
      <c r="G1190" s="52"/>
      <c r="H1190" s="52"/>
      <c r="I1190" s="294"/>
      <c r="J1190" s="294"/>
      <c r="K1190" s="294"/>
      <c r="L1190" s="294"/>
      <c r="M1190" s="52"/>
      <c r="N1190" s="291" t="str">
        <f>IF(I1183="x",I1186,IF(I1186="x",I1183,IF(V1182="w",I1183,IF(V1185="w",I1186,IF(V1182&gt;V1185,I1183,IF(V1185&gt;V1182,I1186," "))))))</f>
        <v xml:space="preserve"> </v>
      </c>
      <c r="O1190" s="302"/>
      <c r="P1190" s="302"/>
      <c r="Q1190" s="302"/>
      <c r="R1190" s="302"/>
      <c r="S1190" s="303"/>
      <c r="T1190" s="52"/>
      <c r="U1190" s="52"/>
      <c r="V1190" s="52"/>
      <c r="W1190" s="56"/>
      <c r="X1190" s="52"/>
    </row>
    <row r="1191" spans="1:53" ht="39.9" customHeight="1" x14ac:dyDescent="1.1000000000000001">
      <c r="E1191" s="53" t="s">
        <v>12</v>
      </c>
      <c r="F1191" s="149" t="e">
        <f>IF($K$1=8,VLOOKUP('zapisy k stolom'!F1180,PAVUK!$GR$2:$GS$8,2,0),IF($K$1=16,VLOOKUP('zapisy k stolom'!F1180,PAVUK!$HF$2:$HG$16,2,0),IF($K$1=32,VLOOKUP('zapisy k stolom'!F1180,PAVUK!$HB$2:$HC$32,2,0),IF('zapisy k stolom'!$K$1=64,VLOOKUP('zapisy k stolom'!F1180,PAVUK!$GX$2:$GY$64,2,0),IF('zapisy k stolom'!$K$1=128,VLOOKUP('zapisy k stolom'!F1180,PAVUK!$GT$2:$GU$128,2,0))))))</f>
        <v>#N/A</v>
      </c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6"/>
      <c r="X1191" s="52"/>
    </row>
    <row r="1192" spans="1:53" ht="39.9" customHeight="1" x14ac:dyDescent="1.1000000000000001">
      <c r="E1192" s="60"/>
      <c r="F1192" s="61"/>
      <c r="G1192" s="52"/>
      <c r="H1192" s="52" t="s">
        <v>18</v>
      </c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6"/>
      <c r="X1192" s="52"/>
    </row>
    <row r="1193" spans="1:53" ht="39.9" customHeight="1" x14ac:dyDescent="1.1000000000000001">
      <c r="E1193" s="60"/>
      <c r="F1193" s="61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6"/>
      <c r="X1193" s="52"/>
    </row>
    <row r="1194" spans="1:53" ht="39.9" customHeight="1" x14ac:dyDescent="1.1000000000000001">
      <c r="E1194" s="60"/>
      <c r="F1194" s="61"/>
      <c r="G1194" s="52"/>
      <c r="H1194" s="52"/>
      <c r="I1194" s="289" t="str">
        <f>I1182</f>
        <v xml:space="preserve"> </v>
      </c>
      <c r="J1194" s="289"/>
      <c r="K1194" s="289"/>
      <c r="L1194" s="289"/>
      <c r="M1194" s="52"/>
      <c r="N1194" s="52"/>
      <c r="P1194" s="289" t="str">
        <f>I1185</f>
        <v xml:space="preserve"> </v>
      </c>
      <c r="Q1194" s="289"/>
      <c r="R1194" s="289"/>
      <c r="S1194" s="289"/>
      <c r="T1194" s="290"/>
      <c r="U1194" s="290"/>
      <c r="V1194" s="52"/>
      <c r="W1194" s="56"/>
      <c r="X1194" s="52"/>
    </row>
    <row r="1195" spans="1:53" ht="39.9" customHeight="1" x14ac:dyDescent="1.1000000000000001">
      <c r="E1195" s="60"/>
      <c r="F1195" s="61"/>
      <c r="G1195" s="52"/>
      <c r="H1195" s="52"/>
      <c r="I1195" s="289" t="str">
        <f>I1183</f>
        <v xml:space="preserve"> </v>
      </c>
      <c r="J1195" s="289"/>
      <c r="K1195" s="289"/>
      <c r="L1195" s="289"/>
      <c r="M1195" s="52"/>
      <c r="N1195" s="52"/>
      <c r="O1195" s="52"/>
      <c r="P1195" s="289" t="str">
        <f>I1186</f>
        <v xml:space="preserve"> </v>
      </c>
      <c r="Q1195" s="289"/>
      <c r="R1195" s="289"/>
      <c r="S1195" s="289"/>
      <c r="T1195" s="290"/>
      <c r="U1195" s="290"/>
      <c r="V1195" s="52"/>
      <c r="W1195" s="56"/>
      <c r="X1195" s="52"/>
    </row>
    <row r="1196" spans="1:53" ht="69.900000000000006" customHeight="1" x14ac:dyDescent="1.1000000000000001">
      <c r="E1196" s="53"/>
      <c r="F1196" s="54"/>
      <c r="G1196" s="52"/>
      <c r="H1196" s="63" t="s">
        <v>21</v>
      </c>
      <c r="I1196" s="291"/>
      <c r="J1196" s="292"/>
      <c r="K1196" s="292"/>
      <c r="L1196" s="293"/>
      <c r="M1196" s="52"/>
      <c r="N1196" s="52"/>
      <c r="O1196" s="63" t="s">
        <v>21</v>
      </c>
      <c r="P1196" s="294"/>
      <c r="Q1196" s="294"/>
      <c r="R1196" s="294"/>
      <c r="S1196" s="294"/>
      <c r="T1196" s="294"/>
      <c r="U1196" s="294"/>
      <c r="V1196" s="52"/>
      <c r="W1196" s="56"/>
      <c r="X1196" s="52"/>
    </row>
    <row r="1197" spans="1:53" ht="69.900000000000006" customHeight="1" x14ac:dyDescent="1.1000000000000001">
      <c r="E1197" s="53"/>
      <c r="F1197" s="54"/>
      <c r="G1197" s="52"/>
      <c r="H1197" s="63" t="s">
        <v>22</v>
      </c>
      <c r="I1197" s="294"/>
      <c r="J1197" s="294"/>
      <c r="K1197" s="294"/>
      <c r="L1197" s="294"/>
      <c r="M1197" s="52"/>
      <c r="N1197" s="52"/>
      <c r="O1197" s="63" t="s">
        <v>22</v>
      </c>
      <c r="P1197" s="294"/>
      <c r="Q1197" s="294"/>
      <c r="R1197" s="294"/>
      <c r="S1197" s="294"/>
      <c r="T1197" s="294"/>
      <c r="U1197" s="294"/>
      <c r="V1197" s="52"/>
      <c r="W1197" s="56"/>
      <c r="X1197" s="52"/>
    </row>
    <row r="1198" spans="1:53" ht="69.900000000000006" customHeight="1" x14ac:dyDescent="1.1000000000000001">
      <c r="E1198" s="53"/>
      <c r="F1198" s="54"/>
      <c r="G1198" s="52"/>
      <c r="H1198" s="63" t="s">
        <v>22</v>
      </c>
      <c r="I1198" s="294"/>
      <c r="J1198" s="294"/>
      <c r="K1198" s="294"/>
      <c r="L1198" s="294"/>
      <c r="M1198" s="52"/>
      <c r="N1198" s="52"/>
      <c r="O1198" s="63" t="s">
        <v>22</v>
      </c>
      <c r="P1198" s="294"/>
      <c r="Q1198" s="294"/>
      <c r="R1198" s="294"/>
      <c r="S1198" s="294"/>
      <c r="T1198" s="294"/>
      <c r="U1198" s="294"/>
      <c r="V1198" s="52"/>
      <c r="W1198" s="56"/>
      <c r="X1198" s="52"/>
    </row>
    <row r="1199" spans="1:53" ht="39.9" customHeight="1" thickBot="1" x14ac:dyDescent="1.1499999999999999">
      <c r="E1199" s="64"/>
      <c r="F1199" s="65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7"/>
      <c r="U1199" s="67"/>
      <c r="V1199" s="67"/>
      <c r="W1199" s="68"/>
      <c r="X1199" s="52"/>
    </row>
    <row r="1200" spans="1:53" ht="61.8" thickBot="1" x14ac:dyDescent="1.1499999999999999"/>
    <row r="1201" spans="1:53" ht="39.9" customHeight="1" x14ac:dyDescent="1.1000000000000001">
      <c r="A1201" s="41" t="e">
        <f>F1212</f>
        <v>#N/A</v>
      </c>
      <c r="C1201" s="40"/>
      <c r="D1201" s="40"/>
      <c r="E1201" s="48" t="s">
        <v>39</v>
      </c>
      <c r="F1201" s="49">
        <f>F1180+1</f>
        <v>58</v>
      </c>
      <c r="G1201" s="50"/>
      <c r="H1201" s="86" t="s">
        <v>192</v>
      </c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 t="s">
        <v>15</v>
      </c>
      <c r="W1201" s="51"/>
      <c r="X1201" s="52"/>
      <c r="Y1201" s="42" t="e">
        <f>A1203</f>
        <v>#N/A</v>
      </c>
      <c r="Z1201" s="47" t="str">
        <f>CONCATENATE("(",V1203,":",V1206,")")</f>
        <v>(:)</v>
      </c>
      <c r="AA1201" s="44" t="str">
        <f>IF(N1210=" ","",IF(N1210=I1203,B1203,IF(N1210=I1206,B1206," ")))</f>
        <v/>
      </c>
      <c r="AB1201" s="44" t="str">
        <f>IF(V1203&gt;V1206,AV1201,IF(V1206&gt;V1203,AV1202,""))</f>
        <v/>
      </c>
      <c r="AC1201" s="44" t="e">
        <f>CONCATENATE("Tbl.: ",F1203,"   H: ",F1206,"   D: ",F1205)</f>
        <v>#N/A</v>
      </c>
      <c r="AD1201" s="42" t="e">
        <f>IF(OR(I1206="X",I1203="X"),"",IF(N1210=I1203,B1206,B1203))</f>
        <v>#N/A</v>
      </c>
      <c r="AE1201" s="42" t="s">
        <v>4</v>
      </c>
      <c r="AV1201" s="45" t="str">
        <f>CONCATENATE(V1203,":",V1206, " ( ",AN1203,",",AO1203,",",AP1203,",",AQ1203,",",AR1203,",",AS1203,",",AT1203," ) ")</f>
        <v xml:space="preserve">: ( ,,,,,, ) </v>
      </c>
    </row>
    <row r="1202" spans="1:53" ht="39.9" customHeight="1" x14ac:dyDescent="1.1000000000000001">
      <c r="C1202" s="40"/>
      <c r="D1202" s="40"/>
      <c r="E1202" s="53"/>
      <c r="F1202" s="54"/>
      <c r="G1202" s="85" t="s">
        <v>191</v>
      </c>
      <c r="H1202" s="87" t="s">
        <v>193</v>
      </c>
      <c r="I1202" s="52"/>
      <c r="J1202" s="52"/>
      <c r="K1202" s="52"/>
      <c r="L1202" s="52"/>
      <c r="M1202" s="52"/>
      <c r="N1202" s="55">
        <v>1</v>
      </c>
      <c r="O1202" s="55">
        <v>2</v>
      </c>
      <c r="P1202" s="55">
        <v>3</v>
      </c>
      <c r="Q1202" s="55">
        <v>4</v>
      </c>
      <c r="R1202" s="55">
        <v>5</v>
      </c>
      <c r="S1202" s="55">
        <v>6</v>
      </c>
      <c r="T1202" s="55">
        <v>7</v>
      </c>
      <c r="U1202" s="52"/>
      <c r="V1202" s="55" t="s">
        <v>16</v>
      </c>
      <c r="W1202" s="56"/>
      <c r="X1202" s="52"/>
      <c r="AE1202" s="42" t="s">
        <v>38</v>
      </c>
      <c r="AV1202" s="45" t="str">
        <f>CONCATENATE(V1206,":",V1203, " ( ",AN1204,",",AO1204,",",AP1204,",",AQ1204,",",AR1204,",",AS1204,",",AT1204," ) ")</f>
        <v xml:space="preserve">: ( ,,,,,, ) </v>
      </c>
    </row>
    <row r="1203" spans="1:53" ht="39.9" customHeight="1" x14ac:dyDescent="1.1000000000000001">
      <c r="A1203" s="41" t="e">
        <f>CONCATENATE(1,A1201)</f>
        <v>#N/A</v>
      </c>
      <c r="B1203" s="41" t="e">
        <f>VLOOKUP(A1203,'KO KODY SPOLU'!$A$3:$B$478,2,0)</f>
        <v>#N/A</v>
      </c>
      <c r="C1203" s="40"/>
      <c r="D1203" s="40"/>
      <c r="E1203" s="53" t="s">
        <v>14</v>
      </c>
      <c r="F1203" s="54" t="e">
        <f>VLOOKUP(A1201,'zoznam zapasov pomoc'!$A$6:$K$133,11,0)</f>
        <v>#N/A</v>
      </c>
      <c r="G1203" s="298"/>
      <c r="H1203" s="148"/>
      <c r="I1203" s="296" t="str">
        <f>IF(ISERROR(VLOOKUP(B1203,vylosovanie!$N$10:$Q$162,3,0))=TRUE," ",VLOOKUP(B1203,vylosovanie!$N$10:$Q$162,3,0))</f>
        <v xml:space="preserve"> </v>
      </c>
      <c r="J1203" s="297"/>
      <c r="K1203" s="297"/>
      <c r="L1203" s="297"/>
      <c r="M1203" s="52"/>
      <c r="N1203" s="300"/>
      <c r="O1203" s="300"/>
      <c r="P1203" s="300"/>
      <c r="Q1203" s="300"/>
      <c r="R1203" s="300"/>
      <c r="S1203" s="300"/>
      <c r="T1203" s="300"/>
      <c r="U1203" s="52"/>
      <c r="V1203" s="295" t="str">
        <f>IF(SUM(AF1203:AL1204)=0,"",SUM(AF1203:AL1203))</f>
        <v/>
      </c>
      <c r="W1203" s="56"/>
      <c r="X1203" s="52"/>
      <c r="AE1203" s="42">
        <f>VLOOKUP(I1203,vylosovanie!$F$5:$L$41,7,0)</f>
        <v>51</v>
      </c>
      <c r="AF1203" s="57">
        <f>IF(N1203&gt;N1206,1,0)</f>
        <v>0</v>
      </c>
      <c r="AG1203" s="57">
        <f t="shared" ref="AG1203" si="1482">IF(O1203&gt;O1206,1,0)</f>
        <v>0</v>
      </c>
      <c r="AH1203" s="57">
        <f t="shared" ref="AH1203" si="1483">IF(P1203&gt;P1206,1,0)</f>
        <v>0</v>
      </c>
      <c r="AI1203" s="57">
        <f t="shared" ref="AI1203" si="1484">IF(Q1203&gt;Q1206,1,0)</f>
        <v>0</v>
      </c>
      <c r="AJ1203" s="57">
        <f t="shared" ref="AJ1203" si="1485">IF(R1203&gt;R1206,1,0)</f>
        <v>0</v>
      </c>
      <c r="AK1203" s="57">
        <f t="shared" ref="AK1203" si="1486">IF(S1203&gt;S1206,1,0)</f>
        <v>0</v>
      </c>
      <c r="AL1203" s="57">
        <f t="shared" ref="AL1203" si="1487">IF(T1203&gt;T1206,1,0)</f>
        <v>0</v>
      </c>
      <c r="AN1203" s="57" t="str">
        <f t="shared" ref="AN1203" si="1488">IF(ISBLANK(N1203)=TRUE,"",IF(AF1203=1,N1206,-N1203))</f>
        <v/>
      </c>
      <c r="AO1203" s="57" t="str">
        <f t="shared" ref="AO1203" si="1489">IF(ISBLANK(O1203)=TRUE,"",IF(AG1203=1,O1206,-O1203))</f>
        <v/>
      </c>
      <c r="AP1203" s="57" t="str">
        <f t="shared" ref="AP1203" si="1490">IF(ISBLANK(P1203)=TRUE,"",IF(AH1203=1,P1206,-P1203))</f>
        <v/>
      </c>
      <c r="AQ1203" s="57" t="str">
        <f t="shared" ref="AQ1203" si="1491">IF(ISBLANK(Q1203)=TRUE,"",IF(AI1203=1,Q1206,-Q1203))</f>
        <v/>
      </c>
      <c r="AR1203" s="57" t="str">
        <f t="shared" ref="AR1203" si="1492">IF(ISBLANK(R1203)=TRUE,"",IF(AJ1203=1,R1206,-R1203))</f>
        <v/>
      </c>
      <c r="AS1203" s="57" t="str">
        <f t="shared" ref="AS1203" si="1493">IF(ISBLANK(S1203)=TRUE,"",IF(AK1203=1,S1206,-S1203))</f>
        <v/>
      </c>
      <c r="AT1203" s="57" t="str">
        <f t="shared" ref="AT1203" si="1494">IF(ISBLANK(T1203)=TRUE,"",IF(AL1203=1,T1206,-T1203))</f>
        <v/>
      </c>
      <c r="AZ1203" s="58" t="s">
        <v>5</v>
      </c>
      <c r="BA1203" s="58">
        <v>1</v>
      </c>
    </row>
    <row r="1204" spans="1:53" ht="39.9" customHeight="1" x14ac:dyDescent="1.1000000000000001">
      <c r="C1204" s="40"/>
      <c r="D1204" s="40"/>
      <c r="E1204" s="53"/>
      <c r="F1204" s="54"/>
      <c r="G1204" s="299"/>
      <c r="H1204" s="148"/>
      <c r="I1204" s="296" t="str">
        <f>IF(ISERROR(VLOOKUP(B1203,vylosovanie!$N$10:$Q$162,3,0))=TRUE," ",VLOOKUP(B1203,vylosovanie!$N$10:$Q$162,4,0))</f>
        <v xml:space="preserve"> </v>
      </c>
      <c r="J1204" s="297"/>
      <c r="K1204" s="297"/>
      <c r="L1204" s="297"/>
      <c r="M1204" s="52"/>
      <c r="N1204" s="301"/>
      <c r="O1204" s="301"/>
      <c r="P1204" s="301"/>
      <c r="Q1204" s="301"/>
      <c r="R1204" s="301"/>
      <c r="S1204" s="301"/>
      <c r="T1204" s="301"/>
      <c r="U1204" s="52"/>
      <c r="V1204" s="295"/>
      <c r="W1204" s="56"/>
      <c r="X1204" s="52"/>
      <c r="AE1204" s="42">
        <f>VLOOKUP(I1206,vylosovanie!$F$5:$L$41,7,0)</f>
        <v>51</v>
      </c>
      <c r="AF1204" s="57">
        <f>IF(N1206&gt;N1203,1,0)</f>
        <v>0</v>
      </c>
      <c r="AG1204" s="57">
        <f t="shared" ref="AG1204" si="1495">IF(O1206&gt;O1203,1,0)</f>
        <v>0</v>
      </c>
      <c r="AH1204" s="57">
        <f t="shared" ref="AH1204" si="1496">IF(P1206&gt;P1203,1,0)</f>
        <v>0</v>
      </c>
      <c r="AI1204" s="57">
        <f t="shared" ref="AI1204" si="1497">IF(Q1206&gt;Q1203,1,0)</f>
        <v>0</v>
      </c>
      <c r="AJ1204" s="57">
        <f t="shared" ref="AJ1204" si="1498">IF(R1206&gt;R1203,1,0)</f>
        <v>0</v>
      </c>
      <c r="AK1204" s="57">
        <f t="shared" ref="AK1204" si="1499">IF(S1206&gt;S1203,1,0)</f>
        <v>0</v>
      </c>
      <c r="AL1204" s="57">
        <f t="shared" ref="AL1204" si="1500">IF(T1206&gt;T1203,1,0)</f>
        <v>0</v>
      </c>
      <c r="AN1204" s="57" t="str">
        <f t="shared" ref="AN1204" si="1501">IF(ISBLANK(N1206)=TRUE,"",IF(AF1204=1,N1203,-N1206))</f>
        <v/>
      </c>
      <c r="AO1204" s="57" t="str">
        <f t="shared" ref="AO1204" si="1502">IF(ISBLANK(O1206)=TRUE,"",IF(AG1204=1,O1203,-O1206))</f>
        <v/>
      </c>
      <c r="AP1204" s="57" t="str">
        <f t="shared" ref="AP1204" si="1503">IF(ISBLANK(P1206)=TRUE,"",IF(AH1204=1,P1203,-P1206))</f>
        <v/>
      </c>
      <c r="AQ1204" s="57" t="str">
        <f t="shared" ref="AQ1204" si="1504">IF(ISBLANK(Q1206)=TRUE,"",IF(AI1204=1,Q1203,-Q1206))</f>
        <v/>
      </c>
      <c r="AR1204" s="57" t="str">
        <f t="shared" ref="AR1204" si="1505">IF(ISBLANK(R1206)=TRUE,"",IF(AJ1204=1,R1203,-R1206))</f>
        <v/>
      </c>
      <c r="AS1204" s="57" t="str">
        <f t="shared" ref="AS1204" si="1506">IF(ISBLANK(S1206)=TRUE,"",IF(AK1204=1,S1203,-S1206))</f>
        <v/>
      </c>
      <c r="AT1204" s="57" t="str">
        <f t="shared" ref="AT1204" si="1507">IF(ISBLANK(T1206)=TRUE,"",IF(AL1204=1,T1203,-T1206))</f>
        <v/>
      </c>
      <c r="AZ1204" s="58" t="s">
        <v>10</v>
      </c>
      <c r="BA1204" s="58">
        <v>2</v>
      </c>
    </row>
    <row r="1205" spans="1:53" ht="39.9" customHeight="1" x14ac:dyDescent="1.1000000000000001">
      <c r="C1205" s="40"/>
      <c r="D1205" s="40"/>
      <c r="E1205" s="53" t="s">
        <v>20</v>
      </c>
      <c r="F1205" s="54" t="e">
        <f>VLOOKUP(A1201,'zoznam zapasov pomoc'!$A$6:$K$133,9,0)</f>
        <v>#N/A</v>
      </c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6"/>
      <c r="X1205" s="52"/>
      <c r="AZ1205" s="58" t="s">
        <v>23</v>
      </c>
      <c r="BA1205" s="58">
        <v>3</v>
      </c>
    </row>
    <row r="1206" spans="1:53" ht="39.9" customHeight="1" x14ac:dyDescent="1.1000000000000001">
      <c r="A1206" s="41" t="e">
        <f>CONCATENATE(2,A1201)</f>
        <v>#N/A</v>
      </c>
      <c r="B1206" s="41" t="e">
        <f>VLOOKUP(A1206,'KO KODY SPOLU'!$A$3:$B$478,2,0)</f>
        <v>#N/A</v>
      </c>
      <c r="C1206" s="40"/>
      <c r="D1206" s="40"/>
      <c r="E1206" s="53" t="s">
        <v>13</v>
      </c>
      <c r="F1206" s="59" t="e">
        <f>VLOOKUP(A1201,'zoznam zapasov pomoc'!$A$6:$K$133,10,0)</f>
        <v>#N/A</v>
      </c>
      <c r="G1206" s="298"/>
      <c r="H1206" s="148"/>
      <c r="I1206" s="296" t="str">
        <f>IF(ISERROR(VLOOKUP(B1206,vylosovanie!$N$10:$Q$162,3,0))=TRUE," ",VLOOKUP(B1206,vylosovanie!$N$10:$Q$162,3,0))</f>
        <v xml:space="preserve"> </v>
      </c>
      <c r="J1206" s="297"/>
      <c r="K1206" s="297"/>
      <c r="L1206" s="297"/>
      <c r="M1206" s="52"/>
      <c r="N1206" s="300"/>
      <c r="O1206" s="300"/>
      <c r="P1206" s="300"/>
      <c r="Q1206" s="300"/>
      <c r="R1206" s="300"/>
      <c r="S1206" s="300"/>
      <c r="T1206" s="300"/>
      <c r="U1206" s="52"/>
      <c r="V1206" s="295" t="str">
        <f>IF(SUM(AF1203:AL1204)=0,"",SUM(AF1204:AL1204))</f>
        <v/>
      </c>
      <c r="W1206" s="56"/>
      <c r="X1206" s="52"/>
      <c r="AZ1206" s="58" t="s">
        <v>24</v>
      </c>
      <c r="BA1206" s="58">
        <v>4</v>
      </c>
    </row>
    <row r="1207" spans="1:53" ht="39.9" customHeight="1" x14ac:dyDescent="1.1000000000000001">
      <c r="C1207" s="40"/>
      <c r="D1207" s="40"/>
      <c r="E1207" s="60"/>
      <c r="F1207" s="61"/>
      <c r="G1207" s="299"/>
      <c r="H1207" s="148"/>
      <c r="I1207" s="296" t="str">
        <f>IF(ISERROR(VLOOKUP(B1206,vylosovanie!$N$10:$Q$162,3,0))=TRUE," ",VLOOKUP(B1206,vylosovanie!$N$10:$Q$162,4,0))</f>
        <v xml:space="preserve"> </v>
      </c>
      <c r="J1207" s="297"/>
      <c r="K1207" s="297"/>
      <c r="L1207" s="297"/>
      <c r="M1207" s="52"/>
      <c r="N1207" s="301"/>
      <c r="O1207" s="301"/>
      <c r="P1207" s="301"/>
      <c r="Q1207" s="301"/>
      <c r="R1207" s="301"/>
      <c r="S1207" s="301"/>
      <c r="T1207" s="301"/>
      <c r="U1207" s="52"/>
      <c r="V1207" s="295"/>
      <c r="W1207" s="56"/>
      <c r="X1207" s="52"/>
      <c r="AZ1207" s="58" t="s">
        <v>25</v>
      </c>
      <c r="BA1207" s="58">
        <v>5</v>
      </c>
    </row>
    <row r="1208" spans="1:53" ht="39.9" customHeight="1" x14ac:dyDescent="1.1000000000000001">
      <c r="C1208" s="40"/>
      <c r="D1208" s="40"/>
      <c r="E1208" s="53" t="s">
        <v>36</v>
      </c>
      <c r="F1208" s="54" t="s">
        <v>476</v>
      </c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6"/>
      <c r="X1208" s="52"/>
      <c r="AZ1208" s="58" t="s">
        <v>26</v>
      </c>
      <c r="BA1208" s="58">
        <v>6</v>
      </c>
    </row>
    <row r="1209" spans="1:53" ht="39.9" customHeight="1" x14ac:dyDescent="1.1000000000000001">
      <c r="C1209" s="40"/>
      <c r="D1209" s="40"/>
      <c r="E1209" s="60"/>
      <c r="F1209" s="61"/>
      <c r="G1209" s="52"/>
      <c r="H1209" s="52"/>
      <c r="I1209" s="52" t="s">
        <v>17</v>
      </c>
      <c r="J1209" s="52"/>
      <c r="K1209" s="52"/>
      <c r="L1209" s="52"/>
      <c r="M1209" s="52"/>
      <c r="N1209" s="62"/>
      <c r="O1209" s="55"/>
      <c r="P1209" s="55" t="s">
        <v>19</v>
      </c>
      <c r="Q1209" s="55"/>
      <c r="R1209" s="55"/>
      <c r="S1209" s="55"/>
      <c r="T1209" s="55"/>
      <c r="U1209" s="52"/>
      <c r="V1209" s="52"/>
      <c r="W1209" s="56"/>
      <c r="X1209" s="52"/>
      <c r="AZ1209" s="58" t="s">
        <v>27</v>
      </c>
      <c r="BA1209" s="58">
        <v>7</v>
      </c>
    </row>
    <row r="1210" spans="1:53" ht="39.9" customHeight="1" x14ac:dyDescent="1.1000000000000001">
      <c r="E1210" s="53" t="s">
        <v>11</v>
      </c>
      <c r="F1210" s="54"/>
      <c r="G1210" s="52"/>
      <c r="H1210" s="52"/>
      <c r="I1210" s="294"/>
      <c r="J1210" s="294"/>
      <c r="K1210" s="294"/>
      <c r="L1210" s="294"/>
      <c r="M1210" s="52"/>
      <c r="N1210" s="291" t="str">
        <f>IF(I1203="x",I1206,IF(I1206="x",I1203,IF(V1203="w",I1203,IF(V1206="w",I1206,IF(V1203&gt;V1206,I1203,IF(V1206&gt;V1203,I1206," "))))))</f>
        <v xml:space="preserve"> </v>
      </c>
      <c r="O1210" s="302"/>
      <c r="P1210" s="302"/>
      <c r="Q1210" s="302"/>
      <c r="R1210" s="302"/>
      <c r="S1210" s="303"/>
      <c r="T1210" s="52"/>
      <c r="U1210" s="52"/>
      <c r="V1210" s="52"/>
      <c r="W1210" s="56"/>
      <c r="X1210" s="52"/>
      <c r="AZ1210" s="58" t="s">
        <v>28</v>
      </c>
      <c r="BA1210" s="58">
        <v>8</v>
      </c>
    </row>
    <row r="1211" spans="1:53" ht="39.9" customHeight="1" x14ac:dyDescent="1.1000000000000001">
      <c r="E1211" s="60"/>
      <c r="F1211" s="61"/>
      <c r="G1211" s="52"/>
      <c r="H1211" s="52"/>
      <c r="I1211" s="294"/>
      <c r="J1211" s="294"/>
      <c r="K1211" s="294"/>
      <c r="L1211" s="294"/>
      <c r="M1211" s="52"/>
      <c r="N1211" s="291" t="str">
        <f>IF(I1204="x",I1207,IF(I1207="x",I1204,IF(V1203="w",I1204,IF(V1206="w",I1207,IF(V1203&gt;V1206,I1204,IF(V1206&gt;V1203,I1207," "))))))</f>
        <v xml:space="preserve"> </v>
      </c>
      <c r="O1211" s="302"/>
      <c r="P1211" s="302"/>
      <c r="Q1211" s="302"/>
      <c r="R1211" s="302"/>
      <c r="S1211" s="303"/>
      <c r="T1211" s="52"/>
      <c r="U1211" s="52"/>
      <c r="V1211" s="52"/>
      <c r="W1211" s="56"/>
      <c r="X1211" s="52"/>
    </row>
    <row r="1212" spans="1:53" ht="39.9" customHeight="1" x14ac:dyDescent="1.1000000000000001">
      <c r="E1212" s="53" t="s">
        <v>12</v>
      </c>
      <c r="F1212" s="149" t="e">
        <f>IF($K$1=8,VLOOKUP('zapisy k stolom'!F1201,PAVUK!$GR$2:$GS$8,2,0),IF($K$1=16,VLOOKUP('zapisy k stolom'!F1201,PAVUK!$HF$2:$HG$16,2,0),IF($K$1=32,VLOOKUP('zapisy k stolom'!F1201,PAVUK!$HB$2:$HC$32,2,0),IF('zapisy k stolom'!$K$1=64,VLOOKUP('zapisy k stolom'!F1201,PAVUK!$GX$2:$GY$64,2,0),IF('zapisy k stolom'!$K$1=128,VLOOKUP('zapisy k stolom'!F1201,PAVUK!$GT$2:$GU$128,2,0))))))</f>
        <v>#N/A</v>
      </c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6"/>
      <c r="X1212" s="52"/>
    </row>
    <row r="1213" spans="1:53" ht="39.9" customHeight="1" x14ac:dyDescent="1.1000000000000001">
      <c r="E1213" s="60"/>
      <c r="F1213" s="61"/>
      <c r="G1213" s="52"/>
      <c r="H1213" s="52" t="s">
        <v>18</v>
      </c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6"/>
      <c r="X1213" s="52"/>
    </row>
    <row r="1214" spans="1:53" ht="39.9" customHeight="1" x14ac:dyDescent="1.1000000000000001">
      <c r="E1214" s="60"/>
      <c r="F1214" s="61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6"/>
      <c r="X1214" s="52"/>
    </row>
    <row r="1215" spans="1:53" ht="39.9" customHeight="1" x14ac:dyDescent="1.1000000000000001">
      <c r="E1215" s="60"/>
      <c r="F1215" s="61"/>
      <c r="G1215" s="52"/>
      <c r="H1215" s="52"/>
      <c r="I1215" s="289" t="str">
        <f>I1203</f>
        <v xml:space="preserve"> </v>
      </c>
      <c r="J1215" s="289"/>
      <c r="K1215" s="289"/>
      <c r="L1215" s="289"/>
      <c r="M1215" s="52"/>
      <c r="N1215" s="52"/>
      <c r="P1215" s="289" t="str">
        <f>I1206</f>
        <v xml:space="preserve"> </v>
      </c>
      <c r="Q1215" s="289"/>
      <c r="R1215" s="289"/>
      <c r="S1215" s="289"/>
      <c r="T1215" s="290"/>
      <c r="U1215" s="290"/>
      <c r="V1215" s="52"/>
      <c r="W1215" s="56"/>
      <c r="X1215" s="52"/>
    </row>
    <row r="1216" spans="1:53" ht="39.9" customHeight="1" x14ac:dyDescent="1.1000000000000001">
      <c r="E1216" s="60"/>
      <c r="F1216" s="61"/>
      <c r="G1216" s="52"/>
      <c r="H1216" s="52"/>
      <c r="I1216" s="289" t="str">
        <f>I1204</f>
        <v xml:space="preserve"> </v>
      </c>
      <c r="J1216" s="289"/>
      <c r="K1216" s="289"/>
      <c r="L1216" s="289"/>
      <c r="M1216" s="52"/>
      <c r="N1216" s="52"/>
      <c r="O1216" s="52"/>
      <c r="P1216" s="289" t="str">
        <f>I1207</f>
        <v xml:space="preserve"> </v>
      </c>
      <c r="Q1216" s="289"/>
      <c r="R1216" s="289"/>
      <c r="S1216" s="289"/>
      <c r="T1216" s="290"/>
      <c r="U1216" s="290"/>
      <c r="V1216" s="52"/>
      <c r="W1216" s="56"/>
      <c r="X1216" s="52"/>
    </row>
    <row r="1217" spans="1:53" ht="69.900000000000006" customHeight="1" x14ac:dyDescent="1.1000000000000001">
      <c r="E1217" s="53"/>
      <c r="F1217" s="54"/>
      <c r="G1217" s="52"/>
      <c r="H1217" s="63" t="s">
        <v>21</v>
      </c>
      <c r="I1217" s="291"/>
      <c r="J1217" s="292"/>
      <c r="K1217" s="292"/>
      <c r="L1217" s="293"/>
      <c r="M1217" s="52"/>
      <c r="N1217" s="52"/>
      <c r="O1217" s="63" t="s">
        <v>21</v>
      </c>
      <c r="P1217" s="294"/>
      <c r="Q1217" s="294"/>
      <c r="R1217" s="294"/>
      <c r="S1217" s="294"/>
      <c r="T1217" s="294"/>
      <c r="U1217" s="294"/>
      <c r="V1217" s="52"/>
      <c r="W1217" s="56"/>
      <c r="X1217" s="52"/>
    </row>
    <row r="1218" spans="1:53" ht="69.900000000000006" customHeight="1" x14ac:dyDescent="1.1000000000000001">
      <c r="E1218" s="53"/>
      <c r="F1218" s="54"/>
      <c r="G1218" s="52"/>
      <c r="H1218" s="63" t="s">
        <v>22</v>
      </c>
      <c r="I1218" s="294"/>
      <c r="J1218" s="294"/>
      <c r="K1218" s="294"/>
      <c r="L1218" s="294"/>
      <c r="M1218" s="52"/>
      <c r="N1218" s="52"/>
      <c r="O1218" s="63" t="s">
        <v>22</v>
      </c>
      <c r="P1218" s="294"/>
      <c r="Q1218" s="294"/>
      <c r="R1218" s="294"/>
      <c r="S1218" s="294"/>
      <c r="T1218" s="294"/>
      <c r="U1218" s="294"/>
      <c r="V1218" s="52"/>
      <c r="W1218" s="56"/>
      <c r="X1218" s="52"/>
    </row>
    <row r="1219" spans="1:53" ht="69.900000000000006" customHeight="1" x14ac:dyDescent="1.1000000000000001">
      <c r="E1219" s="53"/>
      <c r="F1219" s="54"/>
      <c r="G1219" s="52"/>
      <c r="H1219" s="63" t="s">
        <v>22</v>
      </c>
      <c r="I1219" s="294"/>
      <c r="J1219" s="294"/>
      <c r="K1219" s="294"/>
      <c r="L1219" s="294"/>
      <c r="M1219" s="52"/>
      <c r="N1219" s="52"/>
      <c r="O1219" s="63" t="s">
        <v>22</v>
      </c>
      <c r="P1219" s="294"/>
      <c r="Q1219" s="294"/>
      <c r="R1219" s="294"/>
      <c r="S1219" s="294"/>
      <c r="T1219" s="294"/>
      <c r="U1219" s="294"/>
      <c r="V1219" s="52"/>
      <c r="W1219" s="56"/>
      <c r="X1219" s="52"/>
    </row>
    <row r="1220" spans="1:53" ht="39.9" customHeight="1" thickBot="1" x14ac:dyDescent="1.1499999999999999">
      <c r="E1220" s="64"/>
      <c r="F1220" s="65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7"/>
      <c r="U1220" s="67"/>
      <c r="V1220" s="67"/>
      <c r="W1220" s="68"/>
      <c r="X1220" s="52"/>
    </row>
    <row r="1221" spans="1:53" ht="61.8" thickBot="1" x14ac:dyDescent="1.1499999999999999"/>
    <row r="1222" spans="1:53" ht="39.9" customHeight="1" x14ac:dyDescent="1.1000000000000001">
      <c r="A1222" s="41" t="e">
        <f>F1233</f>
        <v>#N/A</v>
      </c>
      <c r="C1222" s="40"/>
      <c r="D1222" s="40"/>
      <c r="E1222" s="48" t="s">
        <v>39</v>
      </c>
      <c r="F1222" s="49">
        <f>F1201+1</f>
        <v>59</v>
      </c>
      <c r="G1222" s="50"/>
      <c r="H1222" s="86" t="s">
        <v>192</v>
      </c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 t="s">
        <v>15</v>
      </c>
      <c r="W1222" s="51"/>
      <c r="X1222" s="52"/>
      <c r="Y1222" s="42" t="e">
        <f>A1224</f>
        <v>#N/A</v>
      </c>
      <c r="Z1222" s="47" t="str">
        <f>CONCATENATE("(",V1224,":",V1227,")")</f>
        <v>(:)</v>
      </c>
      <c r="AA1222" s="44" t="str">
        <f>IF(N1231=" ","",IF(N1231=I1224,B1224,IF(N1231=I1227,B1227," ")))</f>
        <v/>
      </c>
      <c r="AB1222" s="44" t="str">
        <f>IF(V1224&gt;V1227,AV1222,IF(V1227&gt;V1224,AV1223,""))</f>
        <v/>
      </c>
      <c r="AC1222" s="44" t="e">
        <f>CONCATENATE("Tbl.: ",F1224,"   H: ",F1227,"   D: ",F1226)</f>
        <v>#N/A</v>
      </c>
      <c r="AD1222" s="42" t="e">
        <f>IF(OR(I1227="X",I1224="X"),"",IF(N1231=I1224,B1227,B1224))</f>
        <v>#N/A</v>
      </c>
      <c r="AE1222" s="42" t="s">
        <v>4</v>
      </c>
      <c r="AV1222" s="45" t="str">
        <f>CONCATENATE(V1224,":",V1227, " ( ",AN1224,",",AO1224,",",AP1224,",",AQ1224,",",AR1224,",",AS1224,",",AT1224," ) ")</f>
        <v xml:space="preserve">: ( ,,,,,, ) </v>
      </c>
    </row>
    <row r="1223" spans="1:53" ht="39.9" customHeight="1" x14ac:dyDescent="1.1000000000000001">
      <c r="C1223" s="40"/>
      <c r="D1223" s="40"/>
      <c r="E1223" s="53"/>
      <c r="F1223" s="54"/>
      <c r="G1223" s="85" t="s">
        <v>191</v>
      </c>
      <c r="H1223" s="87" t="s">
        <v>193</v>
      </c>
      <c r="I1223" s="52"/>
      <c r="J1223" s="52"/>
      <c r="K1223" s="52"/>
      <c r="L1223" s="52"/>
      <c r="M1223" s="52"/>
      <c r="N1223" s="55">
        <v>1</v>
      </c>
      <c r="O1223" s="55">
        <v>2</v>
      </c>
      <c r="P1223" s="55">
        <v>3</v>
      </c>
      <c r="Q1223" s="55">
        <v>4</v>
      </c>
      <c r="R1223" s="55">
        <v>5</v>
      </c>
      <c r="S1223" s="55">
        <v>6</v>
      </c>
      <c r="T1223" s="55">
        <v>7</v>
      </c>
      <c r="U1223" s="52"/>
      <c r="V1223" s="55" t="s">
        <v>16</v>
      </c>
      <c r="W1223" s="56"/>
      <c r="X1223" s="52"/>
      <c r="AE1223" s="42" t="s">
        <v>38</v>
      </c>
      <c r="AV1223" s="45" t="str">
        <f>CONCATENATE(V1227,":",V1224, " ( ",AN1225,",",AO1225,",",AP1225,",",AQ1225,",",AR1225,",",AS1225,",",AT1225," ) ")</f>
        <v xml:space="preserve">: ( ,,,,,, ) </v>
      </c>
    </row>
    <row r="1224" spans="1:53" ht="39.9" customHeight="1" x14ac:dyDescent="1.1000000000000001">
      <c r="A1224" s="41" t="e">
        <f>CONCATENATE(1,A1222)</f>
        <v>#N/A</v>
      </c>
      <c r="B1224" s="41" t="e">
        <f>VLOOKUP(A1224,'KO KODY SPOLU'!$A$3:$B$478,2,0)</f>
        <v>#N/A</v>
      </c>
      <c r="C1224" s="40"/>
      <c r="D1224" s="40"/>
      <c r="E1224" s="53" t="s">
        <v>14</v>
      </c>
      <c r="F1224" s="54" t="e">
        <f>VLOOKUP(A1222,'zoznam zapasov pomoc'!$A$6:$K$133,11,0)</f>
        <v>#N/A</v>
      </c>
      <c r="G1224" s="298"/>
      <c r="H1224" s="148"/>
      <c r="I1224" s="296" t="str">
        <f>IF(ISERROR(VLOOKUP(B1224,vylosovanie!$N$10:$Q$162,3,0))=TRUE," ",VLOOKUP(B1224,vylosovanie!$N$10:$Q$162,3,0))</f>
        <v xml:space="preserve"> </v>
      </c>
      <c r="J1224" s="297"/>
      <c r="K1224" s="297"/>
      <c r="L1224" s="297"/>
      <c r="M1224" s="52"/>
      <c r="N1224" s="300"/>
      <c r="O1224" s="300"/>
      <c r="P1224" s="300"/>
      <c r="Q1224" s="300"/>
      <c r="R1224" s="300"/>
      <c r="S1224" s="300"/>
      <c r="T1224" s="300"/>
      <c r="U1224" s="52"/>
      <c r="V1224" s="295" t="str">
        <f>IF(SUM(AF1224:AL1225)=0,"",SUM(AF1224:AL1224))</f>
        <v/>
      </c>
      <c r="W1224" s="56"/>
      <c r="X1224" s="52"/>
      <c r="AE1224" s="42">
        <f>VLOOKUP(I1224,vylosovanie!$F$5:$L$41,7,0)</f>
        <v>51</v>
      </c>
      <c r="AF1224" s="57">
        <f>IF(N1224&gt;N1227,1,0)</f>
        <v>0</v>
      </c>
      <c r="AG1224" s="57">
        <f t="shared" ref="AG1224" si="1508">IF(O1224&gt;O1227,1,0)</f>
        <v>0</v>
      </c>
      <c r="AH1224" s="57">
        <f t="shared" ref="AH1224" si="1509">IF(P1224&gt;P1227,1,0)</f>
        <v>0</v>
      </c>
      <c r="AI1224" s="57">
        <f t="shared" ref="AI1224" si="1510">IF(Q1224&gt;Q1227,1,0)</f>
        <v>0</v>
      </c>
      <c r="AJ1224" s="57">
        <f t="shared" ref="AJ1224" si="1511">IF(R1224&gt;R1227,1,0)</f>
        <v>0</v>
      </c>
      <c r="AK1224" s="57">
        <f t="shared" ref="AK1224" si="1512">IF(S1224&gt;S1227,1,0)</f>
        <v>0</v>
      </c>
      <c r="AL1224" s="57">
        <f t="shared" ref="AL1224" si="1513">IF(T1224&gt;T1227,1,0)</f>
        <v>0</v>
      </c>
      <c r="AN1224" s="57" t="str">
        <f t="shared" ref="AN1224" si="1514">IF(ISBLANK(N1224)=TRUE,"",IF(AF1224=1,N1227,-N1224))</f>
        <v/>
      </c>
      <c r="AO1224" s="57" t="str">
        <f t="shared" ref="AO1224" si="1515">IF(ISBLANK(O1224)=TRUE,"",IF(AG1224=1,O1227,-O1224))</f>
        <v/>
      </c>
      <c r="AP1224" s="57" t="str">
        <f t="shared" ref="AP1224" si="1516">IF(ISBLANK(P1224)=TRUE,"",IF(AH1224=1,P1227,-P1224))</f>
        <v/>
      </c>
      <c r="AQ1224" s="57" t="str">
        <f t="shared" ref="AQ1224" si="1517">IF(ISBLANK(Q1224)=TRUE,"",IF(AI1224=1,Q1227,-Q1224))</f>
        <v/>
      </c>
      <c r="AR1224" s="57" t="str">
        <f t="shared" ref="AR1224" si="1518">IF(ISBLANK(R1224)=TRUE,"",IF(AJ1224=1,R1227,-R1224))</f>
        <v/>
      </c>
      <c r="AS1224" s="57" t="str">
        <f t="shared" ref="AS1224" si="1519">IF(ISBLANK(S1224)=TRUE,"",IF(AK1224=1,S1227,-S1224))</f>
        <v/>
      </c>
      <c r="AT1224" s="57" t="str">
        <f t="shared" ref="AT1224" si="1520">IF(ISBLANK(T1224)=TRUE,"",IF(AL1224=1,T1227,-T1224))</f>
        <v/>
      </c>
      <c r="AZ1224" s="58" t="s">
        <v>5</v>
      </c>
      <c r="BA1224" s="58">
        <v>1</v>
      </c>
    </row>
    <row r="1225" spans="1:53" ht="39.9" customHeight="1" x14ac:dyDescent="1.1000000000000001">
      <c r="C1225" s="40"/>
      <c r="D1225" s="40"/>
      <c r="E1225" s="53"/>
      <c r="F1225" s="54"/>
      <c r="G1225" s="299"/>
      <c r="H1225" s="148"/>
      <c r="I1225" s="296" t="str">
        <f>IF(ISERROR(VLOOKUP(B1224,vylosovanie!$N$10:$Q$162,3,0))=TRUE," ",VLOOKUP(B1224,vylosovanie!$N$10:$Q$162,4,0))</f>
        <v xml:space="preserve"> </v>
      </c>
      <c r="J1225" s="297"/>
      <c r="K1225" s="297"/>
      <c r="L1225" s="297"/>
      <c r="M1225" s="52"/>
      <c r="N1225" s="301"/>
      <c r="O1225" s="301"/>
      <c r="P1225" s="301"/>
      <c r="Q1225" s="301"/>
      <c r="R1225" s="301"/>
      <c r="S1225" s="301"/>
      <c r="T1225" s="301"/>
      <c r="U1225" s="52"/>
      <c r="V1225" s="295"/>
      <c r="W1225" s="56"/>
      <c r="X1225" s="52"/>
      <c r="AE1225" s="42">
        <f>VLOOKUP(I1227,vylosovanie!$F$5:$L$41,7,0)</f>
        <v>51</v>
      </c>
      <c r="AF1225" s="57">
        <f>IF(N1227&gt;N1224,1,0)</f>
        <v>0</v>
      </c>
      <c r="AG1225" s="57">
        <f t="shared" ref="AG1225" si="1521">IF(O1227&gt;O1224,1,0)</f>
        <v>0</v>
      </c>
      <c r="AH1225" s="57">
        <f t="shared" ref="AH1225" si="1522">IF(P1227&gt;P1224,1,0)</f>
        <v>0</v>
      </c>
      <c r="AI1225" s="57">
        <f t="shared" ref="AI1225" si="1523">IF(Q1227&gt;Q1224,1,0)</f>
        <v>0</v>
      </c>
      <c r="AJ1225" s="57">
        <f t="shared" ref="AJ1225" si="1524">IF(R1227&gt;R1224,1,0)</f>
        <v>0</v>
      </c>
      <c r="AK1225" s="57">
        <f t="shared" ref="AK1225" si="1525">IF(S1227&gt;S1224,1,0)</f>
        <v>0</v>
      </c>
      <c r="AL1225" s="57">
        <f t="shared" ref="AL1225" si="1526">IF(T1227&gt;T1224,1,0)</f>
        <v>0</v>
      </c>
      <c r="AN1225" s="57" t="str">
        <f t="shared" ref="AN1225" si="1527">IF(ISBLANK(N1227)=TRUE,"",IF(AF1225=1,N1224,-N1227))</f>
        <v/>
      </c>
      <c r="AO1225" s="57" t="str">
        <f t="shared" ref="AO1225" si="1528">IF(ISBLANK(O1227)=TRUE,"",IF(AG1225=1,O1224,-O1227))</f>
        <v/>
      </c>
      <c r="AP1225" s="57" t="str">
        <f t="shared" ref="AP1225" si="1529">IF(ISBLANK(P1227)=TRUE,"",IF(AH1225=1,P1224,-P1227))</f>
        <v/>
      </c>
      <c r="AQ1225" s="57" t="str">
        <f t="shared" ref="AQ1225" si="1530">IF(ISBLANK(Q1227)=TRUE,"",IF(AI1225=1,Q1224,-Q1227))</f>
        <v/>
      </c>
      <c r="AR1225" s="57" t="str">
        <f t="shared" ref="AR1225" si="1531">IF(ISBLANK(R1227)=TRUE,"",IF(AJ1225=1,R1224,-R1227))</f>
        <v/>
      </c>
      <c r="AS1225" s="57" t="str">
        <f t="shared" ref="AS1225" si="1532">IF(ISBLANK(S1227)=TRUE,"",IF(AK1225=1,S1224,-S1227))</f>
        <v/>
      </c>
      <c r="AT1225" s="57" t="str">
        <f t="shared" ref="AT1225" si="1533">IF(ISBLANK(T1227)=TRUE,"",IF(AL1225=1,T1224,-T1227))</f>
        <v/>
      </c>
      <c r="AZ1225" s="58" t="s">
        <v>10</v>
      </c>
      <c r="BA1225" s="58">
        <v>2</v>
      </c>
    </row>
    <row r="1226" spans="1:53" ht="39.9" customHeight="1" x14ac:dyDescent="1.1000000000000001">
      <c r="C1226" s="40"/>
      <c r="D1226" s="40"/>
      <c r="E1226" s="53" t="s">
        <v>20</v>
      </c>
      <c r="F1226" s="54" t="e">
        <f>VLOOKUP(A1222,'zoznam zapasov pomoc'!$A$6:$K$133,9,0)</f>
        <v>#N/A</v>
      </c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6"/>
      <c r="X1226" s="52"/>
      <c r="AZ1226" s="58" t="s">
        <v>23</v>
      </c>
      <c r="BA1226" s="58">
        <v>3</v>
      </c>
    </row>
    <row r="1227" spans="1:53" ht="39.9" customHeight="1" x14ac:dyDescent="1.1000000000000001">
      <c r="A1227" s="41" t="e">
        <f>CONCATENATE(2,A1222)</f>
        <v>#N/A</v>
      </c>
      <c r="B1227" s="41" t="e">
        <f>VLOOKUP(A1227,'KO KODY SPOLU'!$A$3:$B$478,2,0)</f>
        <v>#N/A</v>
      </c>
      <c r="C1227" s="40"/>
      <c r="D1227" s="40"/>
      <c r="E1227" s="53" t="s">
        <v>13</v>
      </c>
      <c r="F1227" s="59" t="e">
        <f>VLOOKUP(A1222,'zoznam zapasov pomoc'!$A$6:$K$133,10,0)</f>
        <v>#N/A</v>
      </c>
      <c r="G1227" s="298"/>
      <c r="H1227" s="148"/>
      <c r="I1227" s="296" t="str">
        <f>IF(ISERROR(VLOOKUP(B1227,vylosovanie!$N$10:$Q$162,3,0))=TRUE," ",VLOOKUP(B1227,vylosovanie!$N$10:$Q$162,3,0))</f>
        <v xml:space="preserve"> </v>
      </c>
      <c r="J1227" s="297"/>
      <c r="K1227" s="297"/>
      <c r="L1227" s="297"/>
      <c r="M1227" s="52"/>
      <c r="N1227" s="300"/>
      <c r="O1227" s="300"/>
      <c r="P1227" s="300"/>
      <c r="Q1227" s="300"/>
      <c r="R1227" s="300"/>
      <c r="S1227" s="300"/>
      <c r="T1227" s="300"/>
      <c r="U1227" s="52"/>
      <c r="V1227" s="295" t="str">
        <f>IF(SUM(AF1224:AL1225)=0,"",SUM(AF1225:AL1225))</f>
        <v/>
      </c>
      <c r="W1227" s="56"/>
      <c r="X1227" s="52"/>
      <c r="AZ1227" s="58" t="s">
        <v>24</v>
      </c>
      <c r="BA1227" s="58">
        <v>4</v>
      </c>
    </row>
    <row r="1228" spans="1:53" ht="39.9" customHeight="1" x14ac:dyDescent="1.1000000000000001">
      <c r="C1228" s="40"/>
      <c r="D1228" s="40"/>
      <c r="E1228" s="60"/>
      <c r="F1228" s="61"/>
      <c r="G1228" s="299"/>
      <c r="H1228" s="148"/>
      <c r="I1228" s="296" t="str">
        <f>IF(ISERROR(VLOOKUP(B1227,vylosovanie!$N$10:$Q$162,3,0))=TRUE," ",VLOOKUP(B1227,vylosovanie!$N$10:$Q$162,4,0))</f>
        <v xml:space="preserve"> </v>
      </c>
      <c r="J1228" s="297"/>
      <c r="K1228" s="297"/>
      <c r="L1228" s="297"/>
      <c r="M1228" s="52"/>
      <c r="N1228" s="301"/>
      <c r="O1228" s="301"/>
      <c r="P1228" s="301"/>
      <c r="Q1228" s="301"/>
      <c r="R1228" s="301"/>
      <c r="S1228" s="301"/>
      <c r="T1228" s="301"/>
      <c r="U1228" s="52"/>
      <c r="V1228" s="295"/>
      <c r="W1228" s="56"/>
      <c r="X1228" s="52"/>
      <c r="AZ1228" s="58" t="s">
        <v>25</v>
      </c>
      <c r="BA1228" s="58">
        <v>5</v>
      </c>
    </row>
    <row r="1229" spans="1:53" ht="39.9" customHeight="1" x14ac:dyDescent="1.1000000000000001">
      <c r="C1229" s="40"/>
      <c r="D1229" s="40"/>
      <c r="E1229" s="53" t="s">
        <v>36</v>
      </c>
      <c r="F1229" s="54" t="s">
        <v>476</v>
      </c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6"/>
      <c r="X1229" s="52"/>
      <c r="AZ1229" s="58" t="s">
        <v>26</v>
      </c>
      <c r="BA1229" s="58">
        <v>6</v>
      </c>
    </row>
    <row r="1230" spans="1:53" ht="39.9" customHeight="1" x14ac:dyDescent="1.1000000000000001">
      <c r="C1230" s="40"/>
      <c r="D1230" s="40"/>
      <c r="E1230" s="60"/>
      <c r="F1230" s="61"/>
      <c r="G1230" s="52"/>
      <c r="H1230" s="52"/>
      <c r="I1230" s="52" t="s">
        <v>17</v>
      </c>
      <c r="J1230" s="52"/>
      <c r="K1230" s="52"/>
      <c r="L1230" s="52"/>
      <c r="M1230" s="52"/>
      <c r="N1230" s="62"/>
      <c r="O1230" s="55"/>
      <c r="P1230" s="55" t="s">
        <v>19</v>
      </c>
      <c r="Q1230" s="55"/>
      <c r="R1230" s="55"/>
      <c r="S1230" s="55"/>
      <c r="T1230" s="55"/>
      <c r="U1230" s="52"/>
      <c r="V1230" s="52"/>
      <c r="W1230" s="56"/>
      <c r="X1230" s="52"/>
      <c r="AZ1230" s="58" t="s">
        <v>27</v>
      </c>
      <c r="BA1230" s="58">
        <v>7</v>
      </c>
    </row>
    <row r="1231" spans="1:53" ht="39.9" customHeight="1" x14ac:dyDescent="1.1000000000000001">
      <c r="E1231" s="53" t="s">
        <v>11</v>
      </c>
      <c r="F1231" s="54"/>
      <c r="G1231" s="52"/>
      <c r="H1231" s="52"/>
      <c r="I1231" s="294"/>
      <c r="J1231" s="294"/>
      <c r="K1231" s="294"/>
      <c r="L1231" s="294"/>
      <c r="M1231" s="52"/>
      <c r="N1231" s="291" t="str">
        <f>IF(I1224="x",I1227,IF(I1227="x",I1224,IF(V1224="w",I1224,IF(V1227="w",I1227,IF(V1224&gt;V1227,I1224,IF(V1227&gt;V1224,I1227," "))))))</f>
        <v xml:space="preserve"> </v>
      </c>
      <c r="O1231" s="302"/>
      <c r="P1231" s="302"/>
      <c r="Q1231" s="302"/>
      <c r="R1231" s="302"/>
      <c r="S1231" s="303"/>
      <c r="T1231" s="52"/>
      <c r="U1231" s="52"/>
      <c r="V1231" s="52"/>
      <c r="W1231" s="56"/>
      <c r="X1231" s="52"/>
      <c r="AZ1231" s="58" t="s">
        <v>28</v>
      </c>
      <c r="BA1231" s="58">
        <v>8</v>
      </c>
    </row>
    <row r="1232" spans="1:53" ht="39.9" customHeight="1" x14ac:dyDescent="1.1000000000000001">
      <c r="E1232" s="60"/>
      <c r="F1232" s="61"/>
      <c r="G1232" s="52"/>
      <c r="H1232" s="52"/>
      <c r="I1232" s="294"/>
      <c r="J1232" s="294"/>
      <c r="K1232" s="294"/>
      <c r="L1232" s="294"/>
      <c r="M1232" s="52"/>
      <c r="N1232" s="291" t="str">
        <f>IF(I1225="x",I1228,IF(I1228="x",I1225,IF(V1224="w",I1225,IF(V1227="w",I1228,IF(V1224&gt;V1227,I1225,IF(V1227&gt;V1224,I1228," "))))))</f>
        <v xml:space="preserve"> </v>
      </c>
      <c r="O1232" s="302"/>
      <c r="P1232" s="302"/>
      <c r="Q1232" s="302"/>
      <c r="R1232" s="302"/>
      <c r="S1232" s="303"/>
      <c r="T1232" s="52"/>
      <c r="U1232" s="52"/>
      <c r="V1232" s="52"/>
      <c r="W1232" s="56"/>
      <c r="X1232" s="52"/>
    </row>
    <row r="1233" spans="1:53" ht="39.9" customHeight="1" x14ac:dyDescent="1.1000000000000001">
      <c r="E1233" s="53" t="s">
        <v>12</v>
      </c>
      <c r="F1233" s="149" t="e">
        <f>IF($K$1=8,VLOOKUP('zapisy k stolom'!F1222,PAVUK!$GR$2:$GS$8,2,0),IF($K$1=16,VLOOKUP('zapisy k stolom'!F1222,PAVUK!$HF$2:$HG$16,2,0),IF($K$1=32,VLOOKUP('zapisy k stolom'!F1222,PAVUK!$HB$2:$HC$32,2,0),IF('zapisy k stolom'!$K$1=64,VLOOKUP('zapisy k stolom'!F1222,PAVUK!$GX$2:$GY$64,2,0),IF('zapisy k stolom'!$K$1=128,VLOOKUP('zapisy k stolom'!F1222,PAVUK!$GT$2:$GU$128,2,0))))))</f>
        <v>#N/A</v>
      </c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6"/>
      <c r="X1233" s="52"/>
    </row>
    <row r="1234" spans="1:53" ht="39.9" customHeight="1" x14ac:dyDescent="1.1000000000000001">
      <c r="E1234" s="60"/>
      <c r="F1234" s="61"/>
      <c r="G1234" s="52"/>
      <c r="H1234" s="52" t="s">
        <v>18</v>
      </c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6"/>
      <c r="X1234" s="52"/>
    </row>
    <row r="1235" spans="1:53" ht="39.9" customHeight="1" x14ac:dyDescent="1.1000000000000001">
      <c r="E1235" s="60"/>
      <c r="F1235" s="61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6"/>
      <c r="X1235" s="52"/>
    </row>
    <row r="1236" spans="1:53" ht="39.9" customHeight="1" x14ac:dyDescent="1.1000000000000001">
      <c r="E1236" s="60"/>
      <c r="F1236" s="61"/>
      <c r="G1236" s="52"/>
      <c r="H1236" s="52"/>
      <c r="I1236" s="289" t="str">
        <f>I1224</f>
        <v xml:space="preserve"> </v>
      </c>
      <c r="J1236" s="289"/>
      <c r="K1236" s="289"/>
      <c r="L1236" s="289"/>
      <c r="M1236" s="52"/>
      <c r="N1236" s="52"/>
      <c r="P1236" s="289" t="str">
        <f>I1227</f>
        <v xml:space="preserve"> </v>
      </c>
      <c r="Q1236" s="289"/>
      <c r="R1236" s="289"/>
      <c r="S1236" s="289"/>
      <c r="T1236" s="290"/>
      <c r="U1236" s="290"/>
      <c r="V1236" s="52"/>
      <c r="W1236" s="56"/>
      <c r="X1236" s="52"/>
    </row>
    <row r="1237" spans="1:53" ht="39.9" customHeight="1" x14ac:dyDescent="1.1000000000000001">
      <c r="E1237" s="60"/>
      <c r="F1237" s="61"/>
      <c r="G1237" s="52"/>
      <c r="H1237" s="52"/>
      <c r="I1237" s="289" t="str">
        <f>I1225</f>
        <v xml:space="preserve"> </v>
      </c>
      <c r="J1237" s="289"/>
      <c r="K1237" s="289"/>
      <c r="L1237" s="289"/>
      <c r="M1237" s="52"/>
      <c r="N1237" s="52"/>
      <c r="O1237" s="52"/>
      <c r="P1237" s="289" t="str">
        <f>I1228</f>
        <v xml:space="preserve"> </v>
      </c>
      <c r="Q1237" s="289"/>
      <c r="R1237" s="289"/>
      <c r="S1237" s="289"/>
      <c r="T1237" s="290"/>
      <c r="U1237" s="290"/>
      <c r="V1237" s="52"/>
      <c r="W1237" s="56"/>
      <c r="X1237" s="52"/>
    </row>
    <row r="1238" spans="1:53" ht="69.900000000000006" customHeight="1" x14ac:dyDescent="1.1000000000000001">
      <c r="E1238" s="53"/>
      <c r="F1238" s="54"/>
      <c r="G1238" s="52"/>
      <c r="H1238" s="63" t="s">
        <v>21</v>
      </c>
      <c r="I1238" s="291"/>
      <c r="J1238" s="292"/>
      <c r="K1238" s="292"/>
      <c r="L1238" s="293"/>
      <c r="M1238" s="52"/>
      <c r="N1238" s="52"/>
      <c r="O1238" s="63" t="s">
        <v>21</v>
      </c>
      <c r="P1238" s="294"/>
      <c r="Q1238" s="294"/>
      <c r="R1238" s="294"/>
      <c r="S1238" s="294"/>
      <c r="T1238" s="294"/>
      <c r="U1238" s="294"/>
      <c r="V1238" s="52"/>
      <c r="W1238" s="56"/>
      <c r="X1238" s="52"/>
    </row>
    <row r="1239" spans="1:53" ht="69.900000000000006" customHeight="1" x14ac:dyDescent="1.1000000000000001">
      <c r="E1239" s="53"/>
      <c r="F1239" s="54"/>
      <c r="G1239" s="52"/>
      <c r="H1239" s="63" t="s">
        <v>22</v>
      </c>
      <c r="I1239" s="294"/>
      <c r="J1239" s="294"/>
      <c r="K1239" s="294"/>
      <c r="L1239" s="294"/>
      <c r="M1239" s="52"/>
      <c r="N1239" s="52"/>
      <c r="O1239" s="63" t="s">
        <v>22</v>
      </c>
      <c r="P1239" s="294"/>
      <c r="Q1239" s="294"/>
      <c r="R1239" s="294"/>
      <c r="S1239" s="294"/>
      <c r="T1239" s="294"/>
      <c r="U1239" s="294"/>
      <c r="V1239" s="52"/>
      <c r="W1239" s="56"/>
      <c r="X1239" s="52"/>
    </row>
    <row r="1240" spans="1:53" ht="69.900000000000006" customHeight="1" x14ac:dyDescent="1.1000000000000001">
      <c r="E1240" s="53"/>
      <c r="F1240" s="54"/>
      <c r="G1240" s="52"/>
      <c r="H1240" s="63" t="s">
        <v>22</v>
      </c>
      <c r="I1240" s="294"/>
      <c r="J1240" s="294"/>
      <c r="K1240" s="294"/>
      <c r="L1240" s="294"/>
      <c r="M1240" s="52"/>
      <c r="N1240" s="52"/>
      <c r="O1240" s="63" t="s">
        <v>22</v>
      </c>
      <c r="P1240" s="294"/>
      <c r="Q1240" s="294"/>
      <c r="R1240" s="294"/>
      <c r="S1240" s="294"/>
      <c r="T1240" s="294"/>
      <c r="U1240" s="294"/>
      <c r="V1240" s="52"/>
      <c r="W1240" s="56"/>
      <c r="X1240" s="52"/>
    </row>
    <row r="1241" spans="1:53" ht="39.9" customHeight="1" thickBot="1" x14ac:dyDescent="1.1499999999999999">
      <c r="E1241" s="64"/>
      <c r="F1241" s="65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7"/>
      <c r="U1241" s="67"/>
      <c r="V1241" s="67"/>
      <c r="W1241" s="68"/>
      <c r="X1241" s="52"/>
    </row>
    <row r="1242" spans="1:53" ht="61.8" thickBot="1" x14ac:dyDescent="1.1499999999999999"/>
    <row r="1243" spans="1:53" ht="39.9" customHeight="1" x14ac:dyDescent="1.1000000000000001">
      <c r="A1243" s="41" t="e">
        <f>F1254</f>
        <v>#N/A</v>
      </c>
      <c r="C1243" s="40"/>
      <c r="D1243" s="40"/>
      <c r="E1243" s="48" t="s">
        <v>39</v>
      </c>
      <c r="F1243" s="49">
        <f>F1222+1</f>
        <v>60</v>
      </c>
      <c r="G1243" s="50"/>
      <c r="H1243" s="86" t="s">
        <v>192</v>
      </c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 t="s">
        <v>15</v>
      </c>
      <c r="W1243" s="51"/>
      <c r="X1243" s="52"/>
      <c r="Y1243" s="42" t="e">
        <f>A1245</f>
        <v>#N/A</v>
      </c>
      <c r="Z1243" s="47" t="str">
        <f>CONCATENATE("(",V1245,":",V1248,")")</f>
        <v>(:)</v>
      </c>
      <c r="AA1243" s="44" t="str">
        <f>IF(N1252=" ","",IF(N1252=I1245,B1245,IF(N1252=I1248,B1248," ")))</f>
        <v/>
      </c>
      <c r="AB1243" s="44" t="str">
        <f>IF(V1245&gt;V1248,AV1243,IF(V1248&gt;V1245,AV1244,""))</f>
        <v/>
      </c>
      <c r="AC1243" s="44" t="e">
        <f>CONCATENATE("Tbl.: ",F1245,"   H: ",F1248,"   D: ",F1247)</f>
        <v>#N/A</v>
      </c>
      <c r="AD1243" s="42" t="e">
        <f>IF(OR(I1248="X",I1245="X"),"",IF(N1252=I1245,B1248,B1245))</f>
        <v>#N/A</v>
      </c>
      <c r="AE1243" s="42" t="s">
        <v>4</v>
      </c>
      <c r="AV1243" s="45" t="str">
        <f>CONCATENATE(V1245,":",V1248, " ( ",AN1245,",",AO1245,",",AP1245,",",AQ1245,",",AR1245,",",AS1245,",",AT1245," ) ")</f>
        <v xml:space="preserve">: ( ,,,,,, ) </v>
      </c>
    </row>
    <row r="1244" spans="1:53" ht="39.9" customHeight="1" x14ac:dyDescent="1.1000000000000001">
      <c r="C1244" s="40"/>
      <c r="D1244" s="40"/>
      <c r="E1244" s="53"/>
      <c r="F1244" s="54"/>
      <c r="G1244" s="85" t="s">
        <v>191</v>
      </c>
      <c r="H1244" s="87" t="s">
        <v>193</v>
      </c>
      <c r="I1244" s="52"/>
      <c r="J1244" s="52"/>
      <c r="K1244" s="52"/>
      <c r="L1244" s="52"/>
      <c r="M1244" s="52"/>
      <c r="N1244" s="55">
        <v>1</v>
      </c>
      <c r="O1244" s="55">
        <v>2</v>
      </c>
      <c r="P1244" s="55">
        <v>3</v>
      </c>
      <c r="Q1244" s="55">
        <v>4</v>
      </c>
      <c r="R1244" s="55">
        <v>5</v>
      </c>
      <c r="S1244" s="55">
        <v>6</v>
      </c>
      <c r="T1244" s="55">
        <v>7</v>
      </c>
      <c r="U1244" s="52"/>
      <c r="V1244" s="55" t="s">
        <v>16</v>
      </c>
      <c r="W1244" s="56"/>
      <c r="X1244" s="52"/>
      <c r="AE1244" s="42" t="s">
        <v>38</v>
      </c>
      <c r="AV1244" s="45" t="str">
        <f>CONCATENATE(V1248,":",V1245, " ( ",AN1246,",",AO1246,",",AP1246,",",AQ1246,",",AR1246,",",AS1246,",",AT1246," ) ")</f>
        <v xml:space="preserve">: ( ,,,,,, ) </v>
      </c>
    </row>
    <row r="1245" spans="1:53" ht="39.9" customHeight="1" x14ac:dyDescent="1.1000000000000001">
      <c r="A1245" s="41" t="e">
        <f>CONCATENATE(1,A1243)</f>
        <v>#N/A</v>
      </c>
      <c r="B1245" s="41" t="e">
        <f>VLOOKUP(A1245,'KO KODY SPOLU'!$A$3:$B$478,2,0)</f>
        <v>#N/A</v>
      </c>
      <c r="C1245" s="40"/>
      <c r="D1245" s="40"/>
      <c r="E1245" s="53" t="s">
        <v>14</v>
      </c>
      <c r="F1245" s="54" t="e">
        <f>VLOOKUP(A1243,'zoznam zapasov pomoc'!$A$6:$K$133,11,0)</f>
        <v>#N/A</v>
      </c>
      <c r="G1245" s="298"/>
      <c r="H1245" s="148"/>
      <c r="I1245" s="296" t="str">
        <f>IF(ISERROR(VLOOKUP(B1245,vylosovanie!$N$10:$Q$162,3,0))=TRUE," ",VLOOKUP(B1245,vylosovanie!$N$10:$Q$162,3,0))</f>
        <v xml:space="preserve"> </v>
      </c>
      <c r="J1245" s="297"/>
      <c r="K1245" s="297"/>
      <c r="L1245" s="297"/>
      <c r="M1245" s="52"/>
      <c r="N1245" s="300"/>
      <c r="O1245" s="300"/>
      <c r="P1245" s="300"/>
      <c r="Q1245" s="300"/>
      <c r="R1245" s="300"/>
      <c r="S1245" s="300"/>
      <c r="T1245" s="300"/>
      <c r="U1245" s="52"/>
      <c r="V1245" s="295" t="str">
        <f>IF(SUM(AF1245:AL1246)=0,"",SUM(AF1245:AL1245))</f>
        <v/>
      </c>
      <c r="W1245" s="56"/>
      <c r="X1245" s="52"/>
      <c r="AE1245" s="42">
        <f>VLOOKUP(I1245,vylosovanie!$F$5:$L$41,7,0)</f>
        <v>51</v>
      </c>
      <c r="AF1245" s="57">
        <f>IF(N1245&gt;N1248,1,0)</f>
        <v>0</v>
      </c>
      <c r="AG1245" s="57">
        <f t="shared" ref="AG1245" si="1534">IF(O1245&gt;O1248,1,0)</f>
        <v>0</v>
      </c>
      <c r="AH1245" s="57">
        <f t="shared" ref="AH1245" si="1535">IF(P1245&gt;P1248,1,0)</f>
        <v>0</v>
      </c>
      <c r="AI1245" s="57">
        <f t="shared" ref="AI1245" si="1536">IF(Q1245&gt;Q1248,1,0)</f>
        <v>0</v>
      </c>
      <c r="AJ1245" s="57">
        <f t="shared" ref="AJ1245" si="1537">IF(R1245&gt;R1248,1,0)</f>
        <v>0</v>
      </c>
      <c r="AK1245" s="57">
        <f t="shared" ref="AK1245" si="1538">IF(S1245&gt;S1248,1,0)</f>
        <v>0</v>
      </c>
      <c r="AL1245" s="57">
        <f t="shared" ref="AL1245" si="1539">IF(T1245&gt;T1248,1,0)</f>
        <v>0</v>
      </c>
      <c r="AN1245" s="57" t="str">
        <f t="shared" ref="AN1245" si="1540">IF(ISBLANK(N1245)=TRUE,"",IF(AF1245=1,N1248,-N1245))</f>
        <v/>
      </c>
      <c r="AO1245" s="57" t="str">
        <f t="shared" ref="AO1245" si="1541">IF(ISBLANK(O1245)=TRUE,"",IF(AG1245=1,O1248,-O1245))</f>
        <v/>
      </c>
      <c r="AP1245" s="57" t="str">
        <f t="shared" ref="AP1245" si="1542">IF(ISBLANK(P1245)=TRUE,"",IF(AH1245=1,P1248,-P1245))</f>
        <v/>
      </c>
      <c r="AQ1245" s="57" t="str">
        <f t="shared" ref="AQ1245" si="1543">IF(ISBLANK(Q1245)=TRUE,"",IF(AI1245=1,Q1248,-Q1245))</f>
        <v/>
      </c>
      <c r="AR1245" s="57" t="str">
        <f t="shared" ref="AR1245" si="1544">IF(ISBLANK(R1245)=TRUE,"",IF(AJ1245=1,R1248,-R1245))</f>
        <v/>
      </c>
      <c r="AS1245" s="57" t="str">
        <f t="shared" ref="AS1245" si="1545">IF(ISBLANK(S1245)=TRUE,"",IF(AK1245=1,S1248,-S1245))</f>
        <v/>
      </c>
      <c r="AT1245" s="57" t="str">
        <f t="shared" ref="AT1245" si="1546">IF(ISBLANK(T1245)=TRUE,"",IF(AL1245=1,T1248,-T1245))</f>
        <v/>
      </c>
      <c r="AZ1245" s="58" t="s">
        <v>5</v>
      </c>
      <c r="BA1245" s="58">
        <v>1</v>
      </c>
    </row>
    <row r="1246" spans="1:53" ht="39.9" customHeight="1" x14ac:dyDescent="1.1000000000000001">
      <c r="C1246" s="40"/>
      <c r="D1246" s="40"/>
      <c r="E1246" s="53"/>
      <c r="F1246" s="54"/>
      <c r="G1246" s="299"/>
      <c r="H1246" s="148"/>
      <c r="I1246" s="296" t="str">
        <f>IF(ISERROR(VLOOKUP(B1245,vylosovanie!$N$10:$Q$162,3,0))=TRUE," ",VLOOKUP(B1245,vylosovanie!$N$10:$Q$162,4,0))</f>
        <v xml:space="preserve"> </v>
      </c>
      <c r="J1246" s="297"/>
      <c r="K1246" s="297"/>
      <c r="L1246" s="297"/>
      <c r="M1246" s="52"/>
      <c r="N1246" s="301"/>
      <c r="O1246" s="301"/>
      <c r="P1246" s="301"/>
      <c r="Q1246" s="301"/>
      <c r="R1246" s="301"/>
      <c r="S1246" s="301"/>
      <c r="T1246" s="301"/>
      <c r="U1246" s="52"/>
      <c r="V1246" s="295"/>
      <c r="W1246" s="56"/>
      <c r="X1246" s="52"/>
      <c r="AE1246" s="42">
        <f>VLOOKUP(I1248,vylosovanie!$F$5:$L$41,7,0)</f>
        <v>51</v>
      </c>
      <c r="AF1246" s="57">
        <f>IF(N1248&gt;N1245,1,0)</f>
        <v>0</v>
      </c>
      <c r="AG1246" s="57">
        <f t="shared" ref="AG1246" si="1547">IF(O1248&gt;O1245,1,0)</f>
        <v>0</v>
      </c>
      <c r="AH1246" s="57">
        <f t="shared" ref="AH1246" si="1548">IF(P1248&gt;P1245,1,0)</f>
        <v>0</v>
      </c>
      <c r="AI1246" s="57">
        <f t="shared" ref="AI1246" si="1549">IF(Q1248&gt;Q1245,1,0)</f>
        <v>0</v>
      </c>
      <c r="AJ1246" s="57">
        <f t="shared" ref="AJ1246" si="1550">IF(R1248&gt;R1245,1,0)</f>
        <v>0</v>
      </c>
      <c r="AK1246" s="57">
        <f t="shared" ref="AK1246" si="1551">IF(S1248&gt;S1245,1,0)</f>
        <v>0</v>
      </c>
      <c r="AL1246" s="57">
        <f t="shared" ref="AL1246" si="1552">IF(T1248&gt;T1245,1,0)</f>
        <v>0</v>
      </c>
      <c r="AN1246" s="57" t="str">
        <f t="shared" ref="AN1246" si="1553">IF(ISBLANK(N1248)=TRUE,"",IF(AF1246=1,N1245,-N1248))</f>
        <v/>
      </c>
      <c r="AO1246" s="57" t="str">
        <f t="shared" ref="AO1246" si="1554">IF(ISBLANK(O1248)=TRUE,"",IF(AG1246=1,O1245,-O1248))</f>
        <v/>
      </c>
      <c r="AP1246" s="57" t="str">
        <f t="shared" ref="AP1246" si="1555">IF(ISBLANK(P1248)=TRUE,"",IF(AH1246=1,P1245,-P1248))</f>
        <v/>
      </c>
      <c r="AQ1246" s="57" t="str">
        <f t="shared" ref="AQ1246" si="1556">IF(ISBLANK(Q1248)=TRUE,"",IF(AI1246=1,Q1245,-Q1248))</f>
        <v/>
      </c>
      <c r="AR1246" s="57" t="str">
        <f t="shared" ref="AR1246" si="1557">IF(ISBLANK(R1248)=TRUE,"",IF(AJ1246=1,R1245,-R1248))</f>
        <v/>
      </c>
      <c r="AS1246" s="57" t="str">
        <f t="shared" ref="AS1246" si="1558">IF(ISBLANK(S1248)=TRUE,"",IF(AK1246=1,S1245,-S1248))</f>
        <v/>
      </c>
      <c r="AT1246" s="57" t="str">
        <f t="shared" ref="AT1246" si="1559">IF(ISBLANK(T1248)=TRUE,"",IF(AL1246=1,T1245,-T1248))</f>
        <v/>
      </c>
      <c r="AZ1246" s="58" t="s">
        <v>10</v>
      </c>
      <c r="BA1246" s="58">
        <v>2</v>
      </c>
    </row>
    <row r="1247" spans="1:53" ht="39.9" customHeight="1" x14ac:dyDescent="1.1000000000000001">
      <c r="C1247" s="40"/>
      <c r="D1247" s="40"/>
      <c r="E1247" s="53" t="s">
        <v>20</v>
      </c>
      <c r="F1247" s="54" t="e">
        <f>VLOOKUP(A1243,'zoznam zapasov pomoc'!$A$6:$K$133,9,0)</f>
        <v>#N/A</v>
      </c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6"/>
      <c r="X1247" s="52"/>
      <c r="AZ1247" s="58" t="s">
        <v>23</v>
      </c>
      <c r="BA1247" s="58">
        <v>3</v>
      </c>
    </row>
    <row r="1248" spans="1:53" ht="39.9" customHeight="1" x14ac:dyDescent="1.1000000000000001">
      <c r="A1248" s="41" t="e">
        <f>CONCATENATE(2,A1243)</f>
        <v>#N/A</v>
      </c>
      <c r="B1248" s="41" t="e">
        <f>VLOOKUP(A1248,'KO KODY SPOLU'!$A$3:$B$478,2,0)</f>
        <v>#N/A</v>
      </c>
      <c r="C1248" s="40"/>
      <c r="D1248" s="40"/>
      <c r="E1248" s="53" t="s">
        <v>13</v>
      </c>
      <c r="F1248" s="59" t="e">
        <f>VLOOKUP(A1243,'zoznam zapasov pomoc'!$A$6:$K$133,10,0)</f>
        <v>#N/A</v>
      </c>
      <c r="G1248" s="298"/>
      <c r="H1248" s="148"/>
      <c r="I1248" s="296" t="str">
        <f>IF(ISERROR(VLOOKUP(B1248,vylosovanie!$N$10:$Q$162,3,0))=TRUE," ",VLOOKUP(B1248,vylosovanie!$N$10:$Q$162,3,0))</f>
        <v xml:space="preserve"> </v>
      </c>
      <c r="J1248" s="297"/>
      <c r="K1248" s="297"/>
      <c r="L1248" s="297"/>
      <c r="M1248" s="52"/>
      <c r="N1248" s="300"/>
      <c r="O1248" s="300"/>
      <c r="P1248" s="300"/>
      <c r="Q1248" s="300"/>
      <c r="R1248" s="300"/>
      <c r="S1248" s="300"/>
      <c r="T1248" s="300"/>
      <c r="U1248" s="52"/>
      <c r="V1248" s="295" t="str">
        <f>IF(SUM(AF1245:AL1246)=0,"",SUM(AF1246:AL1246))</f>
        <v/>
      </c>
      <c r="W1248" s="56"/>
      <c r="X1248" s="52"/>
      <c r="AZ1248" s="58" t="s">
        <v>24</v>
      </c>
      <c r="BA1248" s="58">
        <v>4</v>
      </c>
    </row>
    <row r="1249" spans="1:53" ht="39.9" customHeight="1" x14ac:dyDescent="1.1000000000000001">
      <c r="C1249" s="40"/>
      <c r="D1249" s="40"/>
      <c r="E1249" s="60"/>
      <c r="F1249" s="61"/>
      <c r="G1249" s="299"/>
      <c r="H1249" s="148"/>
      <c r="I1249" s="296" t="str">
        <f>IF(ISERROR(VLOOKUP(B1248,vylosovanie!$N$10:$Q$162,3,0))=TRUE," ",VLOOKUP(B1248,vylosovanie!$N$10:$Q$162,4,0))</f>
        <v xml:space="preserve"> </v>
      </c>
      <c r="J1249" s="297"/>
      <c r="K1249" s="297"/>
      <c r="L1249" s="297"/>
      <c r="M1249" s="52"/>
      <c r="N1249" s="301"/>
      <c r="O1249" s="301"/>
      <c r="P1249" s="301"/>
      <c r="Q1249" s="301"/>
      <c r="R1249" s="301"/>
      <c r="S1249" s="301"/>
      <c r="T1249" s="301"/>
      <c r="U1249" s="52"/>
      <c r="V1249" s="295"/>
      <c r="W1249" s="56"/>
      <c r="X1249" s="52"/>
      <c r="AZ1249" s="58" t="s">
        <v>25</v>
      </c>
      <c r="BA1249" s="58">
        <v>5</v>
      </c>
    </row>
    <row r="1250" spans="1:53" ht="39.9" customHeight="1" x14ac:dyDescent="1.1000000000000001">
      <c r="C1250" s="40"/>
      <c r="D1250" s="40"/>
      <c r="E1250" s="53" t="s">
        <v>36</v>
      </c>
      <c r="F1250" s="54" t="s">
        <v>476</v>
      </c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6"/>
      <c r="X1250" s="52"/>
      <c r="AZ1250" s="58" t="s">
        <v>26</v>
      </c>
      <c r="BA1250" s="58">
        <v>6</v>
      </c>
    </row>
    <row r="1251" spans="1:53" ht="39.9" customHeight="1" x14ac:dyDescent="1.1000000000000001">
      <c r="C1251" s="40"/>
      <c r="D1251" s="40"/>
      <c r="E1251" s="60"/>
      <c r="F1251" s="61"/>
      <c r="G1251" s="52"/>
      <c r="H1251" s="52"/>
      <c r="I1251" s="52" t="s">
        <v>17</v>
      </c>
      <c r="J1251" s="52"/>
      <c r="K1251" s="52"/>
      <c r="L1251" s="52"/>
      <c r="M1251" s="52"/>
      <c r="N1251" s="62"/>
      <c r="O1251" s="55"/>
      <c r="P1251" s="55" t="s">
        <v>19</v>
      </c>
      <c r="Q1251" s="55"/>
      <c r="R1251" s="55"/>
      <c r="S1251" s="55"/>
      <c r="T1251" s="55"/>
      <c r="U1251" s="52"/>
      <c r="V1251" s="52"/>
      <c r="W1251" s="56"/>
      <c r="X1251" s="52"/>
      <c r="AZ1251" s="58" t="s">
        <v>27</v>
      </c>
      <c r="BA1251" s="58">
        <v>7</v>
      </c>
    </row>
    <row r="1252" spans="1:53" ht="39.9" customHeight="1" x14ac:dyDescent="1.1000000000000001">
      <c r="E1252" s="53" t="s">
        <v>11</v>
      </c>
      <c r="F1252" s="54"/>
      <c r="G1252" s="52"/>
      <c r="H1252" s="52"/>
      <c r="I1252" s="294"/>
      <c r="J1252" s="294"/>
      <c r="K1252" s="294"/>
      <c r="L1252" s="294"/>
      <c r="M1252" s="52"/>
      <c r="N1252" s="291" t="str">
        <f>IF(I1245="x",I1248,IF(I1248="x",I1245,IF(V1245="w",I1245,IF(V1248="w",I1248,IF(V1245&gt;V1248,I1245,IF(V1248&gt;V1245,I1248," "))))))</f>
        <v xml:space="preserve"> </v>
      </c>
      <c r="O1252" s="302"/>
      <c r="P1252" s="302"/>
      <c r="Q1252" s="302"/>
      <c r="R1252" s="302"/>
      <c r="S1252" s="303"/>
      <c r="T1252" s="52"/>
      <c r="U1252" s="52"/>
      <c r="V1252" s="52"/>
      <c r="W1252" s="56"/>
      <c r="X1252" s="52"/>
      <c r="AZ1252" s="58" t="s">
        <v>28</v>
      </c>
      <c r="BA1252" s="58">
        <v>8</v>
      </c>
    </row>
    <row r="1253" spans="1:53" ht="39.9" customHeight="1" x14ac:dyDescent="1.1000000000000001">
      <c r="E1253" s="60"/>
      <c r="F1253" s="61"/>
      <c r="G1253" s="52"/>
      <c r="H1253" s="52"/>
      <c r="I1253" s="294"/>
      <c r="J1253" s="294"/>
      <c r="K1253" s="294"/>
      <c r="L1253" s="294"/>
      <c r="M1253" s="52"/>
      <c r="N1253" s="291" t="str">
        <f>IF(I1246="x",I1249,IF(I1249="x",I1246,IF(V1245="w",I1246,IF(V1248="w",I1249,IF(V1245&gt;V1248,I1246,IF(V1248&gt;V1245,I1249," "))))))</f>
        <v xml:space="preserve"> </v>
      </c>
      <c r="O1253" s="302"/>
      <c r="P1253" s="302"/>
      <c r="Q1253" s="302"/>
      <c r="R1253" s="302"/>
      <c r="S1253" s="303"/>
      <c r="T1253" s="52"/>
      <c r="U1253" s="52"/>
      <c r="V1253" s="52"/>
      <c r="W1253" s="56"/>
      <c r="X1253" s="52"/>
    </row>
    <row r="1254" spans="1:53" ht="39.9" customHeight="1" x14ac:dyDescent="1.1000000000000001">
      <c r="E1254" s="53" t="s">
        <v>12</v>
      </c>
      <c r="F1254" s="149" t="e">
        <f>IF($K$1=8,VLOOKUP('zapisy k stolom'!F1243,PAVUK!$GR$2:$GS$8,2,0),IF($K$1=16,VLOOKUP('zapisy k stolom'!F1243,PAVUK!$HF$2:$HG$16,2,0),IF($K$1=32,VLOOKUP('zapisy k stolom'!F1243,PAVUK!$HB$2:$HC$32,2,0),IF('zapisy k stolom'!$K$1=64,VLOOKUP('zapisy k stolom'!F1243,PAVUK!$GX$2:$GY$64,2,0),IF('zapisy k stolom'!$K$1=128,VLOOKUP('zapisy k stolom'!F1243,PAVUK!$GT$2:$GU$128,2,0))))))</f>
        <v>#N/A</v>
      </c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6"/>
      <c r="X1254" s="52"/>
    </row>
    <row r="1255" spans="1:53" ht="39.9" customHeight="1" x14ac:dyDescent="1.1000000000000001">
      <c r="E1255" s="60"/>
      <c r="F1255" s="61"/>
      <c r="G1255" s="52"/>
      <c r="H1255" s="52" t="s">
        <v>18</v>
      </c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6"/>
      <c r="X1255" s="52"/>
    </row>
    <row r="1256" spans="1:53" ht="39.9" customHeight="1" x14ac:dyDescent="1.1000000000000001">
      <c r="E1256" s="60"/>
      <c r="F1256" s="61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6"/>
      <c r="X1256" s="52"/>
    </row>
    <row r="1257" spans="1:53" ht="39.9" customHeight="1" x14ac:dyDescent="1.1000000000000001">
      <c r="E1257" s="60"/>
      <c r="F1257" s="61"/>
      <c r="G1257" s="52"/>
      <c r="H1257" s="52"/>
      <c r="I1257" s="289" t="str">
        <f>I1245</f>
        <v xml:space="preserve"> </v>
      </c>
      <c r="J1257" s="289"/>
      <c r="K1257" s="289"/>
      <c r="L1257" s="289"/>
      <c r="M1257" s="52"/>
      <c r="N1257" s="52"/>
      <c r="P1257" s="289" t="str">
        <f>I1248</f>
        <v xml:space="preserve"> </v>
      </c>
      <c r="Q1257" s="289"/>
      <c r="R1257" s="289"/>
      <c r="S1257" s="289"/>
      <c r="T1257" s="290"/>
      <c r="U1257" s="290"/>
      <c r="V1257" s="52"/>
      <c r="W1257" s="56"/>
      <c r="X1257" s="52"/>
    </row>
    <row r="1258" spans="1:53" ht="39.9" customHeight="1" x14ac:dyDescent="1.1000000000000001">
      <c r="E1258" s="60"/>
      <c r="F1258" s="61"/>
      <c r="G1258" s="52"/>
      <c r="H1258" s="52"/>
      <c r="I1258" s="289" t="str">
        <f>I1246</f>
        <v xml:space="preserve"> </v>
      </c>
      <c r="J1258" s="289"/>
      <c r="K1258" s="289"/>
      <c r="L1258" s="289"/>
      <c r="M1258" s="52"/>
      <c r="N1258" s="52"/>
      <c r="O1258" s="52"/>
      <c r="P1258" s="289" t="str">
        <f>I1249</f>
        <v xml:space="preserve"> </v>
      </c>
      <c r="Q1258" s="289"/>
      <c r="R1258" s="289"/>
      <c r="S1258" s="289"/>
      <c r="T1258" s="290"/>
      <c r="U1258" s="290"/>
      <c r="V1258" s="52"/>
      <c r="W1258" s="56"/>
      <c r="X1258" s="52"/>
    </row>
    <row r="1259" spans="1:53" ht="69.900000000000006" customHeight="1" x14ac:dyDescent="1.1000000000000001">
      <c r="E1259" s="53"/>
      <c r="F1259" s="54"/>
      <c r="G1259" s="52"/>
      <c r="H1259" s="63" t="s">
        <v>21</v>
      </c>
      <c r="I1259" s="291"/>
      <c r="J1259" s="292"/>
      <c r="K1259" s="292"/>
      <c r="L1259" s="293"/>
      <c r="M1259" s="52"/>
      <c r="N1259" s="52"/>
      <c r="O1259" s="63" t="s">
        <v>21</v>
      </c>
      <c r="P1259" s="294"/>
      <c r="Q1259" s="294"/>
      <c r="R1259" s="294"/>
      <c r="S1259" s="294"/>
      <c r="T1259" s="294"/>
      <c r="U1259" s="294"/>
      <c r="V1259" s="52"/>
      <c r="W1259" s="56"/>
      <c r="X1259" s="52"/>
    </row>
    <row r="1260" spans="1:53" ht="69.900000000000006" customHeight="1" x14ac:dyDescent="1.1000000000000001">
      <c r="E1260" s="53"/>
      <c r="F1260" s="54"/>
      <c r="G1260" s="52"/>
      <c r="H1260" s="63" t="s">
        <v>22</v>
      </c>
      <c r="I1260" s="294"/>
      <c r="J1260" s="294"/>
      <c r="K1260" s="294"/>
      <c r="L1260" s="294"/>
      <c r="M1260" s="52"/>
      <c r="N1260" s="52"/>
      <c r="O1260" s="63" t="s">
        <v>22</v>
      </c>
      <c r="P1260" s="294"/>
      <c r="Q1260" s="294"/>
      <c r="R1260" s="294"/>
      <c r="S1260" s="294"/>
      <c r="T1260" s="294"/>
      <c r="U1260" s="294"/>
      <c r="V1260" s="52"/>
      <c r="W1260" s="56"/>
      <c r="X1260" s="52"/>
    </row>
    <row r="1261" spans="1:53" ht="69.900000000000006" customHeight="1" x14ac:dyDescent="1.1000000000000001">
      <c r="E1261" s="53"/>
      <c r="F1261" s="54"/>
      <c r="G1261" s="52"/>
      <c r="H1261" s="63" t="s">
        <v>22</v>
      </c>
      <c r="I1261" s="294"/>
      <c r="J1261" s="294"/>
      <c r="K1261" s="294"/>
      <c r="L1261" s="294"/>
      <c r="M1261" s="52"/>
      <c r="N1261" s="52"/>
      <c r="O1261" s="63" t="s">
        <v>22</v>
      </c>
      <c r="P1261" s="294"/>
      <c r="Q1261" s="294"/>
      <c r="R1261" s="294"/>
      <c r="S1261" s="294"/>
      <c r="T1261" s="294"/>
      <c r="U1261" s="294"/>
      <c r="V1261" s="52"/>
      <c r="W1261" s="56"/>
      <c r="X1261" s="52"/>
    </row>
    <row r="1262" spans="1:53" ht="39.9" customHeight="1" thickBot="1" x14ac:dyDescent="1.1499999999999999">
      <c r="E1262" s="64"/>
      <c r="F1262" s="65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7"/>
      <c r="U1262" s="67"/>
      <c r="V1262" s="67"/>
      <c r="W1262" s="68"/>
      <c r="X1262" s="52"/>
    </row>
    <row r="1263" spans="1:53" ht="61.8" thickBot="1" x14ac:dyDescent="1.1499999999999999"/>
    <row r="1264" spans="1:53" ht="39.9" customHeight="1" x14ac:dyDescent="1.1000000000000001">
      <c r="A1264" s="41" t="e">
        <f>F1275</f>
        <v>#N/A</v>
      </c>
      <c r="C1264" s="40"/>
      <c r="D1264" s="40"/>
      <c r="E1264" s="48" t="s">
        <v>39</v>
      </c>
      <c r="F1264" s="49">
        <f>F1243+1</f>
        <v>61</v>
      </c>
      <c r="G1264" s="50"/>
      <c r="H1264" s="86" t="s">
        <v>192</v>
      </c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 t="s">
        <v>15</v>
      </c>
      <c r="W1264" s="51"/>
      <c r="X1264" s="52"/>
      <c r="Y1264" s="42" t="e">
        <f>A1266</f>
        <v>#N/A</v>
      </c>
      <c r="Z1264" s="47" t="str">
        <f>CONCATENATE("(",V1266,":",V1269,")")</f>
        <v>(:)</v>
      </c>
      <c r="AA1264" s="44" t="str">
        <f>IF(N1273=" ","",IF(N1273=I1266,B1266,IF(N1273=I1269,B1269," ")))</f>
        <v/>
      </c>
      <c r="AB1264" s="44" t="str">
        <f>IF(V1266&gt;V1269,AV1264,IF(V1269&gt;V1266,AV1265,""))</f>
        <v/>
      </c>
      <c r="AC1264" s="44" t="e">
        <f>CONCATENATE("Tbl.: ",F1266,"   H: ",F1269,"   D: ",F1268)</f>
        <v>#N/A</v>
      </c>
      <c r="AD1264" s="42" t="e">
        <f>IF(OR(I1269="X",I1266="X"),"",IF(N1273=I1266,B1269,B1266))</f>
        <v>#N/A</v>
      </c>
      <c r="AE1264" s="42" t="s">
        <v>4</v>
      </c>
      <c r="AV1264" s="45" t="str">
        <f>CONCATENATE(V1266,":",V1269, " ( ",AN1266,",",AO1266,",",AP1266,",",AQ1266,",",AR1266,",",AS1266,",",AT1266," ) ")</f>
        <v xml:space="preserve">: ( ,,,,,, ) </v>
      </c>
    </row>
    <row r="1265" spans="1:53" ht="39.9" customHeight="1" x14ac:dyDescent="1.1000000000000001">
      <c r="C1265" s="40"/>
      <c r="D1265" s="40"/>
      <c r="E1265" s="53"/>
      <c r="F1265" s="54"/>
      <c r="G1265" s="85" t="s">
        <v>191</v>
      </c>
      <c r="H1265" s="87" t="s">
        <v>193</v>
      </c>
      <c r="I1265" s="52"/>
      <c r="J1265" s="52"/>
      <c r="K1265" s="52"/>
      <c r="L1265" s="52"/>
      <c r="M1265" s="52"/>
      <c r="N1265" s="55">
        <v>1</v>
      </c>
      <c r="O1265" s="55">
        <v>2</v>
      </c>
      <c r="P1265" s="55">
        <v>3</v>
      </c>
      <c r="Q1265" s="55">
        <v>4</v>
      </c>
      <c r="R1265" s="55">
        <v>5</v>
      </c>
      <c r="S1265" s="55">
        <v>6</v>
      </c>
      <c r="T1265" s="55">
        <v>7</v>
      </c>
      <c r="U1265" s="52"/>
      <c r="V1265" s="55" t="s">
        <v>16</v>
      </c>
      <c r="W1265" s="56"/>
      <c r="X1265" s="52"/>
      <c r="AE1265" s="42" t="s">
        <v>38</v>
      </c>
      <c r="AV1265" s="45" t="str">
        <f>CONCATENATE(V1269,":",V1266, " ( ",AN1267,",",AO1267,",",AP1267,",",AQ1267,",",AR1267,",",AS1267,",",AT1267," ) ")</f>
        <v xml:space="preserve">: ( ,,,,,, ) </v>
      </c>
    </row>
    <row r="1266" spans="1:53" ht="39.9" customHeight="1" x14ac:dyDescent="1.1000000000000001">
      <c r="A1266" s="41" t="e">
        <f>CONCATENATE(1,A1264)</f>
        <v>#N/A</v>
      </c>
      <c r="B1266" s="41" t="e">
        <f>VLOOKUP(A1266,'KO KODY SPOLU'!$A$3:$B$478,2,0)</f>
        <v>#N/A</v>
      </c>
      <c r="C1266" s="40"/>
      <c r="D1266" s="40"/>
      <c r="E1266" s="53" t="s">
        <v>14</v>
      </c>
      <c r="F1266" s="54" t="e">
        <f>VLOOKUP(A1264,'zoznam zapasov pomoc'!$A$6:$K$133,11,0)</f>
        <v>#N/A</v>
      </c>
      <c r="G1266" s="298"/>
      <c r="H1266" s="148"/>
      <c r="I1266" s="296" t="str">
        <f>IF(ISERROR(VLOOKUP(B1266,vylosovanie!$N$10:$Q$162,3,0))=TRUE," ",VLOOKUP(B1266,vylosovanie!$N$10:$Q$162,3,0))</f>
        <v xml:space="preserve"> </v>
      </c>
      <c r="J1266" s="297"/>
      <c r="K1266" s="297"/>
      <c r="L1266" s="297"/>
      <c r="M1266" s="52"/>
      <c r="N1266" s="300"/>
      <c r="O1266" s="300"/>
      <c r="P1266" s="300"/>
      <c r="Q1266" s="300"/>
      <c r="R1266" s="300"/>
      <c r="S1266" s="300"/>
      <c r="T1266" s="300"/>
      <c r="U1266" s="52"/>
      <c r="V1266" s="295" t="str">
        <f>IF(SUM(AF1266:AL1267)=0,"",SUM(AF1266:AL1266))</f>
        <v/>
      </c>
      <c r="W1266" s="56"/>
      <c r="X1266" s="52"/>
      <c r="AE1266" s="42">
        <f>VLOOKUP(I1266,vylosovanie!$F$5:$L$41,7,0)</f>
        <v>51</v>
      </c>
      <c r="AF1266" s="57">
        <f>IF(N1266&gt;N1269,1,0)</f>
        <v>0</v>
      </c>
      <c r="AG1266" s="57">
        <f t="shared" ref="AG1266" si="1560">IF(O1266&gt;O1269,1,0)</f>
        <v>0</v>
      </c>
      <c r="AH1266" s="57">
        <f t="shared" ref="AH1266" si="1561">IF(P1266&gt;P1269,1,0)</f>
        <v>0</v>
      </c>
      <c r="AI1266" s="57">
        <f t="shared" ref="AI1266" si="1562">IF(Q1266&gt;Q1269,1,0)</f>
        <v>0</v>
      </c>
      <c r="AJ1266" s="57">
        <f t="shared" ref="AJ1266" si="1563">IF(R1266&gt;R1269,1,0)</f>
        <v>0</v>
      </c>
      <c r="AK1266" s="57">
        <f t="shared" ref="AK1266" si="1564">IF(S1266&gt;S1269,1,0)</f>
        <v>0</v>
      </c>
      <c r="AL1266" s="57">
        <f t="shared" ref="AL1266" si="1565">IF(T1266&gt;T1269,1,0)</f>
        <v>0</v>
      </c>
      <c r="AN1266" s="57" t="str">
        <f t="shared" ref="AN1266" si="1566">IF(ISBLANK(N1266)=TRUE,"",IF(AF1266=1,N1269,-N1266))</f>
        <v/>
      </c>
      <c r="AO1266" s="57" t="str">
        <f t="shared" ref="AO1266" si="1567">IF(ISBLANK(O1266)=TRUE,"",IF(AG1266=1,O1269,-O1266))</f>
        <v/>
      </c>
      <c r="AP1266" s="57" t="str">
        <f t="shared" ref="AP1266" si="1568">IF(ISBLANK(P1266)=TRUE,"",IF(AH1266=1,P1269,-P1266))</f>
        <v/>
      </c>
      <c r="AQ1266" s="57" t="str">
        <f t="shared" ref="AQ1266" si="1569">IF(ISBLANK(Q1266)=TRUE,"",IF(AI1266=1,Q1269,-Q1266))</f>
        <v/>
      </c>
      <c r="AR1266" s="57" t="str">
        <f t="shared" ref="AR1266" si="1570">IF(ISBLANK(R1266)=TRUE,"",IF(AJ1266=1,R1269,-R1266))</f>
        <v/>
      </c>
      <c r="AS1266" s="57" t="str">
        <f t="shared" ref="AS1266" si="1571">IF(ISBLANK(S1266)=TRUE,"",IF(AK1266=1,S1269,-S1266))</f>
        <v/>
      </c>
      <c r="AT1266" s="57" t="str">
        <f t="shared" ref="AT1266" si="1572">IF(ISBLANK(T1266)=TRUE,"",IF(AL1266=1,T1269,-T1266))</f>
        <v/>
      </c>
      <c r="AZ1266" s="58" t="s">
        <v>5</v>
      </c>
      <c r="BA1266" s="58">
        <v>1</v>
      </c>
    </row>
    <row r="1267" spans="1:53" ht="39.9" customHeight="1" x14ac:dyDescent="1.1000000000000001">
      <c r="C1267" s="40"/>
      <c r="D1267" s="40"/>
      <c r="E1267" s="53"/>
      <c r="F1267" s="54"/>
      <c r="G1267" s="299"/>
      <c r="H1267" s="148"/>
      <c r="I1267" s="296" t="str">
        <f>IF(ISERROR(VLOOKUP(B1266,vylosovanie!$N$10:$Q$162,3,0))=TRUE," ",VLOOKUP(B1266,vylosovanie!$N$10:$Q$162,4,0))</f>
        <v xml:space="preserve"> </v>
      </c>
      <c r="J1267" s="297"/>
      <c r="K1267" s="297"/>
      <c r="L1267" s="297"/>
      <c r="M1267" s="52"/>
      <c r="N1267" s="301"/>
      <c r="O1267" s="301"/>
      <c r="P1267" s="301"/>
      <c r="Q1267" s="301"/>
      <c r="R1267" s="301"/>
      <c r="S1267" s="301"/>
      <c r="T1267" s="301"/>
      <c r="U1267" s="52"/>
      <c r="V1267" s="295"/>
      <c r="W1267" s="56"/>
      <c r="X1267" s="52"/>
      <c r="AE1267" s="42">
        <f>VLOOKUP(I1269,vylosovanie!$F$5:$L$41,7,0)</f>
        <v>51</v>
      </c>
      <c r="AF1267" s="57">
        <f>IF(N1269&gt;N1266,1,0)</f>
        <v>0</v>
      </c>
      <c r="AG1267" s="57">
        <f t="shared" ref="AG1267" si="1573">IF(O1269&gt;O1266,1,0)</f>
        <v>0</v>
      </c>
      <c r="AH1267" s="57">
        <f t="shared" ref="AH1267" si="1574">IF(P1269&gt;P1266,1,0)</f>
        <v>0</v>
      </c>
      <c r="AI1267" s="57">
        <f t="shared" ref="AI1267" si="1575">IF(Q1269&gt;Q1266,1,0)</f>
        <v>0</v>
      </c>
      <c r="AJ1267" s="57">
        <f t="shared" ref="AJ1267" si="1576">IF(R1269&gt;R1266,1,0)</f>
        <v>0</v>
      </c>
      <c r="AK1267" s="57">
        <f t="shared" ref="AK1267" si="1577">IF(S1269&gt;S1266,1,0)</f>
        <v>0</v>
      </c>
      <c r="AL1267" s="57">
        <f t="shared" ref="AL1267" si="1578">IF(T1269&gt;T1266,1,0)</f>
        <v>0</v>
      </c>
      <c r="AN1267" s="57" t="str">
        <f t="shared" ref="AN1267" si="1579">IF(ISBLANK(N1269)=TRUE,"",IF(AF1267=1,N1266,-N1269))</f>
        <v/>
      </c>
      <c r="AO1267" s="57" t="str">
        <f t="shared" ref="AO1267" si="1580">IF(ISBLANK(O1269)=TRUE,"",IF(AG1267=1,O1266,-O1269))</f>
        <v/>
      </c>
      <c r="AP1267" s="57" t="str">
        <f t="shared" ref="AP1267" si="1581">IF(ISBLANK(P1269)=TRUE,"",IF(AH1267=1,P1266,-P1269))</f>
        <v/>
      </c>
      <c r="AQ1267" s="57" t="str">
        <f t="shared" ref="AQ1267" si="1582">IF(ISBLANK(Q1269)=TRUE,"",IF(AI1267=1,Q1266,-Q1269))</f>
        <v/>
      </c>
      <c r="AR1267" s="57" t="str">
        <f t="shared" ref="AR1267" si="1583">IF(ISBLANK(R1269)=TRUE,"",IF(AJ1267=1,R1266,-R1269))</f>
        <v/>
      </c>
      <c r="AS1267" s="57" t="str">
        <f t="shared" ref="AS1267" si="1584">IF(ISBLANK(S1269)=TRUE,"",IF(AK1267=1,S1266,-S1269))</f>
        <v/>
      </c>
      <c r="AT1267" s="57" t="str">
        <f t="shared" ref="AT1267" si="1585">IF(ISBLANK(T1269)=TRUE,"",IF(AL1267=1,T1266,-T1269))</f>
        <v/>
      </c>
      <c r="AZ1267" s="58" t="s">
        <v>10</v>
      </c>
      <c r="BA1267" s="58">
        <v>2</v>
      </c>
    </row>
    <row r="1268" spans="1:53" ht="39.9" customHeight="1" x14ac:dyDescent="1.1000000000000001">
      <c r="C1268" s="40"/>
      <c r="D1268" s="40"/>
      <c r="E1268" s="53" t="s">
        <v>20</v>
      </c>
      <c r="F1268" s="54" t="e">
        <f>VLOOKUP(A1264,'zoznam zapasov pomoc'!$A$6:$K$133,9,0)</f>
        <v>#N/A</v>
      </c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6"/>
      <c r="X1268" s="52"/>
      <c r="AZ1268" s="58" t="s">
        <v>23</v>
      </c>
      <c r="BA1268" s="58">
        <v>3</v>
      </c>
    </row>
    <row r="1269" spans="1:53" ht="39.9" customHeight="1" x14ac:dyDescent="1.1000000000000001">
      <c r="A1269" s="41" t="e">
        <f>CONCATENATE(2,A1264)</f>
        <v>#N/A</v>
      </c>
      <c r="B1269" s="41" t="e">
        <f>VLOOKUP(A1269,'KO KODY SPOLU'!$A$3:$B$478,2,0)</f>
        <v>#N/A</v>
      </c>
      <c r="C1269" s="40"/>
      <c r="D1269" s="40"/>
      <c r="E1269" s="53" t="s">
        <v>13</v>
      </c>
      <c r="F1269" s="59" t="e">
        <f>VLOOKUP(A1264,'zoznam zapasov pomoc'!$A$6:$K$133,10,0)</f>
        <v>#N/A</v>
      </c>
      <c r="G1269" s="298"/>
      <c r="H1269" s="148"/>
      <c r="I1269" s="296" t="str">
        <f>IF(ISERROR(VLOOKUP(B1269,vylosovanie!$N$10:$Q$162,3,0))=TRUE," ",VLOOKUP(B1269,vylosovanie!$N$10:$Q$162,3,0))</f>
        <v xml:space="preserve"> </v>
      </c>
      <c r="J1269" s="297"/>
      <c r="K1269" s="297"/>
      <c r="L1269" s="297"/>
      <c r="M1269" s="52"/>
      <c r="N1269" s="300"/>
      <c r="O1269" s="300"/>
      <c r="P1269" s="300"/>
      <c r="Q1269" s="300"/>
      <c r="R1269" s="300"/>
      <c r="S1269" s="300"/>
      <c r="T1269" s="300"/>
      <c r="U1269" s="52"/>
      <c r="V1269" s="295" t="str">
        <f>IF(SUM(AF1266:AL1267)=0,"",SUM(AF1267:AL1267))</f>
        <v/>
      </c>
      <c r="W1269" s="56"/>
      <c r="X1269" s="52"/>
      <c r="AZ1269" s="58" t="s">
        <v>24</v>
      </c>
      <c r="BA1269" s="58">
        <v>4</v>
      </c>
    </row>
    <row r="1270" spans="1:53" ht="39.9" customHeight="1" x14ac:dyDescent="1.1000000000000001">
      <c r="C1270" s="40"/>
      <c r="D1270" s="40"/>
      <c r="E1270" s="60"/>
      <c r="F1270" s="61"/>
      <c r="G1270" s="299"/>
      <c r="H1270" s="148"/>
      <c r="I1270" s="296" t="str">
        <f>IF(ISERROR(VLOOKUP(B1269,vylosovanie!$N$10:$Q$162,3,0))=TRUE," ",VLOOKUP(B1269,vylosovanie!$N$10:$Q$162,4,0))</f>
        <v xml:space="preserve"> </v>
      </c>
      <c r="J1270" s="297"/>
      <c r="K1270" s="297"/>
      <c r="L1270" s="297"/>
      <c r="M1270" s="52"/>
      <c r="N1270" s="301"/>
      <c r="O1270" s="301"/>
      <c r="P1270" s="301"/>
      <c r="Q1270" s="301"/>
      <c r="R1270" s="301"/>
      <c r="S1270" s="301"/>
      <c r="T1270" s="301"/>
      <c r="U1270" s="52"/>
      <c r="V1270" s="295"/>
      <c r="W1270" s="56"/>
      <c r="X1270" s="52"/>
      <c r="AZ1270" s="58" t="s">
        <v>25</v>
      </c>
      <c r="BA1270" s="58">
        <v>5</v>
      </c>
    </row>
    <row r="1271" spans="1:53" ht="39.9" customHeight="1" x14ac:dyDescent="1.1000000000000001">
      <c r="C1271" s="40"/>
      <c r="D1271" s="40"/>
      <c r="E1271" s="53" t="s">
        <v>36</v>
      </c>
      <c r="F1271" s="54" t="s">
        <v>476</v>
      </c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6"/>
      <c r="X1271" s="52"/>
      <c r="AZ1271" s="58" t="s">
        <v>26</v>
      </c>
      <c r="BA1271" s="58">
        <v>6</v>
      </c>
    </row>
    <row r="1272" spans="1:53" ht="39.9" customHeight="1" x14ac:dyDescent="1.1000000000000001">
      <c r="C1272" s="40"/>
      <c r="D1272" s="40"/>
      <c r="E1272" s="60"/>
      <c r="F1272" s="61"/>
      <c r="G1272" s="52"/>
      <c r="H1272" s="52"/>
      <c r="I1272" s="52" t="s">
        <v>17</v>
      </c>
      <c r="J1272" s="52"/>
      <c r="K1272" s="52"/>
      <c r="L1272" s="52"/>
      <c r="M1272" s="52"/>
      <c r="N1272" s="62"/>
      <c r="O1272" s="55"/>
      <c r="P1272" s="55" t="s">
        <v>19</v>
      </c>
      <c r="Q1272" s="55"/>
      <c r="R1272" s="55"/>
      <c r="S1272" s="55"/>
      <c r="T1272" s="55"/>
      <c r="U1272" s="52"/>
      <c r="V1272" s="52"/>
      <c r="W1272" s="56"/>
      <c r="X1272" s="52"/>
      <c r="AZ1272" s="58" t="s">
        <v>27</v>
      </c>
      <c r="BA1272" s="58">
        <v>7</v>
      </c>
    </row>
    <row r="1273" spans="1:53" ht="39.9" customHeight="1" x14ac:dyDescent="1.1000000000000001">
      <c r="E1273" s="53" t="s">
        <v>11</v>
      </c>
      <c r="F1273" s="54"/>
      <c r="G1273" s="52"/>
      <c r="H1273" s="52"/>
      <c r="I1273" s="294"/>
      <c r="J1273" s="294"/>
      <c r="K1273" s="294"/>
      <c r="L1273" s="294"/>
      <c r="M1273" s="52"/>
      <c r="N1273" s="291" t="str">
        <f>IF(I1266="x",I1269,IF(I1269="x",I1266,IF(V1266="w",I1266,IF(V1269="w",I1269,IF(V1266&gt;V1269,I1266,IF(V1269&gt;V1266,I1269," "))))))</f>
        <v xml:space="preserve"> </v>
      </c>
      <c r="O1273" s="302"/>
      <c r="P1273" s="302"/>
      <c r="Q1273" s="302"/>
      <c r="R1273" s="302"/>
      <c r="S1273" s="303"/>
      <c r="T1273" s="52"/>
      <c r="U1273" s="52"/>
      <c r="V1273" s="52"/>
      <c r="W1273" s="56"/>
      <c r="X1273" s="52"/>
      <c r="AZ1273" s="58" t="s">
        <v>28</v>
      </c>
      <c r="BA1273" s="58">
        <v>8</v>
      </c>
    </row>
    <row r="1274" spans="1:53" ht="39.9" customHeight="1" x14ac:dyDescent="1.1000000000000001">
      <c r="E1274" s="60"/>
      <c r="F1274" s="61"/>
      <c r="G1274" s="52"/>
      <c r="H1274" s="52"/>
      <c r="I1274" s="294"/>
      <c r="J1274" s="294"/>
      <c r="K1274" s="294"/>
      <c r="L1274" s="294"/>
      <c r="M1274" s="52"/>
      <c r="N1274" s="291" t="str">
        <f>IF(I1267="x",I1270,IF(I1270="x",I1267,IF(V1266="w",I1267,IF(V1269="w",I1270,IF(V1266&gt;V1269,I1267,IF(V1269&gt;V1266,I1270," "))))))</f>
        <v xml:space="preserve"> </v>
      </c>
      <c r="O1274" s="302"/>
      <c r="P1274" s="302"/>
      <c r="Q1274" s="302"/>
      <c r="R1274" s="302"/>
      <c r="S1274" s="303"/>
      <c r="T1274" s="52"/>
      <c r="U1274" s="52"/>
      <c r="V1274" s="52"/>
      <c r="W1274" s="56"/>
      <c r="X1274" s="52"/>
    </row>
    <row r="1275" spans="1:53" ht="39.9" customHeight="1" x14ac:dyDescent="1.1000000000000001">
      <c r="E1275" s="53" t="s">
        <v>12</v>
      </c>
      <c r="F1275" s="149" t="e">
        <f>IF($K$1=8,VLOOKUP('zapisy k stolom'!F1264,PAVUK!$GR$2:$GS$8,2,0),IF($K$1=16,VLOOKUP('zapisy k stolom'!F1264,PAVUK!$HF$2:$HG$16,2,0),IF($K$1=32,VLOOKUP('zapisy k stolom'!F1264,PAVUK!$HB$2:$HC$32,2,0),IF('zapisy k stolom'!$K$1=64,VLOOKUP('zapisy k stolom'!F1264,PAVUK!$GX$2:$GY$64,2,0),IF('zapisy k stolom'!$K$1=128,VLOOKUP('zapisy k stolom'!F1264,PAVUK!$GT$2:$GU$128,2,0))))))</f>
        <v>#N/A</v>
      </c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6"/>
      <c r="X1275" s="52"/>
    </row>
    <row r="1276" spans="1:53" ht="39.9" customHeight="1" x14ac:dyDescent="1.1000000000000001">
      <c r="E1276" s="60"/>
      <c r="F1276" s="61"/>
      <c r="G1276" s="52"/>
      <c r="H1276" s="52" t="s">
        <v>18</v>
      </c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6"/>
      <c r="X1276" s="52"/>
    </row>
    <row r="1277" spans="1:53" ht="39.9" customHeight="1" x14ac:dyDescent="1.1000000000000001">
      <c r="E1277" s="60"/>
      <c r="F1277" s="61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6"/>
      <c r="X1277" s="52"/>
    </row>
    <row r="1278" spans="1:53" ht="39.9" customHeight="1" x14ac:dyDescent="1.1000000000000001">
      <c r="E1278" s="60"/>
      <c r="F1278" s="61"/>
      <c r="G1278" s="52"/>
      <c r="H1278" s="52"/>
      <c r="I1278" s="289" t="str">
        <f>I1266</f>
        <v xml:space="preserve"> </v>
      </c>
      <c r="J1278" s="289"/>
      <c r="K1278" s="289"/>
      <c r="L1278" s="289"/>
      <c r="M1278" s="52"/>
      <c r="N1278" s="52"/>
      <c r="P1278" s="289" t="str">
        <f>I1269</f>
        <v xml:space="preserve"> </v>
      </c>
      <c r="Q1278" s="289"/>
      <c r="R1278" s="289"/>
      <c r="S1278" s="289"/>
      <c r="T1278" s="290"/>
      <c r="U1278" s="290"/>
      <c r="V1278" s="52"/>
      <c r="W1278" s="56"/>
      <c r="X1278" s="52"/>
    </row>
    <row r="1279" spans="1:53" ht="39.9" customHeight="1" x14ac:dyDescent="1.1000000000000001">
      <c r="E1279" s="60"/>
      <c r="F1279" s="61"/>
      <c r="G1279" s="52"/>
      <c r="H1279" s="52"/>
      <c r="I1279" s="289" t="str">
        <f>I1267</f>
        <v xml:space="preserve"> </v>
      </c>
      <c r="J1279" s="289"/>
      <c r="K1279" s="289"/>
      <c r="L1279" s="289"/>
      <c r="M1279" s="52"/>
      <c r="N1279" s="52"/>
      <c r="O1279" s="52"/>
      <c r="P1279" s="289" t="str">
        <f>I1270</f>
        <v xml:space="preserve"> </v>
      </c>
      <c r="Q1279" s="289"/>
      <c r="R1279" s="289"/>
      <c r="S1279" s="289"/>
      <c r="T1279" s="290"/>
      <c r="U1279" s="290"/>
      <c r="V1279" s="52"/>
      <c r="W1279" s="56"/>
      <c r="X1279" s="52"/>
    </row>
    <row r="1280" spans="1:53" ht="69.900000000000006" customHeight="1" x14ac:dyDescent="1.1000000000000001">
      <c r="E1280" s="53"/>
      <c r="F1280" s="54"/>
      <c r="G1280" s="52"/>
      <c r="H1280" s="63" t="s">
        <v>21</v>
      </c>
      <c r="I1280" s="291"/>
      <c r="J1280" s="292"/>
      <c r="K1280" s="292"/>
      <c r="L1280" s="293"/>
      <c r="M1280" s="52"/>
      <c r="N1280" s="52"/>
      <c r="O1280" s="63" t="s">
        <v>21</v>
      </c>
      <c r="P1280" s="294"/>
      <c r="Q1280" s="294"/>
      <c r="R1280" s="294"/>
      <c r="S1280" s="294"/>
      <c r="T1280" s="294"/>
      <c r="U1280" s="294"/>
      <c r="V1280" s="52"/>
      <c r="W1280" s="56"/>
      <c r="X1280" s="52"/>
    </row>
    <row r="1281" spans="1:53" ht="69.900000000000006" customHeight="1" x14ac:dyDescent="1.1000000000000001">
      <c r="E1281" s="53"/>
      <c r="F1281" s="54"/>
      <c r="G1281" s="52"/>
      <c r="H1281" s="63" t="s">
        <v>22</v>
      </c>
      <c r="I1281" s="294"/>
      <c r="J1281" s="294"/>
      <c r="K1281" s="294"/>
      <c r="L1281" s="294"/>
      <c r="M1281" s="52"/>
      <c r="N1281" s="52"/>
      <c r="O1281" s="63" t="s">
        <v>22</v>
      </c>
      <c r="P1281" s="294"/>
      <c r="Q1281" s="294"/>
      <c r="R1281" s="294"/>
      <c r="S1281" s="294"/>
      <c r="T1281" s="294"/>
      <c r="U1281" s="294"/>
      <c r="V1281" s="52"/>
      <c r="W1281" s="56"/>
      <c r="X1281" s="52"/>
    </row>
    <row r="1282" spans="1:53" ht="69.900000000000006" customHeight="1" x14ac:dyDescent="1.1000000000000001">
      <c r="E1282" s="53"/>
      <c r="F1282" s="54"/>
      <c r="G1282" s="52"/>
      <c r="H1282" s="63" t="s">
        <v>22</v>
      </c>
      <c r="I1282" s="294"/>
      <c r="J1282" s="294"/>
      <c r="K1282" s="294"/>
      <c r="L1282" s="294"/>
      <c r="M1282" s="52"/>
      <c r="N1282" s="52"/>
      <c r="O1282" s="63" t="s">
        <v>22</v>
      </c>
      <c r="P1282" s="294"/>
      <c r="Q1282" s="294"/>
      <c r="R1282" s="294"/>
      <c r="S1282" s="294"/>
      <c r="T1282" s="294"/>
      <c r="U1282" s="294"/>
      <c r="V1282" s="52"/>
      <c r="W1282" s="56"/>
      <c r="X1282" s="52"/>
    </row>
    <row r="1283" spans="1:53" ht="39.9" customHeight="1" thickBot="1" x14ac:dyDescent="1.1499999999999999">
      <c r="E1283" s="64"/>
      <c r="F1283" s="65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7"/>
      <c r="U1283" s="67"/>
      <c r="V1283" s="67"/>
      <c r="W1283" s="68"/>
      <c r="X1283" s="52"/>
    </row>
    <row r="1284" spans="1:53" ht="61.8" thickBot="1" x14ac:dyDescent="1.1499999999999999"/>
    <row r="1285" spans="1:53" ht="39.9" customHeight="1" x14ac:dyDescent="1.1000000000000001">
      <c r="A1285" s="41" t="e">
        <f>F1296</f>
        <v>#N/A</v>
      </c>
      <c r="C1285" s="40"/>
      <c r="D1285" s="40"/>
      <c r="E1285" s="48" t="s">
        <v>39</v>
      </c>
      <c r="F1285" s="49">
        <f>F1264+1</f>
        <v>62</v>
      </c>
      <c r="G1285" s="50"/>
      <c r="H1285" s="86" t="s">
        <v>192</v>
      </c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 t="s">
        <v>15</v>
      </c>
      <c r="W1285" s="51"/>
      <c r="X1285" s="52"/>
      <c r="Y1285" s="42" t="e">
        <f>A1287</f>
        <v>#N/A</v>
      </c>
      <c r="Z1285" s="47" t="str">
        <f>CONCATENATE("(",V1287,":",V1290,")")</f>
        <v>(:)</v>
      </c>
      <c r="AA1285" s="44" t="str">
        <f>IF(N1294=" ","",IF(N1294=I1287,B1287,IF(N1294=I1290,B1290," ")))</f>
        <v/>
      </c>
      <c r="AB1285" s="44" t="str">
        <f>IF(V1287&gt;V1290,AV1285,IF(V1290&gt;V1287,AV1286,""))</f>
        <v/>
      </c>
      <c r="AC1285" s="44" t="e">
        <f>CONCATENATE("Tbl.: ",F1287,"   H: ",F1290,"   D: ",F1289)</f>
        <v>#N/A</v>
      </c>
      <c r="AD1285" s="42" t="e">
        <f>IF(OR(I1290="X",I1287="X"),"",IF(N1294=I1287,B1290,B1287))</f>
        <v>#N/A</v>
      </c>
      <c r="AE1285" s="42" t="s">
        <v>4</v>
      </c>
      <c r="AV1285" s="45" t="str">
        <f>CONCATENATE(V1287,":",V1290, " ( ",AN1287,",",AO1287,",",AP1287,",",AQ1287,",",AR1287,",",AS1287,",",AT1287," ) ")</f>
        <v xml:space="preserve">: ( ,,,,,, ) </v>
      </c>
    </row>
    <row r="1286" spans="1:53" ht="39.9" customHeight="1" x14ac:dyDescent="1.1000000000000001">
      <c r="C1286" s="40"/>
      <c r="D1286" s="40"/>
      <c r="E1286" s="53"/>
      <c r="F1286" s="54"/>
      <c r="G1286" s="85" t="s">
        <v>191</v>
      </c>
      <c r="H1286" s="87" t="s">
        <v>193</v>
      </c>
      <c r="I1286" s="52"/>
      <c r="J1286" s="52"/>
      <c r="K1286" s="52"/>
      <c r="L1286" s="52"/>
      <c r="M1286" s="52"/>
      <c r="N1286" s="55">
        <v>1</v>
      </c>
      <c r="O1286" s="55">
        <v>2</v>
      </c>
      <c r="P1286" s="55">
        <v>3</v>
      </c>
      <c r="Q1286" s="55">
        <v>4</v>
      </c>
      <c r="R1286" s="55">
        <v>5</v>
      </c>
      <c r="S1286" s="55">
        <v>6</v>
      </c>
      <c r="T1286" s="55">
        <v>7</v>
      </c>
      <c r="U1286" s="52"/>
      <c r="V1286" s="55" t="s">
        <v>16</v>
      </c>
      <c r="W1286" s="56"/>
      <c r="X1286" s="52"/>
      <c r="AE1286" s="42" t="s">
        <v>38</v>
      </c>
      <c r="AV1286" s="45" t="str">
        <f>CONCATENATE(V1290,":",V1287, " ( ",AN1288,",",AO1288,",",AP1288,",",AQ1288,",",AR1288,",",AS1288,",",AT1288," ) ")</f>
        <v xml:space="preserve">: ( ,,,,,, ) </v>
      </c>
    </row>
    <row r="1287" spans="1:53" ht="39.9" customHeight="1" x14ac:dyDescent="1.1000000000000001">
      <c r="A1287" s="41" t="e">
        <f>CONCATENATE(1,A1285)</f>
        <v>#N/A</v>
      </c>
      <c r="B1287" s="41" t="e">
        <f>VLOOKUP(A1287,'KO KODY SPOLU'!$A$3:$B$478,2,0)</f>
        <v>#N/A</v>
      </c>
      <c r="C1287" s="40"/>
      <c r="D1287" s="40"/>
      <c r="E1287" s="53" t="s">
        <v>14</v>
      </c>
      <c r="F1287" s="54" t="e">
        <f>VLOOKUP(A1285,'zoznam zapasov pomoc'!$A$6:$K$133,11,0)</f>
        <v>#N/A</v>
      </c>
      <c r="G1287" s="298"/>
      <c r="H1287" s="148"/>
      <c r="I1287" s="296" t="str">
        <f>IF(ISERROR(VLOOKUP(B1287,vylosovanie!$N$10:$Q$162,3,0))=TRUE," ",VLOOKUP(B1287,vylosovanie!$N$10:$Q$162,3,0))</f>
        <v xml:space="preserve"> </v>
      </c>
      <c r="J1287" s="297"/>
      <c r="K1287" s="297"/>
      <c r="L1287" s="297"/>
      <c r="M1287" s="52"/>
      <c r="N1287" s="300"/>
      <c r="O1287" s="300"/>
      <c r="P1287" s="300"/>
      <c r="Q1287" s="300"/>
      <c r="R1287" s="300"/>
      <c r="S1287" s="300"/>
      <c r="T1287" s="300"/>
      <c r="U1287" s="52"/>
      <c r="V1287" s="295" t="str">
        <f>IF(SUM(AF1287:AL1288)=0,"",SUM(AF1287:AL1287))</f>
        <v/>
      </c>
      <c r="W1287" s="56"/>
      <c r="X1287" s="52"/>
      <c r="AE1287" s="42">
        <f>VLOOKUP(I1287,vylosovanie!$F$5:$L$41,7,0)</f>
        <v>51</v>
      </c>
      <c r="AF1287" s="57">
        <f>IF(N1287&gt;N1290,1,0)</f>
        <v>0</v>
      </c>
      <c r="AG1287" s="57">
        <f t="shared" ref="AG1287" si="1586">IF(O1287&gt;O1290,1,0)</f>
        <v>0</v>
      </c>
      <c r="AH1287" s="57">
        <f t="shared" ref="AH1287" si="1587">IF(P1287&gt;P1290,1,0)</f>
        <v>0</v>
      </c>
      <c r="AI1287" s="57">
        <f t="shared" ref="AI1287" si="1588">IF(Q1287&gt;Q1290,1,0)</f>
        <v>0</v>
      </c>
      <c r="AJ1287" s="57">
        <f t="shared" ref="AJ1287" si="1589">IF(R1287&gt;R1290,1,0)</f>
        <v>0</v>
      </c>
      <c r="AK1287" s="57">
        <f t="shared" ref="AK1287" si="1590">IF(S1287&gt;S1290,1,0)</f>
        <v>0</v>
      </c>
      <c r="AL1287" s="57">
        <f t="shared" ref="AL1287" si="1591">IF(T1287&gt;T1290,1,0)</f>
        <v>0</v>
      </c>
      <c r="AN1287" s="57" t="str">
        <f t="shared" ref="AN1287" si="1592">IF(ISBLANK(N1287)=TRUE,"",IF(AF1287=1,N1290,-N1287))</f>
        <v/>
      </c>
      <c r="AO1287" s="57" t="str">
        <f t="shared" ref="AO1287" si="1593">IF(ISBLANK(O1287)=TRUE,"",IF(AG1287=1,O1290,-O1287))</f>
        <v/>
      </c>
      <c r="AP1287" s="57" t="str">
        <f t="shared" ref="AP1287" si="1594">IF(ISBLANK(P1287)=TRUE,"",IF(AH1287=1,P1290,-P1287))</f>
        <v/>
      </c>
      <c r="AQ1287" s="57" t="str">
        <f t="shared" ref="AQ1287" si="1595">IF(ISBLANK(Q1287)=TRUE,"",IF(AI1287=1,Q1290,-Q1287))</f>
        <v/>
      </c>
      <c r="AR1287" s="57" t="str">
        <f t="shared" ref="AR1287" si="1596">IF(ISBLANK(R1287)=TRUE,"",IF(AJ1287=1,R1290,-R1287))</f>
        <v/>
      </c>
      <c r="AS1287" s="57" t="str">
        <f t="shared" ref="AS1287" si="1597">IF(ISBLANK(S1287)=TRUE,"",IF(AK1287=1,S1290,-S1287))</f>
        <v/>
      </c>
      <c r="AT1287" s="57" t="str">
        <f t="shared" ref="AT1287" si="1598">IF(ISBLANK(T1287)=TRUE,"",IF(AL1287=1,T1290,-T1287))</f>
        <v/>
      </c>
      <c r="AZ1287" s="58" t="s">
        <v>5</v>
      </c>
      <c r="BA1287" s="58">
        <v>1</v>
      </c>
    </row>
    <row r="1288" spans="1:53" ht="39.9" customHeight="1" x14ac:dyDescent="1.1000000000000001">
      <c r="C1288" s="40"/>
      <c r="D1288" s="40"/>
      <c r="E1288" s="53"/>
      <c r="F1288" s="54"/>
      <c r="G1288" s="299"/>
      <c r="H1288" s="148"/>
      <c r="I1288" s="296" t="str">
        <f>IF(ISERROR(VLOOKUP(B1287,vylosovanie!$N$10:$Q$162,3,0))=TRUE," ",VLOOKUP(B1287,vylosovanie!$N$10:$Q$162,4,0))</f>
        <v xml:space="preserve"> </v>
      </c>
      <c r="J1288" s="297"/>
      <c r="K1288" s="297"/>
      <c r="L1288" s="297"/>
      <c r="M1288" s="52"/>
      <c r="N1288" s="301"/>
      <c r="O1288" s="301"/>
      <c r="P1288" s="301"/>
      <c r="Q1288" s="301"/>
      <c r="R1288" s="301"/>
      <c r="S1288" s="301"/>
      <c r="T1288" s="301"/>
      <c r="U1288" s="52"/>
      <c r="V1288" s="295"/>
      <c r="W1288" s="56"/>
      <c r="X1288" s="52"/>
      <c r="AE1288" s="42">
        <f>VLOOKUP(I1290,vylosovanie!$F$5:$L$41,7,0)</f>
        <v>51</v>
      </c>
      <c r="AF1288" s="57">
        <f>IF(N1290&gt;N1287,1,0)</f>
        <v>0</v>
      </c>
      <c r="AG1288" s="57">
        <f t="shared" ref="AG1288" si="1599">IF(O1290&gt;O1287,1,0)</f>
        <v>0</v>
      </c>
      <c r="AH1288" s="57">
        <f t="shared" ref="AH1288" si="1600">IF(P1290&gt;P1287,1,0)</f>
        <v>0</v>
      </c>
      <c r="AI1288" s="57">
        <f t="shared" ref="AI1288" si="1601">IF(Q1290&gt;Q1287,1,0)</f>
        <v>0</v>
      </c>
      <c r="AJ1288" s="57">
        <f t="shared" ref="AJ1288" si="1602">IF(R1290&gt;R1287,1,0)</f>
        <v>0</v>
      </c>
      <c r="AK1288" s="57">
        <f t="shared" ref="AK1288" si="1603">IF(S1290&gt;S1287,1,0)</f>
        <v>0</v>
      </c>
      <c r="AL1288" s="57">
        <f t="shared" ref="AL1288" si="1604">IF(T1290&gt;T1287,1,0)</f>
        <v>0</v>
      </c>
      <c r="AN1288" s="57" t="str">
        <f t="shared" ref="AN1288" si="1605">IF(ISBLANK(N1290)=TRUE,"",IF(AF1288=1,N1287,-N1290))</f>
        <v/>
      </c>
      <c r="AO1288" s="57" t="str">
        <f t="shared" ref="AO1288" si="1606">IF(ISBLANK(O1290)=TRUE,"",IF(AG1288=1,O1287,-O1290))</f>
        <v/>
      </c>
      <c r="AP1288" s="57" t="str">
        <f t="shared" ref="AP1288" si="1607">IF(ISBLANK(P1290)=TRUE,"",IF(AH1288=1,P1287,-P1290))</f>
        <v/>
      </c>
      <c r="AQ1288" s="57" t="str">
        <f t="shared" ref="AQ1288" si="1608">IF(ISBLANK(Q1290)=TRUE,"",IF(AI1288=1,Q1287,-Q1290))</f>
        <v/>
      </c>
      <c r="AR1288" s="57" t="str">
        <f t="shared" ref="AR1288" si="1609">IF(ISBLANK(R1290)=TRUE,"",IF(AJ1288=1,R1287,-R1290))</f>
        <v/>
      </c>
      <c r="AS1288" s="57" t="str">
        <f t="shared" ref="AS1288" si="1610">IF(ISBLANK(S1290)=TRUE,"",IF(AK1288=1,S1287,-S1290))</f>
        <v/>
      </c>
      <c r="AT1288" s="57" t="str">
        <f t="shared" ref="AT1288" si="1611">IF(ISBLANK(T1290)=TRUE,"",IF(AL1288=1,T1287,-T1290))</f>
        <v/>
      </c>
      <c r="AZ1288" s="58" t="s">
        <v>10</v>
      </c>
      <c r="BA1288" s="58">
        <v>2</v>
      </c>
    </row>
    <row r="1289" spans="1:53" ht="39.9" customHeight="1" x14ac:dyDescent="1.1000000000000001">
      <c r="C1289" s="40"/>
      <c r="D1289" s="40"/>
      <c r="E1289" s="53" t="s">
        <v>20</v>
      </c>
      <c r="F1289" s="54" t="e">
        <f>VLOOKUP(A1285,'zoznam zapasov pomoc'!$A$6:$K$133,9,0)</f>
        <v>#N/A</v>
      </c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6"/>
      <c r="X1289" s="52"/>
      <c r="AZ1289" s="58" t="s">
        <v>23</v>
      </c>
      <c r="BA1289" s="58">
        <v>3</v>
      </c>
    </row>
    <row r="1290" spans="1:53" ht="39.9" customHeight="1" x14ac:dyDescent="1.1000000000000001">
      <c r="A1290" s="41" t="e">
        <f>CONCATENATE(2,A1285)</f>
        <v>#N/A</v>
      </c>
      <c r="B1290" s="41" t="e">
        <f>VLOOKUP(A1290,'KO KODY SPOLU'!$A$3:$B$478,2,0)</f>
        <v>#N/A</v>
      </c>
      <c r="C1290" s="40"/>
      <c r="D1290" s="40"/>
      <c r="E1290" s="53" t="s">
        <v>13</v>
      </c>
      <c r="F1290" s="59" t="e">
        <f>VLOOKUP(A1285,'zoznam zapasov pomoc'!$A$6:$K$133,10,0)</f>
        <v>#N/A</v>
      </c>
      <c r="G1290" s="298"/>
      <c r="H1290" s="148"/>
      <c r="I1290" s="296" t="str">
        <f>IF(ISERROR(VLOOKUP(B1290,vylosovanie!$N$10:$Q$162,3,0))=TRUE," ",VLOOKUP(B1290,vylosovanie!$N$10:$Q$162,3,0))</f>
        <v xml:space="preserve"> </v>
      </c>
      <c r="J1290" s="297"/>
      <c r="K1290" s="297"/>
      <c r="L1290" s="297"/>
      <c r="M1290" s="52"/>
      <c r="N1290" s="300"/>
      <c r="O1290" s="300"/>
      <c r="P1290" s="300"/>
      <c r="Q1290" s="300"/>
      <c r="R1290" s="300"/>
      <c r="S1290" s="300"/>
      <c r="T1290" s="300"/>
      <c r="U1290" s="52"/>
      <c r="V1290" s="295" t="str">
        <f>IF(SUM(AF1287:AL1288)=0,"",SUM(AF1288:AL1288))</f>
        <v/>
      </c>
      <c r="W1290" s="56"/>
      <c r="X1290" s="52"/>
      <c r="AZ1290" s="58" t="s">
        <v>24</v>
      </c>
      <c r="BA1290" s="58">
        <v>4</v>
      </c>
    </row>
    <row r="1291" spans="1:53" ht="39.9" customHeight="1" x14ac:dyDescent="1.1000000000000001">
      <c r="C1291" s="40"/>
      <c r="D1291" s="40"/>
      <c r="E1291" s="60"/>
      <c r="F1291" s="61"/>
      <c r="G1291" s="299"/>
      <c r="H1291" s="148"/>
      <c r="I1291" s="296" t="str">
        <f>IF(ISERROR(VLOOKUP(B1290,vylosovanie!$N$10:$Q$162,3,0))=TRUE," ",VLOOKUP(B1290,vylosovanie!$N$10:$Q$162,4,0))</f>
        <v xml:space="preserve"> </v>
      </c>
      <c r="J1291" s="297"/>
      <c r="K1291" s="297"/>
      <c r="L1291" s="297"/>
      <c r="M1291" s="52"/>
      <c r="N1291" s="301"/>
      <c r="O1291" s="301"/>
      <c r="P1291" s="301"/>
      <c r="Q1291" s="301"/>
      <c r="R1291" s="301"/>
      <c r="S1291" s="301"/>
      <c r="T1291" s="301"/>
      <c r="U1291" s="52"/>
      <c r="V1291" s="295"/>
      <c r="W1291" s="56"/>
      <c r="X1291" s="52"/>
      <c r="AZ1291" s="58" t="s">
        <v>25</v>
      </c>
      <c r="BA1291" s="58">
        <v>5</v>
      </c>
    </row>
    <row r="1292" spans="1:53" ht="39.9" customHeight="1" x14ac:dyDescent="1.1000000000000001">
      <c r="C1292" s="40"/>
      <c r="D1292" s="40"/>
      <c r="E1292" s="53" t="s">
        <v>36</v>
      </c>
      <c r="F1292" s="54" t="s">
        <v>476</v>
      </c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6"/>
      <c r="X1292" s="52"/>
      <c r="AZ1292" s="58" t="s">
        <v>26</v>
      </c>
      <c r="BA1292" s="58">
        <v>6</v>
      </c>
    </row>
    <row r="1293" spans="1:53" ht="39.9" customHeight="1" x14ac:dyDescent="1.1000000000000001">
      <c r="C1293" s="40"/>
      <c r="D1293" s="40"/>
      <c r="E1293" s="60"/>
      <c r="F1293" s="61"/>
      <c r="G1293" s="52"/>
      <c r="H1293" s="52"/>
      <c r="I1293" s="52" t="s">
        <v>17</v>
      </c>
      <c r="J1293" s="52"/>
      <c r="K1293" s="52"/>
      <c r="L1293" s="52"/>
      <c r="M1293" s="52"/>
      <c r="N1293" s="62"/>
      <c r="O1293" s="55"/>
      <c r="P1293" s="55" t="s">
        <v>19</v>
      </c>
      <c r="Q1293" s="55"/>
      <c r="R1293" s="55"/>
      <c r="S1293" s="55"/>
      <c r="T1293" s="55"/>
      <c r="U1293" s="52"/>
      <c r="V1293" s="52"/>
      <c r="W1293" s="56"/>
      <c r="X1293" s="52"/>
      <c r="AZ1293" s="58" t="s">
        <v>27</v>
      </c>
      <c r="BA1293" s="58">
        <v>7</v>
      </c>
    </row>
    <row r="1294" spans="1:53" ht="39.9" customHeight="1" x14ac:dyDescent="1.1000000000000001">
      <c r="E1294" s="53" t="s">
        <v>11</v>
      </c>
      <c r="F1294" s="54"/>
      <c r="G1294" s="52"/>
      <c r="H1294" s="52"/>
      <c r="I1294" s="294"/>
      <c r="J1294" s="294"/>
      <c r="K1294" s="294"/>
      <c r="L1294" s="294"/>
      <c r="M1294" s="52"/>
      <c r="N1294" s="291" t="str">
        <f>IF(I1287="x",I1290,IF(I1290="x",I1287,IF(V1287="w",I1287,IF(V1290="w",I1290,IF(V1287&gt;V1290,I1287,IF(V1290&gt;V1287,I1290," "))))))</f>
        <v xml:space="preserve"> </v>
      </c>
      <c r="O1294" s="302"/>
      <c r="P1294" s="302"/>
      <c r="Q1294" s="302"/>
      <c r="R1294" s="302"/>
      <c r="S1294" s="303"/>
      <c r="T1294" s="52"/>
      <c r="U1294" s="52"/>
      <c r="V1294" s="52"/>
      <c r="W1294" s="56"/>
      <c r="X1294" s="52"/>
      <c r="AZ1294" s="58" t="s">
        <v>28</v>
      </c>
      <c r="BA1294" s="58">
        <v>8</v>
      </c>
    </row>
    <row r="1295" spans="1:53" ht="39.9" customHeight="1" x14ac:dyDescent="1.1000000000000001">
      <c r="E1295" s="60"/>
      <c r="F1295" s="61"/>
      <c r="G1295" s="52"/>
      <c r="H1295" s="52"/>
      <c r="I1295" s="294"/>
      <c r="J1295" s="294"/>
      <c r="K1295" s="294"/>
      <c r="L1295" s="294"/>
      <c r="M1295" s="52"/>
      <c r="N1295" s="291" t="str">
        <f>IF(I1288="x",I1291,IF(I1291="x",I1288,IF(V1287="w",I1288,IF(V1290="w",I1291,IF(V1287&gt;V1290,I1288,IF(V1290&gt;V1287,I1291," "))))))</f>
        <v xml:space="preserve"> </v>
      </c>
      <c r="O1295" s="302"/>
      <c r="P1295" s="302"/>
      <c r="Q1295" s="302"/>
      <c r="R1295" s="302"/>
      <c r="S1295" s="303"/>
      <c r="T1295" s="52"/>
      <c r="U1295" s="52"/>
      <c r="V1295" s="52"/>
      <c r="W1295" s="56"/>
      <c r="X1295" s="52"/>
    </row>
    <row r="1296" spans="1:53" ht="39.9" customHeight="1" x14ac:dyDescent="1.1000000000000001">
      <c r="E1296" s="53" t="s">
        <v>12</v>
      </c>
      <c r="F1296" s="149" t="e">
        <f>IF($K$1=8,VLOOKUP('zapisy k stolom'!F1285,PAVUK!$GR$2:$GS$8,2,0),IF($K$1=16,VLOOKUP('zapisy k stolom'!F1285,PAVUK!$HF$2:$HG$16,2,0),IF($K$1=32,VLOOKUP('zapisy k stolom'!F1285,PAVUK!$HB$2:$HC$32,2,0),IF('zapisy k stolom'!$K$1=64,VLOOKUP('zapisy k stolom'!F1285,PAVUK!$GX$2:$GY$64,2,0),IF('zapisy k stolom'!$K$1=128,VLOOKUP('zapisy k stolom'!F1285,PAVUK!$GT$2:$GU$128,2,0))))))</f>
        <v>#N/A</v>
      </c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6"/>
      <c r="X1296" s="52"/>
    </row>
    <row r="1297" spans="1:53" ht="39.9" customHeight="1" x14ac:dyDescent="1.1000000000000001">
      <c r="E1297" s="60"/>
      <c r="F1297" s="61"/>
      <c r="G1297" s="52"/>
      <c r="H1297" s="52" t="s">
        <v>18</v>
      </c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6"/>
      <c r="X1297" s="52"/>
    </row>
    <row r="1298" spans="1:53" ht="39.9" customHeight="1" x14ac:dyDescent="1.1000000000000001">
      <c r="E1298" s="60"/>
      <c r="F1298" s="61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6"/>
      <c r="X1298" s="52"/>
    </row>
    <row r="1299" spans="1:53" ht="39.9" customHeight="1" x14ac:dyDescent="1.1000000000000001">
      <c r="E1299" s="60"/>
      <c r="F1299" s="61"/>
      <c r="G1299" s="52"/>
      <c r="H1299" s="52"/>
      <c r="I1299" s="289" t="str">
        <f>I1287</f>
        <v xml:space="preserve"> </v>
      </c>
      <c r="J1299" s="289"/>
      <c r="K1299" s="289"/>
      <c r="L1299" s="289"/>
      <c r="M1299" s="52"/>
      <c r="N1299" s="52"/>
      <c r="P1299" s="289" t="str">
        <f>I1290</f>
        <v xml:space="preserve"> </v>
      </c>
      <c r="Q1299" s="289"/>
      <c r="R1299" s="289"/>
      <c r="S1299" s="289"/>
      <c r="T1299" s="290"/>
      <c r="U1299" s="290"/>
      <c r="V1299" s="52"/>
      <c r="W1299" s="56"/>
      <c r="X1299" s="52"/>
    </row>
    <row r="1300" spans="1:53" ht="39.9" customHeight="1" x14ac:dyDescent="1.1000000000000001">
      <c r="E1300" s="60"/>
      <c r="F1300" s="61"/>
      <c r="G1300" s="52"/>
      <c r="H1300" s="52"/>
      <c r="I1300" s="289" t="str">
        <f>I1288</f>
        <v xml:space="preserve"> </v>
      </c>
      <c r="J1300" s="289"/>
      <c r="K1300" s="289"/>
      <c r="L1300" s="289"/>
      <c r="M1300" s="52"/>
      <c r="N1300" s="52"/>
      <c r="O1300" s="52"/>
      <c r="P1300" s="289" t="str">
        <f>I1291</f>
        <v xml:space="preserve"> </v>
      </c>
      <c r="Q1300" s="289"/>
      <c r="R1300" s="289"/>
      <c r="S1300" s="289"/>
      <c r="T1300" s="290"/>
      <c r="U1300" s="290"/>
      <c r="V1300" s="52"/>
      <c r="W1300" s="56"/>
      <c r="X1300" s="52"/>
    </row>
    <row r="1301" spans="1:53" ht="69.900000000000006" customHeight="1" x14ac:dyDescent="1.1000000000000001">
      <c r="E1301" s="53"/>
      <c r="F1301" s="54"/>
      <c r="G1301" s="52"/>
      <c r="H1301" s="63" t="s">
        <v>21</v>
      </c>
      <c r="I1301" s="291"/>
      <c r="J1301" s="292"/>
      <c r="K1301" s="292"/>
      <c r="L1301" s="293"/>
      <c r="M1301" s="52"/>
      <c r="N1301" s="52"/>
      <c r="O1301" s="63" t="s">
        <v>21</v>
      </c>
      <c r="P1301" s="294"/>
      <c r="Q1301" s="294"/>
      <c r="R1301" s="294"/>
      <c r="S1301" s="294"/>
      <c r="T1301" s="294"/>
      <c r="U1301" s="294"/>
      <c r="V1301" s="52"/>
      <c r="W1301" s="56"/>
      <c r="X1301" s="52"/>
    </row>
    <row r="1302" spans="1:53" ht="69.900000000000006" customHeight="1" x14ac:dyDescent="1.1000000000000001">
      <c r="E1302" s="53"/>
      <c r="F1302" s="54"/>
      <c r="G1302" s="52"/>
      <c r="H1302" s="63" t="s">
        <v>22</v>
      </c>
      <c r="I1302" s="294"/>
      <c r="J1302" s="294"/>
      <c r="K1302" s="294"/>
      <c r="L1302" s="294"/>
      <c r="M1302" s="52"/>
      <c r="N1302" s="52"/>
      <c r="O1302" s="63" t="s">
        <v>22</v>
      </c>
      <c r="P1302" s="294"/>
      <c r="Q1302" s="294"/>
      <c r="R1302" s="294"/>
      <c r="S1302" s="294"/>
      <c r="T1302" s="294"/>
      <c r="U1302" s="294"/>
      <c r="V1302" s="52"/>
      <c r="W1302" s="56"/>
      <c r="X1302" s="52"/>
    </row>
    <row r="1303" spans="1:53" ht="69.900000000000006" customHeight="1" x14ac:dyDescent="1.1000000000000001">
      <c r="E1303" s="53"/>
      <c r="F1303" s="54"/>
      <c r="G1303" s="52"/>
      <c r="H1303" s="63" t="s">
        <v>22</v>
      </c>
      <c r="I1303" s="294"/>
      <c r="J1303" s="294"/>
      <c r="K1303" s="294"/>
      <c r="L1303" s="294"/>
      <c r="M1303" s="52"/>
      <c r="N1303" s="52"/>
      <c r="O1303" s="63" t="s">
        <v>22</v>
      </c>
      <c r="P1303" s="294"/>
      <c r="Q1303" s="294"/>
      <c r="R1303" s="294"/>
      <c r="S1303" s="294"/>
      <c r="T1303" s="294"/>
      <c r="U1303" s="294"/>
      <c r="V1303" s="52"/>
      <c r="W1303" s="56"/>
      <c r="X1303" s="52"/>
    </row>
    <row r="1304" spans="1:53" ht="39.9" customHeight="1" thickBot="1" x14ac:dyDescent="1.1499999999999999">
      <c r="E1304" s="64"/>
      <c r="F1304" s="65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7"/>
      <c r="U1304" s="67"/>
      <c r="V1304" s="67"/>
      <c r="W1304" s="68"/>
      <c r="X1304" s="52"/>
    </row>
    <row r="1305" spans="1:53" ht="61.8" thickBot="1" x14ac:dyDescent="1.1499999999999999"/>
    <row r="1306" spans="1:53" ht="39.9" customHeight="1" x14ac:dyDescent="1.1000000000000001">
      <c r="A1306" s="41" t="e">
        <f>F1317</f>
        <v>#N/A</v>
      </c>
      <c r="C1306" s="40"/>
      <c r="D1306" s="40"/>
      <c r="E1306" s="48" t="s">
        <v>39</v>
      </c>
      <c r="F1306" s="49">
        <f>F1285+1</f>
        <v>63</v>
      </c>
      <c r="G1306" s="50"/>
      <c r="H1306" s="86" t="s">
        <v>192</v>
      </c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 t="s">
        <v>15</v>
      </c>
      <c r="W1306" s="51"/>
      <c r="X1306" s="52"/>
      <c r="Y1306" s="42" t="e">
        <f>A1308</f>
        <v>#N/A</v>
      </c>
      <c r="Z1306" s="47" t="str">
        <f>CONCATENATE("(",V1308,":",V1311,")")</f>
        <v>(:)</v>
      </c>
      <c r="AA1306" s="44" t="str">
        <f>IF(N1315=" ","",IF(N1315=I1308,B1308,IF(N1315=I1311,B1311," ")))</f>
        <v/>
      </c>
      <c r="AB1306" s="44" t="str">
        <f>IF(V1308&gt;V1311,AV1306,IF(V1311&gt;V1308,AV1307,""))</f>
        <v/>
      </c>
      <c r="AC1306" s="44" t="e">
        <f>CONCATENATE("Tbl.: ",F1308,"   H: ",F1311,"   D: ",F1310)</f>
        <v>#N/A</v>
      </c>
      <c r="AD1306" s="42" t="e">
        <f>IF(OR(I1311="X",I1308="X"),"",IF(N1315=I1308,B1311,B1308))</f>
        <v>#N/A</v>
      </c>
      <c r="AE1306" s="42" t="s">
        <v>4</v>
      </c>
      <c r="AV1306" s="45" t="str">
        <f>CONCATENATE(V1308,":",V1311, " ( ",AN1308,",",AO1308,",",AP1308,",",AQ1308,",",AR1308,",",AS1308,",",AT1308," ) ")</f>
        <v xml:space="preserve">: ( ,,,,,, ) </v>
      </c>
    </row>
    <row r="1307" spans="1:53" ht="39.9" customHeight="1" x14ac:dyDescent="1.1000000000000001">
      <c r="C1307" s="40"/>
      <c r="D1307" s="40"/>
      <c r="E1307" s="53"/>
      <c r="F1307" s="54"/>
      <c r="G1307" s="85" t="s">
        <v>191</v>
      </c>
      <c r="H1307" s="87" t="s">
        <v>193</v>
      </c>
      <c r="I1307" s="52"/>
      <c r="J1307" s="52"/>
      <c r="K1307" s="52"/>
      <c r="L1307" s="52"/>
      <c r="M1307" s="52"/>
      <c r="N1307" s="55">
        <v>1</v>
      </c>
      <c r="O1307" s="55">
        <v>2</v>
      </c>
      <c r="P1307" s="55">
        <v>3</v>
      </c>
      <c r="Q1307" s="55">
        <v>4</v>
      </c>
      <c r="R1307" s="55">
        <v>5</v>
      </c>
      <c r="S1307" s="55">
        <v>6</v>
      </c>
      <c r="T1307" s="55">
        <v>7</v>
      </c>
      <c r="U1307" s="52"/>
      <c r="V1307" s="55" t="s">
        <v>16</v>
      </c>
      <c r="W1307" s="56"/>
      <c r="X1307" s="52"/>
      <c r="AE1307" s="42" t="s">
        <v>38</v>
      </c>
      <c r="AV1307" s="45" t="str">
        <f>CONCATENATE(V1311,":",V1308, " ( ",AN1309,",",AO1309,",",AP1309,",",AQ1309,",",AR1309,",",AS1309,",",AT1309," ) ")</f>
        <v xml:space="preserve">: ( ,,,,,, ) </v>
      </c>
    </row>
    <row r="1308" spans="1:53" ht="39.9" customHeight="1" x14ac:dyDescent="1.1000000000000001">
      <c r="A1308" s="41" t="e">
        <f>CONCATENATE(1,A1306)</f>
        <v>#N/A</v>
      </c>
      <c r="B1308" s="41" t="e">
        <f>VLOOKUP(A1308,'KO KODY SPOLU'!$A$3:$B$478,2,0)</f>
        <v>#N/A</v>
      </c>
      <c r="C1308" s="40"/>
      <c r="D1308" s="40"/>
      <c r="E1308" s="53" t="s">
        <v>14</v>
      </c>
      <c r="F1308" s="54" t="e">
        <f>VLOOKUP(A1306,'zoznam zapasov pomoc'!$A$6:$K$133,11,0)</f>
        <v>#N/A</v>
      </c>
      <c r="G1308" s="298"/>
      <c r="H1308" s="148"/>
      <c r="I1308" s="296" t="str">
        <f>IF(ISERROR(VLOOKUP(B1308,vylosovanie!$N$10:$Q$162,3,0))=TRUE," ",VLOOKUP(B1308,vylosovanie!$N$10:$Q$162,3,0))</f>
        <v xml:space="preserve"> </v>
      </c>
      <c r="J1308" s="297"/>
      <c r="K1308" s="297"/>
      <c r="L1308" s="297"/>
      <c r="M1308" s="52"/>
      <c r="N1308" s="300"/>
      <c r="O1308" s="300"/>
      <c r="P1308" s="300"/>
      <c r="Q1308" s="300"/>
      <c r="R1308" s="300"/>
      <c r="S1308" s="300"/>
      <c r="T1308" s="300"/>
      <c r="U1308" s="52"/>
      <c r="V1308" s="295" t="str">
        <f>IF(SUM(AF1308:AL1309)=0,"",SUM(AF1308:AL1308))</f>
        <v/>
      </c>
      <c r="W1308" s="56"/>
      <c r="X1308" s="52"/>
      <c r="AE1308" s="42">
        <f>VLOOKUP(I1308,vylosovanie!$F$5:$L$41,7,0)</f>
        <v>51</v>
      </c>
      <c r="AF1308" s="57">
        <f>IF(N1308&gt;N1311,1,0)</f>
        <v>0</v>
      </c>
      <c r="AG1308" s="57">
        <f t="shared" ref="AG1308" si="1612">IF(O1308&gt;O1311,1,0)</f>
        <v>0</v>
      </c>
      <c r="AH1308" s="57">
        <f t="shared" ref="AH1308" si="1613">IF(P1308&gt;P1311,1,0)</f>
        <v>0</v>
      </c>
      <c r="AI1308" s="57">
        <f t="shared" ref="AI1308" si="1614">IF(Q1308&gt;Q1311,1,0)</f>
        <v>0</v>
      </c>
      <c r="AJ1308" s="57">
        <f t="shared" ref="AJ1308" si="1615">IF(R1308&gt;R1311,1,0)</f>
        <v>0</v>
      </c>
      <c r="AK1308" s="57">
        <f t="shared" ref="AK1308" si="1616">IF(S1308&gt;S1311,1,0)</f>
        <v>0</v>
      </c>
      <c r="AL1308" s="57">
        <f t="shared" ref="AL1308" si="1617">IF(T1308&gt;T1311,1,0)</f>
        <v>0</v>
      </c>
      <c r="AN1308" s="57" t="str">
        <f t="shared" ref="AN1308" si="1618">IF(ISBLANK(N1308)=TRUE,"",IF(AF1308=1,N1311,-N1308))</f>
        <v/>
      </c>
      <c r="AO1308" s="57" t="str">
        <f t="shared" ref="AO1308" si="1619">IF(ISBLANK(O1308)=TRUE,"",IF(AG1308=1,O1311,-O1308))</f>
        <v/>
      </c>
      <c r="AP1308" s="57" t="str">
        <f t="shared" ref="AP1308" si="1620">IF(ISBLANK(P1308)=TRUE,"",IF(AH1308=1,P1311,-P1308))</f>
        <v/>
      </c>
      <c r="AQ1308" s="57" t="str">
        <f t="shared" ref="AQ1308" si="1621">IF(ISBLANK(Q1308)=TRUE,"",IF(AI1308=1,Q1311,-Q1308))</f>
        <v/>
      </c>
      <c r="AR1308" s="57" t="str">
        <f t="shared" ref="AR1308" si="1622">IF(ISBLANK(R1308)=TRUE,"",IF(AJ1308=1,R1311,-R1308))</f>
        <v/>
      </c>
      <c r="AS1308" s="57" t="str">
        <f t="shared" ref="AS1308" si="1623">IF(ISBLANK(S1308)=TRUE,"",IF(AK1308=1,S1311,-S1308))</f>
        <v/>
      </c>
      <c r="AT1308" s="57" t="str">
        <f t="shared" ref="AT1308" si="1624">IF(ISBLANK(T1308)=TRUE,"",IF(AL1308=1,T1311,-T1308))</f>
        <v/>
      </c>
      <c r="AZ1308" s="58" t="s">
        <v>5</v>
      </c>
      <c r="BA1308" s="58">
        <v>1</v>
      </c>
    </row>
    <row r="1309" spans="1:53" ht="39.9" customHeight="1" x14ac:dyDescent="1.1000000000000001">
      <c r="C1309" s="40"/>
      <c r="D1309" s="40"/>
      <c r="E1309" s="53"/>
      <c r="F1309" s="54"/>
      <c r="G1309" s="299"/>
      <c r="H1309" s="148"/>
      <c r="I1309" s="296" t="str">
        <f>IF(ISERROR(VLOOKUP(B1308,vylosovanie!$N$10:$Q$162,3,0))=TRUE," ",VLOOKUP(B1308,vylosovanie!$N$10:$Q$162,4,0))</f>
        <v xml:space="preserve"> </v>
      </c>
      <c r="J1309" s="297"/>
      <c r="K1309" s="297"/>
      <c r="L1309" s="297"/>
      <c r="M1309" s="52"/>
      <c r="N1309" s="301"/>
      <c r="O1309" s="301"/>
      <c r="P1309" s="301"/>
      <c r="Q1309" s="301"/>
      <c r="R1309" s="301"/>
      <c r="S1309" s="301"/>
      <c r="T1309" s="301"/>
      <c r="U1309" s="52"/>
      <c r="V1309" s="295"/>
      <c r="W1309" s="56"/>
      <c r="X1309" s="52"/>
      <c r="AE1309" s="42">
        <f>VLOOKUP(I1311,vylosovanie!$F$5:$L$41,7,0)</f>
        <v>51</v>
      </c>
      <c r="AF1309" s="57">
        <f>IF(N1311&gt;N1308,1,0)</f>
        <v>0</v>
      </c>
      <c r="AG1309" s="57">
        <f t="shared" ref="AG1309" si="1625">IF(O1311&gt;O1308,1,0)</f>
        <v>0</v>
      </c>
      <c r="AH1309" s="57">
        <f t="shared" ref="AH1309" si="1626">IF(P1311&gt;P1308,1,0)</f>
        <v>0</v>
      </c>
      <c r="AI1309" s="57">
        <f t="shared" ref="AI1309" si="1627">IF(Q1311&gt;Q1308,1,0)</f>
        <v>0</v>
      </c>
      <c r="AJ1309" s="57">
        <f t="shared" ref="AJ1309" si="1628">IF(R1311&gt;R1308,1,0)</f>
        <v>0</v>
      </c>
      <c r="AK1309" s="57">
        <f t="shared" ref="AK1309" si="1629">IF(S1311&gt;S1308,1,0)</f>
        <v>0</v>
      </c>
      <c r="AL1309" s="57">
        <f t="shared" ref="AL1309" si="1630">IF(T1311&gt;T1308,1,0)</f>
        <v>0</v>
      </c>
      <c r="AN1309" s="57" t="str">
        <f t="shared" ref="AN1309" si="1631">IF(ISBLANK(N1311)=TRUE,"",IF(AF1309=1,N1308,-N1311))</f>
        <v/>
      </c>
      <c r="AO1309" s="57" t="str">
        <f t="shared" ref="AO1309" si="1632">IF(ISBLANK(O1311)=TRUE,"",IF(AG1309=1,O1308,-O1311))</f>
        <v/>
      </c>
      <c r="AP1309" s="57" t="str">
        <f t="shared" ref="AP1309" si="1633">IF(ISBLANK(P1311)=TRUE,"",IF(AH1309=1,P1308,-P1311))</f>
        <v/>
      </c>
      <c r="AQ1309" s="57" t="str">
        <f t="shared" ref="AQ1309" si="1634">IF(ISBLANK(Q1311)=TRUE,"",IF(AI1309=1,Q1308,-Q1311))</f>
        <v/>
      </c>
      <c r="AR1309" s="57" t="str">
        <f t="shared" ref="AR1309" si="1635">IF(ISBLANK(R1311)=TRUE,"",IF(AJ1309=1,R1308,-R1311))</f>
        <v/>
      </c>
      <c r="AS1309" s="57" t="str">
        <f t="shared" ref="AS1309" si="1636">IF(ISBLANK(S1311)=TRUE,"",IF(AK1309=1,S1308,-S1311))</f>
        <v/>
      </c>
      <c r="AT1309" s="57" t="str">
        <f t="shared" ref="AT1309" si="1637">IF(ISBLANK(T1311)=TRUE,"",IF(AL1309=1,T1308,-T1311))</f>
        <v/>
      </c>
      <c r="AZ1309" s="58" t="s">
        <v>10</v>
      </c>
      <c r="BA1309" s="58">
        <v>2</v>
      </c>
    </row>
    <row r="1310" spans="1:53" ht="39.9" customHeight="1" x14ac:dyDescent="1.1000000000000001">
      <c r="C1310" s="40"/>
      <c r="D1310" s="40"/>
      <c r="E1310" s="53" t="s">
        <v>20</v>
      </c>
      <c r="F1310" s="54" t="e">
        <f>VLOOKUP(A1306,'zoznam zapasov pomoc'!$A$6:$K$133,9,0)</f>
        <v>#N/A</v>
      </c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6"/>
      <c r="X1310" s="52"/>
      <c r="AZ1310" s="58" t="s">
        <v>23</v>
      </c>
      <c r="BA1310" s="58">
        <v>3</v>
      </c>
    </row>
    <row r="1311" spans="1:53" ht="39.9" customHeight="1" x14ac:dyDescent="1.1000000000000001">
      <c r="A1311" s="41" t="e">
        <f>CONCATENATE(2,A1306)</f>
        <v>#N/A</v>
      </c>
      <c r="B1311" s="41" t="e">
        <f>VLOOKUP(A1311,'KO KODY SPOLU'!$A$3:$B$478,2,0)</f>
        <v>#N/A</v>
      </c>
      <c r="C1311" s="40"/>
      <c r="D1311" s="40"/>
      <c r="E1311" s="53" t="s">
        <v>13</v>
      </c>
      <c r="F1311" s="59" t="e">
        <f>VLOOKUP(A1306,'zoznam zapasov pomoc'!$A$6:$K$133,10,0)</f>
        <v>#N/A</v>
      </c>
      <c r="G1311" s="298"/>
      <c r="H1311" s="148"/>
      <c r="I1311" s="296" t="str">
        <f>IF(ISERROR(VLOOKUP(B1311,vylosovanie!$N$10:$Q$162,3,0))=TRUE," ",VLOOKUP(B1311,vylosovanie!$N$10:$Q$162,3,0))</f>
        <v xml:space="preserve"> </v>
      </c>
      <c r="J1311" s="297"/>
      <c r="K1311" s="297"/>
      <c r="L1311" s="297"/>
      <c r="M1311" s="52"/>
      <c r="N1311" s="300"/>
      <c r="O1311" s="300"/>
      <c r="P1311" s="300"/>
      <c r="Q1311" s="300"/>
      <c r="R1311" s="300"/>
      <c r="S1311" s="300"/>
      <c r="T1311" s="300"/>
      <c r="U1311" s="52"/>
      <c r="V1311" s="295" t="str">
        <f>IF(SUM(AF1308:AL1309)=0,"",SUM(AF1309:AL1309))</f>
        <v/>
      </c>
      <c r="W1311" s="56"/>
      <c r="X1311" s="52"/>
      <c r="AZ1311" s="58" t="s">
        <v>24</v>
      </c>
      <c r="BA1311" s="58">
        <v>4</v>
      </c>
    </row>
    <row r="1312" spans="1:53" ht="39.9" customHeight="1" x14ac:dyDescent="1.1000000000000001">
      <c r="C1312" s="40"/>
      <c r="D1312" s="40"/>
      <c r="E1312" s="60"/>
      <c r="F1312" s="61"/>
      <c r="G1312" s="299"/>
      <c r="H1312" s="148"/>
      <c r="I1312" s="296" t="str">
        <f>IF(ISERROR(VLOOKUP(B1311,vylosovanie!$N$10:$Q$162,3,0))=TRUE," ",VLOOKUP(B1311,vylosovanie!$N$10:$Q$162,4,0))</f>
        <v xml:space="preserve"> </v>
      </c>
      <c r="J1312" s="297"/>
      <c r="K1312" s="297"/>
      <c r="L1312" s="297"/>
      <c r="M1312" s="52"/>
      <c r="N1312" s="301"/>
      <c r="O1312" s="301"/>
      <c r="P1312" s="301"/>
      <c r="Q1312" s="301"/>
      <c r="R1312" s="301"/>
      <c r="S1312" s="301"/>
      <c r="T1312" s="301"/>
      <c r="U1312" s="52"/>
      <c r="V1312" s="295"/>
      <c r="W1312" s="56"/>
      <c r="X1312" s="52"/>
      <c r="AZ1312" s="58" t="s">
        <v>25</v>
      </c>
      <c r="BA1312" s="58">
        <v>5</v>
      </c>
    </row>
    <row r="1313" spans="1:53" ht="39.9" customHeight="1" x14ac:dyDescent="1.1000000000000001">
      <c r="C1313" s="40"/>
      <c r="D1313" s="40"/>
      <c r="E1313" s="53" t="s">
        <v>36</v>
      </c>
      <c r="F1313" s="54" t="s">
        <v>476</v>
      </c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6"/>
      <c r="X1313" s="52"/>
      <c r="AZ1313" s="58" t="s">
        <v>26</v>
      </c>
      <c r="BA1313" s="58">
        <v>6</v>
      </c>
    </row>
    <row r="1314" spans="1:53" ht="39.9" customHeight="1" x14ac:dyDescent="1.1000000000000001">
      <c r="C1314" s="40"/>
      <c r="D1314" s="40"/>
      <c r="E1314" s="60"/>
      <c r="F1314" s="61"/>
      <c r="G1314" s="52"/>
      <c r="H1314" s="52"/>
      <c r="I1314" s="52" t="s">
        <v>17</v>
      </c>
      <c r="J1314" s="52"/>
      <c r="K1314" s="52"/>
      <c r="L1314" s="52"/>
      <c r="M1314" s="52"/>
      <c r="N1314" s="62"/>
      <c r="O1314" s="55"/>
      <c r="P1314" s="55" t="s">
        <v>19</v>
      </c>
      <c r="Q1314" s="55"/>
      <c r="R1314" s="55"/>
      <c r="S1314" s="55"/>
      <c r="T1314" s="55"/>
      <c r="U1314" s="52"/>
      <c r="V1314" s="52"/>
      <c r="W1314" s="56"/>
      <c r="X1314" s="52"/>
      <c r="AZ1314" s="58" t="s">
        <v>27</v>
      </c>
      <c r="BA1314" s="58">
        <v>7</v>
      </c>
    </row>
    <row r="1315" spans="1:53" ht="39.9" customHeight="1" x14ac:dyDescent="1.1000000000000001">
      <c r="E1315" s="53" t="s">
        <v>11</v>
      </c>
      <c r="F1315" s="54"/>
      <c r="G1315" s="52"/>
      <c r="H1315" s="52"/>
      <c r="I1315" s="294"/>
      <c r="J1315" s="294"/>
      <c r="K1315" s="294"/>
      <c r="L1315" s="294"/>
      <c r="M1315" s="52"/>
      <c r="N1315" s="291" t="str">
        <f>IF(I1308="x",I1311,IF(I1311="x",I1308,IF(V1308="w",I1308,IF(V1311="w",I1311,IF(V1308&gt;V1311,I1308,IF(V1311&gt;V1308,I1311," "))))))</f>
        <v xml:space="preserve"> </v>
      </c>
      <c r="O1315" s="302"/>
      <c r="P1315" s="302"/>
      <c r="Q1315" s="302"/>
      <c r="R1315" s="302"/>
      <c r="S1315" s="303"/>
      <c r="T1315" s="52"/>
      <c r="U1315" s="52"/>
      <c r="V1315" s="52"/>
      <c r="W1315" s="56"/>
      <c r="X1315" s="52"/>
      <c r="AZ1315" s="58" t="s">
        <v>28</v>
      </c>
      <c r="BA1315" s="58">
        <v>8</v>
      </c>
    </row>
    <row r="1316" spans="1:53" ht="39.9" customHeight="1" x14ac:dyDescent="1.1000000000000001">
      <c r="E1316" s="60"/>
      <c r="F1316" s="61"/>
      <c r="G1316" s="52"/>
      <c r="H1316" s="52"/>
      <c r="I1316" s="294"/>
      <c r="J1316" s="294"/>
      <c r="K1316" s="294"/>
      <c r="L1316" s="294"/>
      <c r="M1316" s="52"/>
      <c r="N1316" s="291" t="str">
        <f>IF(I1309="x",I1312,IF(I1312="x",I1309,IF(V1308="w",I1309,IF(V1311="w",I1312,IF(V1308&gt;V1311,I1309,IF(V1311&gt;V1308,I1312," "))))))</f>
        <v xml:space="preserve"> </v>
      </c>
      <c r="O1316" s="302"/>
      <c r="P1316" s="302"/>
      <c r="Q1316" s="302"/>
      <c r="R1316" s="302"/>
      <c r="S1316" s="303"/>
      <c r="T1316" s="52"/>
      <c r="U1316" s="52"/>
      <c r="V1316" s="52"/>
      <c r="W1316" s="56"/>
      <c r="X1316" s="52"/>
    </row>
    <row r="1317" spans="1:53" ht="39.9" customHeight="1" x14ac:dyDescent="1.1000000000000001">
      <c r="E1317" s="53" t="s">
        <v>12</v>
      </c>
      <c r="F1317" s="149" t="e">
        <f>IF($K$1=8,VLOOKUP('zapisy k stolom'!F1306,PAVUK!$GR$2:$GS$8,2,0),IF($K$1=16,VLOOKUP('zapisy k stolom'!F1306,PAVUK!$HF$2:$HG$16,2,0),IF($K$1=32,VLOOKUP('zapisy k stolom'!F1306,PAVUK!$HB$2:$HC$32,2,0),IF('zapisy k stolom'!$K$1=64,VLOOKUP('zapisy k stolom'!F1306,PAVUK!$GX$2:$GY$64,2,0),IF('zapisy k stolom'!$K$1=128,VLOOKUP('zapisy k stolom'!F1306,PAVUK!$GT$2:$GU$128,2,0))))))</f>
        <v>#N/A</v>
      </c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6"/>
      <c r="X1317" s="52"/>
    </row>
    <row r="1318" spans="1:53" ht="39.9" customHeight="1" x14ac:dyDescent="1.1000000000000001">
      <c r="E1318" s="60"/>
      <c r="F1318" s="61"/>
      <c r="G1318" s="52"/>
      <c r="H1318" s="52" t="s">
        <v>18</v>
      </c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6"/>
      <c r="X1318" s="52"/>
    </row>
    <row r="1319" spans="1:53" ht="39.9" customHeight="1" x14ac:dyDescent="1.1000000000000001">
      <c r="E1319" s="60"/>
      <c r="F1319" s="61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6"/>
      <c r="X1319" s="52"/>
    </row>
    <row r="1320" spans="1:53" ht="39.9" customHeight="1" x14ac:dyDescent="1.1000000000000001">
      <c r="E1320" s="60"/>
      <c r="F1320" s="61"/>
      <c r="G1320" s="52"/>
      <c r="H1320" s="52"/>
      <c r="I1320" s="289" t="str">
        <f>I1308</f>
        <v xml:space="preserve"> </v>
      </c>
      <c r="J1320" s="289"/>
      <c r="K1320" s="289"/>
      <c r="L1320" s="289"/>
      <c r="M1320" s="52"/>
      <c r="N1320" s="52"/>
      <c r="P1320" s="289" t="str">
        <f>I1311</f>
        <v xml:space="preserve"> </v>
      </c>
      <c r="Q1320" s="289"/>
      <c r="R1320" s="289"/>
      <c r="S1320" s="289"/>
      <c r="T1320" s="290"/>
      <c r="U1320" s="290"/>
      <c r="V1320" s="52"/>
      <c r="W1320" s="56"/>
      <c r="X1320" s="52"/>
    </row>
    <row r="1321" spans="1:53" ht="39.9" customHeight="1" x14ac:dyDescent="1.1000000000000001">
      <c r="E1321" s="60"/>
      <c r="F1321" s="61"/>
      <c r="G1321" s="52"/>
      <c r="H1321" s="52"/>
      <c r="I1321" s="289" t="str">
        <f>I1309</f>
        <v xml:space="preserve"> </v>
      </c>
      <c r="J1321" s="289"/>
      <c r="K1321" s="289"/>
      <c r="L1321" s="289"/>
      <c r="M1321" s="52"/>
      <c r="N1321" s="52"/>
      <c r="O1321" s="52"/>
      <c r="P1321" s="289" t="str">
        <f>I1312</f>
        <v xml:space="preserve"> </v>
      </c>
      <c r="Q1321" s="289"/>
      <c r="R1321" s="289"/>
      <c r="S1321" s="289"/>
      <c r="T1321" s="290"/>
      <c r="U1321" s="290"/>
      <c r="V1321" s="52"/>
      <c r="W1321" s="56"/>
      <c r="X1321" s="52"/>
    </row>
    <row r="1322" spans="1:53" ht="69.900000000000006" customHeight="1" x14ac:dyDescent="1.1000000000000001">
      <c r="E1322" s="53"/>
      <c r="F1322" s="54"/>
      <c r="G1322" s="52"/>
      <c r="H1322" s="63" t="s">
        <v>21</v>
      </c>
      <c r="I1322" s="291"/>
      <c r="J1322" s="292"/>
      <c r="K1322" s="292"/>
      <c r="L1322" s="293"/>
      <c r="M1322" s="52"/>
      <c r="N1322" s="52"/>
      <c r="O1322" s="63" t="s">
        <v>21</v>
      </c>
      <c r="P1322" s="294"/>
      <c r="Q1322" s="294"/>
      <c r="R1322" s="294"/>
      <c r="S1322" s="294"/>
      <c r="T1322" s="294"/>
      <c r="U1322" s="294"/>
      <c r="V1322" s="52"/>
      <c r="W1322" s="56"/>
      <c r="X1322" s="52"/>
    </row>
    <row r="1323" spans="1:53" ht="69.900000000000006" customHeight="1" x14ac:dyDescent="1.1000000000000001">
      <c r="E1323" s="53"/>
      <c r="F1323" s="54"/>
      <c r="G1323" s="52"/>
      <c r="H1323" s="63" t="s">
        <v>22</v>
      </c>
      <c r="I1323" s="294"/>
      <c r="J1323" s="294"/>
      <c r="K1323" s="294"/>
      <c r="L1323" s="294"/>
      <c r="M1323" s="52"/>
      <c r="N1323" s="52"/>
      <c r="O1323" s="63" t="s">
        <v>22</v>
      </c>
      <c r="P1323" s="294"/>
      <c r="Q1323" s="294"/>
      <c r="R1323" s="294"/>
      <c r="S1323" s="294"/>
      <c r="T1323" s="294"/>
      <c r="U1323" s="294"/>
      <c r="V1323" s="52"/>
      <c r="W1323" s="56"/>
      <c r="X1323" s="52"/>
    </row>
    <row r="1324" spans="1:53" ht="69.900000000000006" customHeight="1" x14ac:dyDescent="1.1000000000000001">
      <c r="E1324" s="53"/>
      <c r="F1324" s="54"/>
      <c r="G1324" s="52"/>
      <c r="H1324" s="63" t="s">
        <v>22</v>
      </c>
      <c r="I1324" s="294"/>
      <c r="J1324" s="294"/>
      <c r="K1324" s="294"/>
      <c r="L1324" s="294"/>
      <c r="M1324" s="52"/>
      <c r="N1324" s="52"/>
      <c r="O1324" s="63" t="s">
        <v>22</v>
      </c>
      <c r="P1324" s="294"/>
      <c r="Q1324" s="294"/>
      <c r="R1324" s="294"/>
      <c r="S1324" s="294"/>
      <c r="T1324" s="294"/>
      <c r="U1324" s="294"/>
      <c r="V1324" s="52"/>
      <c r="W1324" s="56"/>
      <c r="X1324" s="52"/>
    </row>
    <row r="1325" spans="1:53" ht="39.9" customHeight="1" thickBot="1" x14ac:dyDescent="1.1499999999999999">
      <c r="E1325" s="64"/>
      <c r="F1325" s="65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7"/>
      <c r="U1325" s="67"/>
      <c r="V1325" s="67"/>
      <c r="W1325" s="68"/>
      <c r="X1325" s="52"/>
    </row>
    <row r="1326" spans="1:53" ht="61.8" thickBot="1" x14ac:dyDescent="1.1499999999999999"/>
    <row r="1327" spans="1:53" ht="39.9" customHeight="1" x14ac:dyDescent="1.1000000000000001">
      <c r="A1327" s="41" t="e">
        <f>F1338</f>
        <v>#N/A</v>
      </c>
      <c r="C1327" s="40"/>
      <c r="D1327" s="40"/>
      <c r="E1327" s="48" t="s">
        <v>39</v>
      </c>
      <c r="F1327" s="49">
        <f>F1306+1</f>
        <v>64</v>
      </c>
      <c r="G1327" s="50"/>
      <c r="H1327" s="86" t="s">
        <v>192</v>
      </c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 t="s">
        <v>15</v>
      </c>
      <c r="W1327" s="51"/>
      <c r="X1327" s="52"/>
      <c r="Y1327" s="42" t="e">
        <f>A1329</f>
        <v>#N/A</v>
      </c>
      <c r="Z1327" s="47" t="str">
        <f>CONCATENATE("(",V1329,":",V1332,")")</f>
        <v>(:)</v>
      </c>
      <c r="AA1327" s="44" t="str">
        <f>IF(N1336=" ","",IF(N1336=I1329,B1329,IF(N1336=I1332,B1332," ")))</f>
        <v/>
      </c>
      <c r="AB1327" s="44" t="str">
        <f>IF(V1329&gt;V1332,AV1327,IF(V1332&gt;V1329,AV1328,""))</f>
        <v/>
      </c>
      <c r="AC1327" s="44" t="e">
        <f>CONCATENATE("Tbl.: ",F1329,"   H: ",F1332,"   D: ",F1331)</f>
        <v>#N/A</v>
      </c>
      <c r="AD1327" s="42" t="e">
        <f>IF(OR(I1332="X",I1329="X"),"",IF(N1336=I1329,B1332,B1329))</f>
        <v>#N/A</v>
      </c>
      <c r="AE1327" s="42" t="s">
        <v>4</v>
      </c>
      <c r="AV1327" s="45" t="str">
        <f>CONCATENATE(V1329,":",V1332, " ( ",AN1329,",",AO1329,",",AP1329,",",AQ1329,",",AR1329,",",AS1329,",",AT1329," ) ")</f>
        <v xml:space="preserve">: ( ,,,,,, ) </v>
      </c>
    </row>
    <row r="1328" spans="1:53" ht="39.9" customHeight="1" x14ac:dyDescent="1.1000000000000001">
      <c r="C1328" s="40"/>
      <c r="D1328" s="40"/>
      <c r="E1328" s="53"/>
      <c r="F1328" s="54"/>
      <c r="G1328" s="85" t="s">
        <v>191</v>
      </c>
      <c r="H1328" s="87" t="s">
        <v>193</v>
      </c>
      <c r="I1328" s="52"/>
      <c r="J1328" s="52"/>
      <c r="K1328" s="52"/>
      <c r="L1328" s="52"/>
      <c r="M1328" s="52"/>
      <c r="N1328" s="55">
        <v>1</v>
      </c>
      <c r="O1328" s="55">
        <v>2</v>
      </c>
      <c r="P1328" s="55">
        <v>3</v>
      </c>
      <c r="Q1328" s="55">
        <v>4</v>
      </c>
      <c r="R1328" s="55">
        <v>5</v>
      </c>
      <c r="S1328" s="55">
        <v>6</v>
      </c>
      <c r="T1328" s="55">
        <v>7</v>
      </c>
      <c r="U1328" s="52"/>
      <c r="V1328" s="55" t="s">
        <v>16</v>
      </c>
      <c r="W1328" s="56"/>
      <c r="X1328" s="52"/>
      <c r="AE1328" s="42" t="s">
        <v>38</v>
      </c>
      <c r="AV1328" s="45" t="str">
        <f>CONCATENATE(V1332,":",V1329, " ( ",AN1330,",",AO1330,",",AP1330,",",AQ1330,",",AR1330,",",AS1330,",",AT1330," ) ")</f>
        <v xml:space="preserve">: ( ,,,,,, ) </v>
      </c>
    </row>
    <row r="1329" spans="1:53" ht="39.9" customHeight="1" x14ac:dyDescent="1.1000000000000001">
      <c r="A1329" s="41" t="e">
        <f>CONCATENATE(1,A1327)</f>
        <v>#N/A</v>
      </c>
      <c r="B1329" s="41" t="e">
        <f>VLOOKUP(A1329,'KO KODY SPOLU'!$A$3:$B$478,2,0)</f>
        <v>#N/A</v>
      </c>
      <c r="C1329" s="40"/>
      <c r="D1329" s="40"/>
      <c r="E1329" s="53" t="s">
        <v>14</v>
      </c>
      <c r="F1329" s="54" t="e">
        <f>VLOOKUP(A1327,'zoznam zapasov pomoc'!$A$6:$K$133,11,0)</f>
        <v>#N/A</v>
      </c>
      <c r="G1329" s="298"/>
      <c r="H1329" s="148"/>
      <c r="I1329" s="296" t="str">
        <f>IF(ISERROR(VLOOKUP(B1329,vylosovanie!$N$10:$Q$162,3,0))=TRUE," ",VLOOKUP(B1329,vylosovanie!$N$10:$Q$162,3,0))</f>
        <v xml:space="preserve"> </v>
      </c>
      <c r="J1329" s="297"/>
      <c r="K1329" s="297"/>
      <c r="L1329" s="297"/>
      <c r="M1329" s="52"/>
      <c r="N1329" s="300"/>
      <c r="O1329" s="300"/>
      <c r="P1329" s="300"/>
      <c r="Q1329" s="300"/>
      <c r="R1329" s="300"/>
      <c r="S1329" s="300"/>
      <c r="T1329" s="300"/>
      <c r="U1329" s="52"/>
      <c r="V1329" s="295" t="str">
        <f>IF(SUM(AF1329:AL1330)=0,"",SUM(AF1329:AL1329))</f>
        <v/>
      </c>
      <c r="W1329" s="56"/>
      <c r="X1329" s="52"/>
      <c r="AE1329" s="42">
        <f>VLOOKUP(I1329,vylosovanie!$F$5:$L$41,7,0)</f>
        <v>51</v>
      </c>
      <c r="AF1329" s="57">
        <f>IF(N1329&gt;N1332,1,0)</f>
        <v>0</v>
      </c>
      <c r="AG1329" s="57">
        <f t="shared" ref="AG1329" si="1638">IF(O1329&gt;O1332,1,0)</f>
        <v>0</v>
      </c>
      <c r="AH1329" s="57">
        <f t="shared" ref="AH1329" si="1639">IF(P1329&gt;P1332,1,0)</f>
        <v>0</v>
      </c>
      <c r="AI1329" s="57">
        <f t="shared" ref="AI1329" si="1640">IF(Q1329&gt;Q1332,1,0)</f>
        <v>0</v>
      </c>
      <c r="AJ1329" s="57">
        <f t="shared" ref="AJ1329" si="1641">IF(R1329&gt;R1332,1,0)</f>
        <v>0</v>
      </c>
      <c r="AK1329" s="57">
        <f t="shared" ref="AK1329" si="1642">IF(S1329&gt;S1332,1,0)</f>
        <v>0</v>
      </c>
      <c r="AL1329" s="57">
        <f t="shared" ref="AL1329" si="1643">IF(T1329&gt;T1332,1,0)</f>
        <v>0</v>
      </c>
      <c r="AN1329" s="57" t="str">
        <f t="shared" ref="AN1329" si="1644">IF(ISBLANK(N1329)=TRUE,"",IF(AF1329=1,N1332,-N1329))</f>
        <v/>
      </c>
      <c r="AO1329" s="57" t="str">
        <f t="shared" ref="AO1329" si="1645">IF(ISBLANK(O1329)=TRUE,"",IF(AG1329=1,O1332,-O1329))</f>
        <v/>
      </c>
      <c r="AP1329" s="57" t="str">
        <f t="shared" ref="AP1329" si="1646">IF(ISBLANK(P1329)=TRUE,"",IF(AH1329=1,P1332,-P1329))</f>
        <v/>
      </c>
      <c r="AQ1329" s="57" t="str">
        <f t="shared" ref="AQ1329" si="1647">IF(ISBLANK(Q1329)=TRUE,"",IF(AI1329=1,Q1332,-Q1329))</f>
        <v/>
      </c>
      <c r="AR1329" s="57" t="str">
        <f t="shared" ref="AR1329" si="1648">IF(ISBLANK(R1329)=TRUE,"",IF(AJ1329=1,R1332,-R1329))</f>
        <v/>
      </c>
      <c r="AS1329" s="57" t="str">
        <f t="shared" ref="AS1329" si="1649">IF(ISBLANK(S1329)=TRUE,"",IF(AK1329=1,S1332,-S1329))</f>
        <v/>
      </c>
      <c r="AT1329" s="57" t="str">
        <f t="shared" ref="AT1329" si="1650">IF(ISBLANK(T1329)=TRUE,"",IF(AL1329=1,T1332,-T1329))</f>
        <v/>
      </c>
      <c r="AZ1329" s="58" t="s">
        <v>5</v>
      </c>
      <c r="BA1329" s="58">
        <v>1</v>
      </c>
    </row>
    <row r="1330" spans="1:53" ht="39.9" customHeight="1" x14ac:dyDescent="1.1000000000000001">
      <c r="C1330" s="40"/>
      <c r="D1330" s="40"/>
      <c r="E1330" s="53"/>
      <c r="F1330" s="54"/>
      <c r="G1330" s="299"/>
      <c r="H1330" s="148"/>
      <c r="I1330" s="296" t="str">
        <f>IF(ISERROR(VLOOKUP(B1329,vylosovanie!$N$10:$Q$162,3,0))=TRUE," ",VLOOKUP(B1329,vylosovanie!$N$10:$Q$162,4,0))</f>
        <v xml:space="preserve"> </v>
      </c>
      <c r="J1330" s="297"/>
      <c r="K1330" s="297"/>
      <c r="L1330" s="297"/>
      <c r="M1330" s="52"/>
      <c r="N1330" s="301"/>
      <c r="O1330" s="301"/>
      <c r="P1330" s="301"/>
      <c r="Q1330" s="301"/>
      <c r="R1330" s="301"/>
      <c r="S1330" s="301"/>
      <c r="T1330" s="301"/>
      <c r="U1330" s="52"/>
      <c r="V1330" s="295"/>
      <c r="W1330" s="56"/>
      <c r="X1330" s="52"/>
      <c r="AE1330" s="42">
        <f>VLOOKUP(I1332,vylosovanie!$F$5:$L$41,7,0)</f>
        <v>51</v>
      </c>
      <c r="AF1330" s="57">
        <f>IF(N1332&gt;N1329,1,0)</f>
        <v>0</v>
      </c>
      <c r="AG1330" s="57">
        <f t="shared" ref="AG1330" si="1651">IF(O1332&gt;O1329,1,0)</f>
        <v>0</v>
      </c>
      <c r="AH1330" s="57">
        <f t="shared" ref="AH1330" si="1652">IF(P1332&gt;P1329,1,0)</f>
        <v>0</v>
      </c>
      <c r="AI1330" s="57">
        <f t="shared" ref="AI1330" si="1653">IF(Q1332&gt;Q1329,1,0)</f>
        <v>0</v>
      </c>
      <c r="AJ1330" s="57">
        <f t="shared" ref="AJ1330" si="1654">IF(R1332&gt;R1329,1,0)</f>
        <v>0</v>
      </c>
      <c r="AK1330" s="57">
        <f t="shared" ref="AK1330" si="1655">IF(S1332&gt;S1329,1,0)</f>
        <v>0</v>
      </c>
      <c r="AL1330" s="57">
        <f t="shared" ref="AL1330" si="1656">IF(T1332&gt;T1329,1,0)</f>
        <v>0</v>
      </c>
      <c r="AN1330" s="57" t="str">
        <f t="shared" ref="AN1330" si="1657">IF(ISBLANK(N1332)=TRUE,"",IF(AF1330=1,N1329,-N1332))</f>
        <v/>
      </c>
      <c r="AO1330" s="57" t="str">
        <f t="shared" ref="AO1330" si="1658">IF(ISBLANK(O1332)=TRUE,"",IF(AG1330=1,O1329,-O1332))</f>
        <v/>
      </c>
      <c r="AP1330" s="57" t="str">
        <f t="shared" ref="AP1330" si="1659">IF(ISBLANK(P1332)=TRUE,"",IF(AH1330=1,P1329,-P1332))</f>
        <v/>
      </c>
      <c r="AQ1330" s="57" t="str">
        <f t="shared" ref="AQ1330" si="1660">IF(ISBLANK(Q1332)=TRUE,"",IF(AI1330=1,Q1329,-Q1332))</f>
        <v/>
      </c>
      <c r="AR1330" s="57" t="str">
        <f t="shared" ref="AR1330" si="1661">IF(ISBLANK(R1332)=TRUE,"",IF(AJ1330=1,R1329,-R1332))</f>
        <v/>
      </c>
      <c r="AS1330" s="57" t="str">
        <f t="shared" ref="AS1330" si="1662">IF(ISBLANK(S1332)=TRUE,"",IF(AK1330=1,S1329,-S1332))</f>
        <v/>
      </c>
      <c r="AT1330" s="57" t="str">
        <f t="shared" ref="AT1330" si="1663">IF(ISBLANK(T1332)=TRUE,"",IF(AL1330=1,T1329,-T1332))</f>
        <v/>
      </c>
      <c r="AZ1330" s="58" t="s">
        <v>10</v>
      </c>
      <c r="BA1330" s="58">
        <v>2</v>
      </c>
    </row>
    <row r="1331" spans="1:53" ht="39.9" customHeight="1" x14ac:dyDescent="1.1000000000000001">
      <c r="C1331" s="40"/>
      <c r="D1331" s="40"/>
      <c r="E1331" s="53" t="s">
        <v>20</v>
      </c>
      <c r="F1331" s="54" t="e">
        <f>VLOOKUP(A1327,'zoznam zapasov pomoc'!$A$6:$K$133,9,0)</f>
        <v>#N/A</v>
      </c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6"/>
      <c r="X1331" s="52"/>
      <c r="AZ1331" s="58" t="s">
        <v>23</v>
      </c>
      <c r="BA1331" s="58">
        <v>3</v>
      </c>
    </row>
    <row r="1332" spans="1:53" ht="39.9" customHeight="1" x14ac:dyDescent="1.1000000000000001">
      <c r="A1332" s="41" t="e">
        <f>CONCATENATE(2,A1327)</f>
        <v>#N/A</v>
      </c>
      <c r="B1332" s="41" t="e">
        <f>VLOOKUP(A1332,'KO KODY SPOLU'!$A$3:$B$478,2,0)</f>
        <v>#N/A</v>
      </c>
      <c r="C1332" s="40"/>
      <c r="D1332" s="40"/>
      <c r="E1332" s="53" t="s">
        <v>13</v>
      </c>
      <c r="F1332" s="59" t="e">
        <f>VLOOKUP(A1327,'zoznam zapasov pomoc'!$A$6:$K$133,10,0)</f>
        <v>#N/A</v>
      </c>
      <c r="G1332" s="298"/>
      <c r="H1332" s="148"/>
      <c r="I1332" s="296" t="str">
        <f>IF(ISERROR(VLOOKUP(B1332,vylosovanie!$N$10:$Q$162,3,0))=TRUE," ",VLOOKUP(B1332,vylosovanie!$N$10:$Q$162,3,0))</f>
        <v xml:space="preserve"> </v>
      </c>
      <c r="J1332" s="297"/>
      <c r="K1332" s="297"/>
      <c r="L1332" s="297"/>
      <c r="M1332" s="52"/>
      <c r="N1332" s="300"/>
      <c r="O1332" s="300"/>
      <c r="P1332" s="300"/>
      <c r="Q1332" s="300"/>
      <c r="R1332" s="300"/>
      <c r="S1332" s="300"/>
      <c r="T1332" s="300"/>
      <c r="U1332" s="52"/>
      <c r="V1332" s="295" t="str">
        <f>IF(SUM(AF1329:AL1330)=0,"",SUM(AF1330:AL1330))</f>
        <v/>
      </c>
      <c r="W1332" s="56"/>
      <c r="X1332" s="52"/>
      <c r="AZ1332" s="58" t="s">
        <v>24</v>
      </c>
      <c r="BA1332" s="58">
        <v>4</v>
      </c>
    </row>
    <row r="1333" spans="1:53" ht="39.9" customHeight="1" x14ac:dyDescent="1.1000000000000001">
      <c r="C1333" s="40"/>
      <c r="D1333" s="40"/>
      <c r="E1333" s="60"/>
      <c r="F1333" s="61"/>
      <c r="G1333" s="299"/>
      <c r="H1333" s="148"/>
      <c r="I1333" s="296" t="str">
        <f>IF(ISERROR(VLOOKUP(B1332,vylosovanie!$N$10:$Q$162,3,0))=TRUE," ",VLOOKUP(B1332,vylosovanie!$N$10:$Q$162,4,0))</f>
        <v xml:space="preserve"> </v>
      </c>
      <c r="J1333" s="297"/>
      <c r="K1333" s="297"/>
      <c r="L1333" s="297"/>
      <c r="M1333" s="52"/>
      <c r="N1333" s="301"/>
      <c r="O1333" s="301"/>
      <c r="P1333" s="301"/>
      <c r="Q1333" s="301"/>
      <c r="R1333" s="301"/>
      <c r="S1333" s="301"/>
      <c r="T1333" s="301"/>
      <c r="U1333" s="52"/>
      <c r="V1333" s="295"/>
      <c r="W1333" s="56"/>
      <c r="X1333" s="52"/>
      <c r="AZ1333" s="58" t="s">
        <v>25</v>
      </c>
      <c r="BA1333" s="58">
        <v>5</v>
      </c>
    </row>
    <row r="1334" spans="1:53" ht="39.9" customHeight="1" x14ac:dyDescent="1.1000000000000001">
      <c r="C1334" s="40"/>
      <c r="D1334" s="40"/>
      <c r="E1334" s="53" t="s">
        <v>36</v>
      </c>
      <c r="F1334" s="54" t="s">
        <v>476</v>
      </c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6"/>
      <c r="X1334" s="52"/>
      <c r="AZ1334" s="58" t="s">
        <v>26</v>
      </c>
      <c r="BA1334" s="58">
        <v>6</v>
      </c>
    </row>
    <row r="1335" spans="1:53" ht="39.9" customHeight="1" x14ac:dyDescent="1.1000000000000001">
      <c r="C1335" s="40"/>
      <c r="D1335" s="40"/>
      <c r="E1335" s="60"/>
      <c r="F1335" s="61"/>
      <c r="G1335" s="52"/>
      <c r="H1335" s="52"/>
      <c r="I1335" s="52" t="s">
        <v>17</v>
      </c>
      <c r="J1335" s="52"/>
      <c r="K1335" s="52"/>
      <c r="L1335" s="52"/>
      <c r="M1335" s="52"/>
      <c r="N1335" s="62"/>
      <c r="O1335" s="55"/>
      <c r="P1335" s="55" t="s">
        <v>19</v>
      </c>
      <c r="Q1335" s="55"/>
      <c r="R1335" s="55"/>
      <c r="S1335" s="55"/>
      <c r="T1335" s="55"/>
      <c r="U1335" s="52"/>
      <c r="V1335" s="52"/>
      <c r="W1335" s="56"/>
      <c r="X1335" s="52"/>
      <c r="AZ1335" s="58" t="s">
        <v>27</v>
      </c>
      <c r="BA1335" s="58">
        <v>7</v>
      </c>
    </row>
    <row r="1336" spans="1:53" ht="39.9" customHeight="1" x14ac:dyDescent="1.1000000000000001">
      <c r="E1336" s="53" t="s">
        <v>11</v>
      </c>
      <c r="F1336" s="54"/>
      <c r="G1336" s="52"/>
      <c r="H1336" s="52"/>
      <c r="I1336" s="294"/>
      <c r="J1336" s="294"/>
      <c r="K1336" s="294"/>
      <c r="L1336" s="294"/>
      <c r="M1336" s="52"/>
      <c r="N1336" s="291" t="str">
        <f>IF(I1329="x",I1332,IF(I1332="x",I1329,IF(V1329="w",I1329,IF(V1332="w",I1332,IF(V1329&gt;V1332,I1329,IF(V1332&gt;V1329,I1332," "))))))</f>
        <v xml:space="preserve"> </v>
      </c>
      <c r="O1336" s="302"/>
      <c r="P1336" s="302"/>
      <c r="Q1336" s="302"/>
      <c r="R1336" s="302"/>
      <c r="S1336" s="303"/>
      <c r="T1336" s="52"/>
      <c r="U1336" s="52"/>
      <c r="V1336" s="52"/>
      <c r="W1336" s="56"/>
      <c r="X1336" s="52"/>
      <c r="AZ1336" s="58" t="s">
        <v>28</v>
      </c>
      <c r="BA1336" s="58">
        <v>8</v>
      </c>
    </row>
    <row r="1337" spans="1:53" ht="39.9" customHeight="1" x14ac:dyDescent="1.1000000000000001">
      <c r="E1337" s="60"/>
      <c r="F1337" s="61"/>
      <c r="G1337" s="52"/>
      <c r="H1337" s="52"/>
      <c r="I1337" s="294"/>
      <c r="J1337" s="294"/>
      <c r="K1337" s="294"/>
      <c r="L1337" s="294"/>
      <c r="M1337" s="52"/>
      <c r="N1337" s="291" t="str">
        <f>IF(I1330="x",I1333,IF(I1333="x",I1330,IF(V1329="w",I1330,IF(V1332="w",I1333,IF(V1329&gt;V1332,I1330,IF(V1332&gt;V1329,I1333," "))))))</f>
        <v xml:space="preserve"> </v>
      </c>
      <c r="O1337" s="302"/>
      <c r="P1337" s="302"/>
      <c r="Q1337" s="302"/>
      <c r="R1337" s="302"/>
      <c r="S1337" s="303"/>
      <c r="T1337" s="52"/>
      <c r="U1337" s="52"/>
      <c r="V1337" s="52"/>
      <c r="W1337" s="56"/>
      <c r="X1337" s="52"/>
    </row>
    <row r="1338" spans="1:53" ht="39.9" customHeight="1" x14ac:dyDescent="1.1000000000000001">
      <c r="E1338" s="53" t="s">
        <v>12</v>
      </c>
      <c r="F1338" s="149" t="e">
        <f>IF($K$1=8,VLOOKUP('zapisy k stolom'!F1327,PAVUK!$GR$2:$GS$8,2,0),IF($K$1=16,VLOOKUP('zapisy k stolom'!F1327,PAVUK!$HF$2:$HG$16,2,0),IF($K$1=32,VLOOKUP('zapisy k stolom'!F1327,PAVUK!$HB$2:$HC$32,2,0),IF('zapisy k stolom'!$K$1=64,VLOOKUP('zapisy k stolom'!F1327,PAVUK!$GX$2:$GY$64,2,0),IF('zapisy k stolom'!$K$1=128,VLOOKUP('zapisy k stolom'!F1327,PAVUK!$GT$2:$GU$128,2,0))))))</f>
        <v>#N/A</v>
      </c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6"/>
      <c r="X1338" s="52"/>
    </row>
    <row r="1339" spans="1:53" ht="39.9" customHeight="1" x14ac:dyDescent="1.1000000000000001">
      <c r="E1339" s="60"/>
      <c r="F1339" s="61"/>
      <c r="G1339" s="52"/>
      <c r="H1339" s="52" t="s">
        <v>18</v>
      </c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6"/>
      <c r="X1339" s="52"/>
    </row>
    <row r="1340" spans="1:53" ht="39.9" customHeight="1" x14ac:dyDescent="1.1000000000000001">
      <c r="E1340" s="60"/>
      <c r="F1340" s="61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6"/>
      <c r="X1340" s="52"/>
    </row>
    <row r="1341" spans="1:53" ht="39.9" customHeight="1" x14ac:dyDescent="1.1000000000000001">
      <c r="E1341" s="60"/>
      <c r="F1341" s="61"/>
      <c r="G1341" s="52"/>
      <c r="H1341" s="52"/>
      <c r="I1341" s="289" t="str">
        <f>I1329</f>
        <v xml:space="preserve"> </v>
      </c>
      <c r="J1341" s="289"/>
      <c r="K1341" s="289"/>
      <c r="L1341" s="289"/>
      <c r="M1341" s="52"/>
      <c r="N1341" s="52"/>
      <c r="P1341" s="289" t="str">
        <f>I1332</f>
        <v xml:space="preserve"> </v>
      </c>
      <c r="Q1341" s="289"/>
      <c r="R1341" s="289"/>
      <c r="S1341" s="289"/>
      <c r="T1341" s="290"/>
      <c r="U1341" s="290"/>
      <c r="V1341" s="52"/>
      <c r="W1341" s="56"/>
      <c r="X1341" s="52"/>
    </row>
    <row r="1342" spans="1:53" ht="39.9" customHeight="1" x14ac:dyDescent="1.1000000000000001">
      <c r="E1342" s="60"/>
      <c r="F1342" s="61"/>
      <c r="G1342" s="52"/>
      <c r="H1342" s="52"/>
      <c r="I1342" s="289" t="str">
        <f>I1330</f>
        <v xml:space="preserve"> </v>
      </c>
      <c r="J1342" s="289"/>
      <c r="K1342" s="289"/>
      <c r="L1342" s="289"/>
      <c r="M1342" s="52"/>
      <c r="N1342" s="52"/>
      <c r="O1342" s="52"/>
      <c r="P1342" s="289" t="str">
        <f>I1333</f>
        <v xml:space="preserve"> </v>
      </c>
      <c r="Q1342" s="289"/>
      <c r="R1342" s="289"/>
      <c r="S1342" s="289"/>
      <c r="T1342" s="290"/>
      <c r="U1342" s="290"/>
      <c r="V1342" s="52"/>
      <c r="W1342" s="56"/>
      <c r="X1342" s="52"/>
    </row>
    <row r="1343" spans="1:53" ht="69.900000000000006" customHeight="1" x14ac:dyDescent="1.1000000000000001">
      <c r="E1343" s="53"/>
      <c r="F1343" s="54"/>
      <c r="G1343" s="52"/>
      <c r="H1343" s="63" t="s">
        <v>21</v>
      </c>
      <c r="I1343" s="291"/>
      <c r="J1343" s="292"/>
      <c r="K1343" s="292"/>
      <c r="L1343" s="293"/>
      <c r="M1343" s="52"/>
      <c r="N1343" s="52"/>
      <c r="O1343" s="63" t="s">
        <v>21</v>
      </c>
      <c r="P1343" s="294"/>
      <c r="Q1343" s="294"/>
      <c r="R1343" s="294"/>
      <c r="S1343" s="294"/>
      <c r="T1343" s="294"/>
      <c r="U1343" s="294"/>
      <c r="V1343" s="52"/>
      <c r="W1343" s="56"/>
      <c r="X1343" s="52"/>
    </row>
    <row r="1344" spans="1:53" ht="69.900000000000006" customHeight="1" x14ac:dyDescent="1.1000000000000001">
      <c r="E1344" s="53"/>
      <c r="F1344" s="54"/>
      <c r="G1344" s="52"/>
      <c r="H1344" s="63" t="s">
        <v>22</v>
      </c>
      <c r="I1344" s="294"/>
      <c r="J1344" s="294"/>
      <c r="K1344" s="294"/>
      <c r="L1344" s="294"/>
      <c r="M1344" s="52"/>
      <c r="N1344" s="52"/>
      <c r="O1344" s="63" t="s">
        <v>22</v>
      </c>
      <c r="P1344" s="294"/>
      <c r="Q1344" s="294"/>
      <c r="R1344" s="294"/>
      <c r="S1344" s="294"/>
      <c r="T1344" s="294"/>
      <c r="U1344" s="294"/>
      <c r="V1344" s="52"/>
      <c r="W1344" s="56"/>
      <c r="X1344" s="52"/>
    </row>
    <row r="1345" spans="1:53" ht="69.900000000000006" customHeight="1" x14ac:dyDescent="1.1000000000000001">
      <c r="E1345" s="53"/>
      <c r="F1345" s="54"/>
      <c r="G1345" s="52"/>
      <c r="H1345" s="63" t="s">
        <v>22</v>
      </c>
      <c r="I1345" s="294"/>
      <c r="J1345" s="294"/>
      <c r="K1345" s="294"/>
      <c r="L1345" s="294"/>
      <c r="M1345" s="52"/>
      <c r="N1345" s="52"/>
      <c r="O1345" s="63" t="s">
        <v>22</v>
      </c>
      <c r="P1345" s="294"/>
      <c r="Q1345" s="294"/>
      <c r="R1345" s="294"/>
      <c r="S1345" s="294"/>
      <c r="T1345" s="294"/>
      <c r="U1345" s="294"/>
      <c r="V1345" s="52"/>
      <c r="W1345" s="56"/>
      <c r="X1345" s="52"/>
    </row>
    <row r="1346" spans="1:53" ht="39.9" customHeight="1" thickBot="1" x14ac:dyDescent="1.1499999999999999">
      <c r="E1346" s="64"/>
      <c r="F1346" s="65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7"/>
      <c r="U1346" s="67"/>
      <c r="V1346" s="67"/>
      <c r="W1346" s="68"/>
      <c r="X1346" s="52"/>
    </row>
    <row r="1347" spans="1:53" ht="61.8" thickBot="1" x14ac:dyDescent="1.1499999999999999"/>
    <row r="1348" spans="1:53" ht="39.9" customHeight="1" x14ac:dyDescent="1.1000000000000001">
      <c r="A1348" s="41" t="e">
        <f>F1359</f>
        <v>#N/A</v>
      </c>
      <c r="C1348" s="40"/>
      <c r="D1348" s="40"/>
      <c r="E1348" s="48" t="s">
        <v>39</v>
      </c>
      <c r="F1348" s="49">
        <f>F1327+1</f>
        <v>65</v>
      </c>
      <c r="G1348" s="50"/>
      <c r="H1348" s="86" t="s">
        <v>192</v>
      </c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 t="s">
        <v>15</v>
      </c>
      <c r="W1348" s="51"/>
      <c r="X1348" s="52"/>
      <c r="Y1348" s="42" t="e">
        <f>A1350</f>
        <v>#N/A</v>
      </c>
      <c r="Z1348" s="47" t="str">
        <f>CONCATENATE("(",V1350,":",V1353,")")</f>
        <v>(:)</v>
      </c>
      <c r="AA1348" s="44" t="str">
        <f>IF(N1357=" ","",IF(N1357=I1350,B1350,IF(N1357=I1353,B1353," ")))</f>
        <v/>
      </c>
      <c r="AB1348" s="44" t="str">
        <f>IF(V1350&gt;V1353,AV1348,IF(V1353&gt;V1350,AV1349,""))</f>
        <v/>
      </c>
      <c r="AC1348" s="44" t="e">
        <f>CONCATENATE("Tbl.: ",F1350,"   H: ",F1353,"   D: ",F1352)</f>
        <v>#N/A</v>
      </c>
      <c r="AD1348" s="42" t="e">
        <f>IF(OR(I1353="X",I1350="X"),"",IF(N1357=I1350,B1353,B1350))</f>
        <v>#N/A</v>
      </c>
      <c r="AE1348" s="42" t="s">
        <v>4</v>
      </c>
      <c r="AV1348" s="45" t="str">
        <f>CONCATENATE(V1350,":",V1353, " ( ",AN1350,",",AO1350,",",AP1350,",",AQ1350,",",AR1350,",",AS1350,",",AT1350," ) ")</f>
        <v xml:space="preserve">: ( ,,,,,, ) </v>
      </c>
    </row>
    <row r="1349" spans="1:53" ht="39.9" customHeight="1" x14ac:dyDescent="1.1000000000000001">
      <c r="C1349" s="40"/>
      <c r="D1349" s="40"/>
      <c r="E1349" s="53"/>
      <c r="F1349" s="54"/>
      <c r="G1349" s="85" t="s">
        <v>191</v>
      </c>
      <c r="H1349" s="87" t="s">
        <v>193</v>
      </c>
      <c r="I1349" s="52"/>
      <c r="J1349" s="52"/>
      <c r="K1349" s="52"/>
      <c r="L1349" s="52"/>
      <c r="M1349" s="52"/>
      <c r="N1349" s="55">
        <v>1</v>
      </c>
      <c r="O1349" s="55">
        <v>2</v>
      </c>
      <c r="P1349" s="55">
        <v>3</v>
      </c>
      <c r="Q1349" s="55">
        <v>4</v>
      </c>
      <c r="R1349" s="55">
        <v>5</v>
      </c>
      <c r="S1349" s="55">
        <v>6</v>
      </c>
      <c r="T1349" s="55">
        <v>7</v>
      </c>
      <c r="U1349" s="52"/>
      <c r="V1349" s="55" t="s">
        <v>16</v>
      </c>
      <c r="W1349" s="56"/>
      <c r="X1349" s="52"/>
      <c r="AE1349" s="42" t="s">
        <v>38</v>
      </c>
      <c r="AV1349" s="45" t="str">
        <f>CONCATENATE(V1353,":",V1350, " ( ",AN1351,",",AO1351,",",AP1351,",",AQ1351,",",AR1351,",",AS1351,",",AT1351," ) ")</f>
        <v xml:space="preserve">: ( ,,,,,, ) </v>
      </c>
    </row>
    <row r="1350" spans="1:53" ht="39.9" customHeight="1" x14ac:dyDescent="1.1000000000000001">
      <c r="A1350" s="41" t="e">
        <f>CONCATENATE(1,A1348)</f>
        <v>#N/A</v>
      </c>
      <c r="B1350" s="41" t="e">
        <f>VLOOKUP(A1350,'KO KODY SPOLU'!$A$3:$B$478,2,0)</f>
        <v>#N/A</v>
      </c>
      <c r="C1350" s="40"/>
      <c r="D1350" s="40"/>
      <c r="E1350" s="53" t="s">
        <v>14</v>
      </c>
      <c r="F1350" s="54" t="e">
        <f>VLOOKUP(A1348,'zoznam zapasov pomoc'!$A$6:$K$133,11,0)</f>
        <v>#N/A</v>
      </c>
      <c r="G1350" s="298"/>
      <c r="H1350" s="150"/>
      <c r="I1350" s="296" t="str">
        <f>IF(ISERROR(VLOOKUP(B1350,vylosovanie!$N$10:$Q$162,3,0))=TRUE," ",VLOOKUP(B1350,vylosovanie!$N$10:$Q$162,3,0))</f>
        <v xml:space="preserve"> </v>
      </c>
      <c r="J1350" s="297"/>
      <c r="K1350" s="297"/>
      <c r="L1350" s="297"/>
      <c r="M1350" s="52"/>
      <c r="N1350" s="300"/>
      <c r="O1350" s="300"/>
      <c r="P1350" s="300"/>
      <c r="Q1350" s="300"/>
      <c r="R1350" s="300"/>
      <c r="S1350" s="300"/>
      <c r="T1350" s="300"/>
      <c r="U1350" s="52"/>
      <c r="V1350" s="295" t="str">
        <f>IF(SUM(AF1350:AL1351)=0,"",SUM(AF1350:AL1350))</f>
        <v/>
      </c>
      <c r="W1350" s="56"/>
      <c r="X1350" s="52"/>
      <c r="AE1350" s="42">
        <f>VLOOKUP(I1350,vylosovanie!$F$5:$L$41,7,0)</f>
        <v>51</v>
      </c>
      <c r="AF1350" s="57">
        <f>IF(N1350&gt;N1353,1,0)</f>
        <v>0</v>
      </c>
      <c r="AG1350" s="57">
        <f t="shared" ref="AG1350" si="1664">IF(O1350&gt;O1353,1,0)</f>
        <v>0</v>
      </c>
      <c r="AH1350" s="57">
        <f t="shared" ref="AH1350" si="1665">IF(P1350&gt;P1353,1,0)</f>
        <v>0</v>
      </c>
      <c r="AI1350" s="57">
        <f t="shared" ref="AI1350" si="1666">IF(Q1350&gt;Q1353,1,0)</f>
        <v>0</v>
      </c>
      <c r="AJ1350" s="57">
        <f t="shared" ref="AJ1350" si="1667">IF(R1350&gt;R1353,1,0)</f>
        <v>0</v>
      </c>
      <c r="AK1350" s="57">
        <f t="shared" ref="AK1350" si="1668">IF(S1350&gt;S1353,1,0)</f>
        <v>0</v>
      </c>
      <c r="AL1350" s="57">
        <f t="shared" ref="AL1350" si="1669">IF(T1350&gt;T1353,1,0)</f>
        <v>0</v>
      </c>
      <c r="AN1350" s="57" t="str">
        <f t="shared" ref="AN1350" si="1670">IF(ISBLANK(N1350)=TRUE,"",IF(AF1350=1,N1353,-N1350))</f>
        <v/>
      </c>
      <c r="AO1350" s="57" t="str">
        <f t="shared" ref="AO1350" si="1671">IF(ISBLANK(O1350)=TRUE,"",IF(AG1350=1,O1353,-O1350))</f>
        <v/>
      </c>
      <c r="AP1350" s="57" t="str">
        <f t="shared" ref="AP1350" si="1672">IF(ISBLANK(P1350)=TRUE,"",IF(AH1350=1,P1353,-P1350))</f>
        <v/>
      </c>
      <c r="AQ1350" s="57" t="str">
        <f t="shared" ref="AQ1350" si="1673">IF(ISBLANK(Q1350)=TRUE,"",IF(AI1350=1,Q1353,-Q1350))</f>
        <v/>
      </c>
      <c r="AR1350" s="57" t="str">
        <f t="shared" ref="AR1350" si="1674">IF(ISBLANK(R1350)=TRUE,"",IF(AJ1350=1,R1353,-R1350))</f>
        <v/>
      </c>
      <c r="AS1350" s="57" t="str">
        <f t="shared" ref="AS1350" si="1675">IF(ISBLANK(S1350)=TRUE,"",IF(AK1350=1,S1353,-S1350))</f>
        <v/>
      </c>
      <c r="AT1350" s="57" t="str">
        <f t="shared" ref="AT1350" si="1676">IF(ISBLANK(T1350)=TRUE,"",IF(AL1350=1,T1353,-T1350))</f>
        <v/>
      </c>
      <c r="AZ1350" s="58" t="s">
        <v>5</v>
      </c>
      <c r="BA1350" s="58">
        <v>1</v>
      </c>
    </row>
    <row r="1351" spans="1:53" ht="39.9" customHeight="1" x14ac:dyDescent="1.1000000000000001">
      <c r="C1351" s="40"/>
      <c r="D1351" s="40"/>
      <c r="E1351" s="53"/>
      <c r="F1351" s="54"/>
      <c r="G1351" s="299"/>
      <c r="H1351" s="150"/>
      <c r="I1351" s="296" t="str">
        <f>IF(ISERROR(VLOOKUP(B1350,vylosovanie!$N$10:$Q$162,3,0))=TRUE," ",VLOOKUP(B1350,vylosovanie!$N$10:$Q$162,4,0))</f>
        <v xml:space="preserve"> </v>
      </c>
      <c r="J1351" s="297"/>
      <c r="K1351" s="297"/>
      <c r="L1351" s="297"/>
      <c r="M1351" s="52"/>
      <c r="N1351" s="301"/>
      <c r="O1351" s="301"/>
      <c r="P1351" s="301"/>
      <c r="Q1351" s="301"/>
      <c r="R1351" s="301"/>
      <c r="S1351" s="301"/>
      <c r="T1351" s="301"/>
      <c r="U1351" s="52"/>
      <c r="V1351" s="295"/>
      <c r="W1351" s="56"/>
      <c r="X1351" s="52"/>
      <c r="AE1351" s="42">
        <f>VLOOKUP(I1353,vylosovanie!$F$5:$L$41,7,0)</f>
        <v>51</v>
      </c>
      <c r="AF1351" s="57">
        <f>IF(N1353&gt;N1350,1,0)</f>
        <v>0</v>
      </c>
      <c r="AG1351" s="57">
        <f t="shared" ref="AG1351" si="1677">IF(O1353&gt;O1350,1,0)</f>
        <v>0</v>
      </c>
      <c r="AH1351" s="57">
        <f t="shared" ref="AH1351" si="1678">IF(P1353&gt;P1350,1,0)</f>
        <v>0</v>
      </c>
      <c r="AI1351" s="57">
        <f t="shared" ref="AI1351" si="1679">IF(Q1353&gt;Q1350,1,0)</f>
        <v>0</v>
      </c>
      <c r="AJ1351" s="57">
        <f t="shared" ref="AJ1351" si="1680">IF(R1353&gt;R1350,1,0)</f>
        <v>0</v>
      </c>
      <c r="AK1351" s="57">
        <f t="shared" ref="AK1351" si="1681">IF(S1353&gt;S1350,1,0)</f>
        <v>0</v>
      </c>
      <c r="AL1351" s="57">
        <f t="shared" ref="AL1351" si="1682">IF(T1353&gt;T1350,1,0)</f>
        <v>0</v>
      </c>
      <c r="AN1351" s="57" t="str">
        <f t="shared" ref="AN1351" si="1683">IF(ISBLANK(N1353)=TRUE,"",IF(AF1351=1,N1350,-N1353))</f>
        <v/>
      </c>
      <c r="AO1351" s="57" t="str">
        <f t="shared" ref="AO1351" si="1684">IF(ISBLANK(O1353)=TRUE,"",IF(AG1351=1,O1350,-O1353))</f>
        <v/>
      </c>
      <c r="AP1351" s="57" t="str">
        <f t="shared" ref="AP1351" si="1685">IF(ISBLANK(P1353)=TRUE,"",IF(AH1351=1,P1350,-P1353))</f>
        <v/>
      </c>
      <c r="AQ1351" s="57" t="str">
        <f t="shared" ref="AQ1351" si="1686">IF(ISBLANK(Q1353)=TRUE,"",IF(AI1351=1,Q1350,-Q1353))</f>
        <v/>
      </c>
      <c r="AR1351" s="57" t="str">
        <f t="shared" ref="AR1351" si="1687">IF(ISBLANK(R1353)=TRUE,"",IF(AJ1351=1,R1350,-R1353))</f>
        <v/>
      </c>
      <c r="AS1351" s="57" t="str">
        <f t="shared" ref="AS1351" si="1688">IF(ISBLANK(S1353)=TRUE,"",IF(AK1351=1,S1350,-S1353))</f>
        <v/>
      </c>
      <c r="AT1351" s="57" t="str">
        <f t="shared" ref="AT1351" si="1689">IF(ISBLANK(T1353)=TRUE,"",IF(AL1351=1,T1350,-T1353))</f>
        <v/>
      </c>
      <c r="AZ1351" s="58" t="s">
        <v>10</v>
      </c>
      <c r="BA1351" s="58">
        <v>2</v>
      </c>
    </row>
    <row r="1352" spans="1:53" ht="39.9" customHeight="1" x14ac:dyDescent="1.1000000000000001">
      <c r="C1352" s="40"/>
      <c r="D1352" s="40"/>
      <c r="E1352" s="53" t="s">
        <v>20</v>
      </c>
      <c r="F1352" s="54" t="e">
        <f>VLOOKUP(A1348,'zoznam zapasov pomoc'!$A$6:$K$133,9,0)</f>
        <v>#N/A</v>
      </c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6"/>
      <c r="X1352" s="52"/>
      <c r="AZ1352" s="58" t="s">
        <v>23</v>
      </c>
      <c r="BA1352" s="58">
        <v>3</v>
      </c>
    </row>
    <row r="1353" spans="1:53" ht="39.9" customHeight="1" x14ac:dyDescent="1.1000000000000001">
      <c r="A1353" s="41" t="e">
        <f>CONCATENATE(2,A1348)</f>
        <v>#N/A</v>
      </c>
      <c r="B1353" s="41" t="e">
        <f>VLOOKUP(A1353,'KO KODY SPOLU'!$A$3:$B$478,2,0)</f>
        <v>#N/A</v>
      </c>
      <c r="C1353" s="40"/>
      <c r="D1353" s="40"/>
      <c r="E1353" s="53" t="s">
        <v>13</v>
      </c>
      <c r="F1353" s="59" t="e">
        <f>VLOOKUP(A1348,'zoznam zapasov pomoc'!$A$6:$K$133,10,0)</f>
        <v>#N/A</v>
      </c>
      <c r="G1353" s="298"/>
      <c r="H1353" s="150"/>
      <c r="I1353" s="296" t="str">
        <f>IF(ISERROR(VLOOKUP(B1353,vylosovanie!$N$10:$Q$162,3,0))=TRUE," ",VLOOKUP(B1353,vylosovanie!$N$10:$Q$162,3,0))</f>
        <v xml:space="preserve"> </v>
      </c>
      <c r="J1353" s="297"/>
      <c r="K1353" s="297"/>
      <c r="L1353" s="297"/>
      <c r="M1353" s="52"/>
      <c r="N1353" s="300"/>
      <c r="O1353" s="300"/>
      <c r="P1353" s="300"/>
      <c r="Q1353" s="300"/>
      <c r="R1353" s="300"/>
      <c r="S1353" s="300"/>
      <c r="T1353" s="300"/>
      <c r="U1353" s="52"/>
      <c r="V1353" s="295" t="str">
        <f>IF(SUM(AF1350:AL1351)=0,"",SUM(AF1351:AL1351))</f>
        <v/>
      </c>
      <c r="W1353" s="56"/>
      <c r="X1353" s="52"/>
      <c r="AZ1353" s="58" t="s">
        <v>24</v>
      </c>
      <c r="BA1353" s="58">
        <v>4</v>
      </c>
    </row>
    <row r="1354" spans="1:53" ht="39.9" customHeight="1" x14ac:dyDescent="1.1000000000000001">
      <c r="C1354" s="40"/>
      <c r="D1354" s="40"/>
      <c r="E1354" s="60"/>
      <c r="F1354" s="61"/>
      <c r="G1354" s="299"/>
      <c r="H1354" s="150"/>
      <c r="I1354" s="296" t="str">
        <f>IF(ISERROR(VLOOKUP(B1353,vylosovanie!$N$10:$Q$162,3,0))=TRUE," ",VLOOKUP(B1353,vylosovanie!$N$10:$Q$162,4,0))</f>
        <v xml:space="preserve"> </v>
      </c>
      <c r="J1354" s="297"/>
      <c r="K1354" s="297"/>
      <c r="L1354" s="297"/>
      <c r="M1354" s="52"/>
      <c r="N1354" s="301"/>
      <c r="O1354" s="301"/>
      <c r="P1354" s="301"/>
      <c r="Q1354" s="301"/>
      <c r="R1354" s="301"/>
      <c r="S1354" s="301"/>
      <c r="T1354" s="301"/>
      <c r="U1354" s="52"/>
      <c r="V1354" s="295"/>
      <c r="W1354" s="56"/>
      <c r="X1354" s="52"/>
      <c r="AZ1354" s="58" t="s">
        <v>25</v>
      </c>
      <c r="BA1354" s="58">
        <v>5</v>
      </c>
    </row>
    <row r="1355" spans="1:53" ht="39.9" customHeight="1" x14ac:dyDescent="1.1000000000000001">
      <c r="C1355" s="40"/>
      <c r="D1355" s="40"/>
      <c r="E1355" s="53" t="s">
        <v>36</v>
      </c>
      <c r="F1355" s="54" t="s">
        <v>476</v>
      </c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6"/>
      <c r="X1355" s="52"/>
      <c r="AZ1355" s="58" t="s">
        <v>26</v>
      </c>
      <c r="BA1355" s="58">
        <v>6</v>
      </c>
    </row>
    <row r="1356" spans="1:53" ht="39.9" customHeight="1" x14ac:dyDescent="1.1000000000000001">
      <c r="C1356" s="40"/>
      <c r="D1356" s="40"/>
      <c r="E1356" s="60"/>
      <c r="F1356" s="61"/>
      <c r="G1356" s="52"/>
      <c r="H1356" s="52"/>
      <c r="I1356" s="52" t="s">
        <v>17</v>
      </c>
      <c r="J1356" s="52"/>
      <c r="K1356" s="52"/>
      <c r="L1356" s="52"/>
      <c r="M1356" s="52"/>
      <c r="N1356" s="62"/>
      <c r="O1356" s="55"/>
      <c r="P1356" s="55" t="s">
        <v>19</v>
      </c>
      <c r="Q1356" s="55"/>
      <c r="R1356" s="55"/>
      <c r="S1356" s="55"/>
      <c r="T1356" s="55"/>
      <c r="U1356" s="52"/>
      <c r="V1356" s="52"/>
      <c r="W1356" s="56"/>
      <c r="X1356" s="52"/>
      <c r="AZ1356" s="58" t="s">
        <v>27</v>
      </c>
      <c r="BA1356" s="58">
        <v>7</v>
      </c>
    </row>
    <row r="1357" spans="1:53" ht="39.9" customHeight="1" x14ac:dyDescent="1.1000000000000001">
      <c r="E1357" s="53" t="s">
        <v>11</v>
      </c>
      <c r="F1357" s="54"/>
      <c r="G1357" s="52"/>
      <c r="H1357" s="52"/>
      <c r="I1357" s="294"/>
      <c r="J1357" s="294"/>
      <c r="K1357" s="294"/>
      <c r="L1357" s="294"/>
      <c r="M1357" s="52"/>
      <c r="N1357" s="291" t="str">
        <f>IF(I1350="x",I1353,IF(I1353="x",I1350,IF(V1350="w",I1350,IF(V1353="w",I1353,IF(V1350&gt;V1353,I1350,IF(V1353&gt;V1350,I1353," "))))))</f>
        <v xml:space="preserve"> </v>
      </c>
      <c r="O1357" s="302"/>
      <c r="P1357" s="302"/>
      <c r="Q1357" s="302"/>
      <c r="R1357" s="302"/>
      <c r="S1357" s="303"/>
      <c r="T1357" s="52"/>
      <c r="U1357" s="52"/>
      <c r="V1357" s="52"/>
      <c r="W1357" s="56"/>
      <c r="X1357" s="52"/>
      <c r="AZ1357" s="58" t="s">
        <v>28</v>
      </c>
      <c r="BA1357" s="58">
        <v>8</v>
      </c>
    </row>
    <row r="1358" spans="1:53" ht="39.9" customHeight="1" x14ac:dyDescent="1.1000000000000001">
      <c r="E1358" s="60"/>
      <c r="F1358" s="61"/>
      <c r="G1358" s="52"/>
      <c r="H1358" s="52"/>
      <c r="I1358" s="294"/>
      <c r="J1358" s="294"/>
      <c r="K1358" s="294"/>
      <c r="L1358" s="294"/>
      <c r="M1358" s="52"/>
      <c r="N1358" s="291" t="str">
        <f>IF(I1351="x",I1354,IF(I1354="x",I1351,IF(V1350="w",I1351,IF(V1353="w",I1354,IF(V1350&gt;V1353,I1351,IF(V1353&gt;V1350,I1354," "))))))</f>
        <v xml:space="preserve"> </v>
      </c>
      <c r="O1358" s="302"/>
      <c r="P1358" s="302"/>
      <c r="Q1358" s="302"/>
      <c r="R1358" s="302"/>
      <c r="S1358" s="303"/>
      <c r="T1358" s="52"/>
      <c r="U1358" s="52"/>
      <c r="V1358" s="52"/>
      <c r="W1358" s="56"/>
      <c r="X1358" s="52"/>
    </row>
    <row r="1359" spans="1:53" ht="39.9" customHeight="1" x14ac:dyDescent="1.1000000000000001">
      <c r="E1359" s="53" t="s">
        <v>12</v>
      </c>
      <c r="F1359" s="149" t="e">
        <f>IF($K$1=8,VLOOKUP('zapisy k stolom'!F1348,PAVUK!$GR$2:$GS$8,2,0),IF($K$1=16,VLOOKUP('zapisy k stolom'!F1348,PAVUK!$HF$2:$HG$16,2,0),IF($K$1=32,VLOOKUP('zapisy k stolom'!F1348,PAVUK!$HB$2:$HC$32,2,0),IF('zapisy k stolom'!$K$1=64,VLOOKUP('zapisy k stolom'!F1348,PAVUK!$GX$2:$GY$64,2,0),IF('zapisy k stolom'!$K$1=128,VLOOKUP('zapisy k stolom'!F1348,PAVUK!$GT$2:$GU$128,2,0))))))</f>
        <v>#N/A</v>
      </c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6"/>
      <c r="X1359" s="52"/>
    </row>
    <row r="1360" spans="1:53" ht="39.9" customHeight="1" x14ac:dyDescent="1.1000000000000001">
      <c r="E1360" s="60"/>
      <c r="F1360" s="61"/>
      <c r="G1360" s="52"/>
      <c r="H1360" s="52" t="s">
        <v>18</v>
      </c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6"/>
      <c r="X1360" s="52"/>
    </row>
    <row r="1361" spans="1:53" ht="39.9" customHeight="1" x14ac:dyDescent="1.1000000000000001">
      <c r="E1361" s="60"/>
      <c r="F1361" s="61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6"/>
      <c r="X1361" s="52"/>
    </row>
    <row r="1362" spans="1:53" ht="39.9" customHeight="1" x14ac:dyDescent="1.1000000000000001">
      <c r="E1362" s="60"/>
      <c r="F1362" s="61"/>
      <c r="G1362" s="52"/>
      <c r="H1362" s="52"/>
      <c r="I1362" s="289" t="str">
        <f>I1350</f>
        <v xml:space="preserve"> </v>
      </c>
      <c r="J1362" s="289"/>
      <c r="K1362" s="289"/>
      <c r="L1362" s="289"/>
      <c r="M1362" s="52"/>
      <c r="N1362" s="52"/>
      <c r="P1362" s="289" t="str">
        <f>I1353</f>
        <v xml:space="preserve"> </v>
      </c>
      <c r="Q1362" s="289"/>
      <c r="R1362" s="289"/>
      <c r="S1362" s="289"/>
      <c r="T1362" s="290"/>
      <c r="U1362" s="290"/>
      <c r="V1362" s="52"/>
      <c r="W1362" s="56"/>
      <c r="X1362" s="52"/>
    </row>
    <row r="1363" spans="1:53" ht="39.9" customHeight="1" x14ac:dyDescent="1.1000000000000001">
      <c r="E1363" s="60"/>
      <c r="F1363" s="61"/>
      <c r="G1363" s="52"/>
      <c r="H1363" s="52"/>
      <c r="I1363" s="289" t="str">
        <f>I1351</f>
        <v xml:space="preserve"> </v>
      </c>
      <c r="J1363" s="289"/>
      <c r="K1363" s="289"/>
      <c r="L1363" s="289"/>
      <c r="M1363" s="52"/>
      <c r="N1363" s="52"/>
      <c r="O1363" s="52"/>
      <c r="P1363" s="289" t="str">
        <f>I1354</f>
        <v xml:space="preserve"> </v>
      </c>
      <c r="Q1363" s="289"/>
      <c r="R1363" s="289"/>
      <c r="S1363" s="289"/>
      <c r="T1363" s="290"/>
      <c r="U1363" s="290"/>
      <c r="V1363" s="52"/>
      <c r="W1363" s="56"/>
      <c r="X1363" s="52"/>
    </row>
    <row r="1364" spans="1:53" ht="69.900000000000006" customHeight="1" x14ac:dyDescent="1.1000000000000001">
      <c r="E1364" s="53"/>
      <c r="F1364" s="54"/>
      <c r="G1364" s="52"/>
      <c r="H1364" s="63" t="s">
        <v>21</v>
      </c>
      <c r="I1364" s="291"/>
      <c r="J1364" s="292"/>
      <c r="K1364" s="292"/>
      <c r="L1364" s="293"/>
      <c r="M1364" s="52"/>
      <c r="N1364" s="52"/>
      <c r="O1364" s="63" t="s">
        <v>21</v>
      </c>
      <c r="P1364" s="294"/>
      <c r="Q1364" s="294"/>
      <c r="R1364" s="294"/>
      <c r="S1364" s="294"/>
      <c r="T1364" s="294"/>
      <c r="U1364" s="294"/>
      <c r="V1364" s="52"/>
      <c r="W1364" s="56"/>
      <c r="X1364" s="52"/>
    </row>
    <row r="1365" spans="1:53" ht="69.900000000000006" customHeight="1" x14ac:dyDescent="1.1000000000000001">
      <c r="E1365" s="53"/>
      <c r="F1365" s="54"/>
      <c r="G1365" s="52"/>
      <c r="H1365" s="63" t="s">
        <v>22</v>
      </c>
      <c r="I1365" s="294"/>
      <c r="J1365" s="294"/>
      <c r="K1365" s="294"/>
      <c r="L1365" s="294"/>
      <c r="M1365" s="52"/>
      <c r="N1365" s="52"/>
      <c r="O1365" s="63" t="s">
        <v>22</v>
      </c>
      <c r="P1365" s="294"/>
      <c r="Q1365" s="294"/>
      <c r="R1365" s="294"/>
      <c r="S1365" s="294"/>
      <c r="T1365" s="294"/>
      <c r="U1365" s="294"/>
      <c r="V1365" s="52"/>
      <c r="W1365" s="56"/>
      <c r="X1365" s="52"/>
    </row>
    <row r="1366" spans="1:53" ht="69.900000000000006" customHeight="1" x14ac:dyDescent="1.1000000000000001">
      <c r="E1366" s="53"/>
      <c r="F1366" s="54"/>
      <c r="G1366" s="52"/>
      <c r="H1366" s="63" t="s">
        <v>22</v>
      </c>
      <c r="I1366" s="294"/>
      <c r="J1366" s="294"/>
      <c r="K1366" s="294"/>
      <c r="L1366" s="294"/>
      <c r="M1366" s="52"/>
      <c r="N1366" s="52"/>
      <c r="O1366" s="63" t="s">
        <v>22</v>
      </c>
      <c r="P1366" s="294"/>
      <c r="Q1366" s="294"/>
      <c r="R1366" s="294"/>
      <c r="S1366" s="294"/>
      <c r="T1366" s="294"/>
      <c r="U1366" s="294"/>
      <c r="V1366" s="52"/>
      <c r="W1366" s="56"/>
      <c r="X1366" s="52"/>
    </row>
    <row r="1367" spans="1:53" ht="39.9" customHeight="1" thickBot="1" x14ac:dyDescent="1.1499999999999999">
      <c r="E1367" s="64"/>
      <c r="F1367" s="65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7"/>
      <c r="U1367" s="67"/>
      <c r="V1367" s="67"/>
      <c r="W1367" s="68"/>
      <c r="X1367" s="52"/>
    </row>
    <row r="1368" spans="1:53" ht="61.8" thickBot="1" x14ac:dyDescent="1.1499999999999999"/>
    <row r="1369" spans="1:53" ht="39.9" customHeight="1" x14ac:dyDescent="1.1000000000000001">
      <c r="A1369" s="41" t="e">
        <f>F1380</f>
        <v>#N/A</v>
      </c>
      <c r="C1369" s="40"/>
      <c r="D1369" s="40"/>
      <c r="E1369" s="48" t="s">
        <v>39</v>
      </c>
      <c r="F1369" s="49">
        <f>F1348+1</f>
        <v>66</v>
      </c>
      <c r="G1369" s="50"/>
      <c r="H1369" s="86" t="s">
        <v>192</v>
      </c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 t="s">
        <v>15</v>
      </c>
      <c r="W1369" s="51"/>
      <c r="X1369" s="52"/>
      <c r="Y1369" s="42" t="e">
        <f>A1371</f>
        <v>#N/A</v>
      </c>
      <c r="Z1369" s="47" t="str">
        <f>CONCATENATE("(",V1371,":",V1374,")")</f>
        <v>(:)</v>
      </c>
      <c r="AA1369" s="44" t="str">
        <f>IF(N1378=" ","",IF(N1378=I1371,B1371,IF(N1378=I1374,B1374," ")))</f>
        <v/>
      </c>
      <c r="AB1369" s="44" t="str">
        <f>IF(V1371&gt;V1374,AV1369,IF(V1374&gt;V1371,AV1370,""))</f>
        <v/>
      </c>
      <c r="AC1369" s="44" t="e">
        <f>CONCATENATE("Tbl.: ",F1371,"   H: ",F1374,"   D: ",F1373)</f>
        <v>#N/A</v>
      </c>
      <c r="AD1369" s="42" t="e">
        <f>IF(OR(I1374="X",I1371="X"),"",IF(N1378=I1371,B1374,B1371))</f>
        <v>#N/A</v>
      </c>
      <c r="AE1369" s="42" t="s">
        <v>4</v>
      </c>
      <c r="AV1369" s="45" t="str">
        <f>CONCATENATE(V1371,":",V1374, " ( ",AN1371,",",AO1371,",",AP1371,",",AQ1371,",",AR1371,",",AS1371,",",AT1371," ) ")</f>
        <v xml:space="preserve">: ( ,,,,,, ) </v>
      </c>
    </row>
    <row r="1370" spans="1:53" ht="39.9" customHeight="1" x14ac:dyDescent="1.1000000000000001">
      <c r="C1370" s="40"/>
      <c r="D1370" s="40"/>
      <c r="E1370" s="53"/>
      <c r="F1370" s="54"/>
      <c r="G1370" s="85" t="s">
        <v>191</v>
      </c>
      <c r="H1370" s="87" t="s">
        <v>193</v>
      </c>
      <c r="I1370" s="52"/>
      <c r="J1370" s="52"/>
      <c r="K1370" s="52"/>
      <c r="L1370" s="52"/>
      <c r="M1370" s="52"/>
      <c r="N1370" s="55">
        <v>1</v>
      </c>
      <c r="O1370" s="55">
        <v>2</v>
      </c>
      <c r="P1370" s="55">
        <v>3</v>
      </c>
      <c r="Q1370" s="55">
        <v>4</v>
      </c>
      <c r="R1370" s="55">
        <v>5</v>
      </c>
      <c r="S1370" s="55">
        <v>6</v>
      </c>
      <c r="T1370" s="55">
        <v>7</v>
      </c>
      <c r="U1370" s="52"/>
      <c r="V1370" s="55" t="s">
        <v>16</v>
      </c>
      <c r="W1370" s="56"/>
      <c r="X1370" s="52"/>
      <c r="AE1370" s="42" t="s">
        <v>38</v>
      </c>
      <c r="AV1370" s="45" t="str">
        <f>CONCATENATE(V1374,":",V1371, " ( ",AN1372,",",AO1372,",",AP1372,",",AQ1372,",",AR1372,",",AS1372,",",AT1372," ) ")</f>
        <v xml:space="preserve">: ( ,,,,,, ) </v>
      </c>
    </row>
    <row r="1371" spans="1:53" ht="39.9" customHeight="1" x14ac:dyDescent="1.1000000000000001">
      <c r="A1371" s="41" t="e">
        <f>CONCATENATE(1,A1369)</f>
        <v>#N/A</v>
      </c>
      <c r="B1371" s="41" t="e">
        <f>VLOOKUP(A1371,'KO KODY SPOLU'!$A$3:$B$478,2,0)</f>
        <v>#N/A</v>
      </c>
      <c r="C1371" s="40"/>
      <c r="D1371" s="40"/>
      <c r="E1371" s="53" t="s">
        <v>14</v>
      </c>
      <c r="F1371" s="54" t="e">
        <f>VLOOKUP(A1369,'zoznam zapasov pomoc'!$A$6:$K$133,11,0)</f>
        <v>#N/A</v>
      </c>
      <c r="G1371" s="298"/>
      <c r="H1371" s="150"/>
      <c r="I1371" s="296" t="str">
        <f>IF(ISERROR(VLOOKUP(B1371,vylosovanie!$N$10:$Q$162,3,0))=TRUE," ",VLOOKUP(B1371,vylosovanie!$N$10:$Q$162,3,0))</f>
        <v xml:space="preserve"> </v>
      </c>
      <c r="J1371" s="297"/>
      <c r="K1371" s="297"/>
      <c r="L1371" s="297"/>
      <c r="M1371" s="52"/>
      <c r="N1371" s="300"/>
      <c r="O1371" s="300"/>
      <c r="P1371" s="300"/>
      <c r="Q1371" s="300"/>
      <c r="R1371" s="300"/>
      <c r="S1371" s="300"/>
      <c r="T1371" s="300"/>
      <c r="U1371" s="52"/>
      <c r="V1371" s="295" t="str">
        <f>IF(SUM(AF1371:AL1372)=0,"",SUM(AF1371:AL1371))</f>
        <v/>
      </c>
      <c r="W1371" s="56"/>
      <c r="X1371" s="52"/>
      <c r="AE1371" s="42">
        <f>VLOOKUP(I1371,vylosovanie!$F$5:$L$41,7,0)</f>
        <v>51</v>
      </c>
      <c r="AF1371" s="57">
        <f>IF(N1371&gt;N1374,1,0)</f>
        <v>0</v>
      </c>
      <c r="AG1371" s="57">
        <f t="shared" ref="AG1371" si="1690">IF(O1371&gt;O1374,1,0)</f>
        <v>0</v>
      </c>
      <c r="AH1371" s="57">
        <f t="shared" ref="AH1371" si="1691">IF(P1371&gt;P1374,1,0)</f>
        <v>0</v>
      </c>
      <c r="AI1371" s="57">
        <f t="shared" ref="AI1371" si="1692">IF(Q1371&gt;Q1374,1,0)</f>
        <v>0</v>
      </c>
      <c r="AJ1371" s="57">
        <f t="shared" ref="AJ1371" si="1693">IF(R1371&gt;R1374,1,0)</f>
        <v>0</v>
      </c>
      <c r="AK1371" s="57">
        <f t="shared" ref="AK1371" si="1694">IF(S1371&gt;S1374,1,0)</f>
        <v>0</v>
      </c>
      <c r="AL1371" s="57">
        <f t="shared" ref="AL1371" si="1695">IF(T1371&gt;T1374,1,0)</f>
        <v>0</v>
      </c>
      <c r="AN1371" s="57" t="str">
        <f t="shared" ref="AN1371" si="1696">IF(ISBLANK(N1371)=TRUE,"",IF(AF1371=1,N1374,-N1371))</f>
        <v/>
      </c>
      <c r="AO1371" s="57" t="str">
        <f t="shared" ref="AO1371" si="1697">IF(ISBLANK(O1371)=TRUE,"",IF(AG1371=1,O1374,-O1371))</f>
        <v/>
      </c>
      <c r="AP1371" s="57" t="str">
        <f t="shared" ref="AP1371" si="1698">IF(ISBLANK(P1371)=TRUE,"",IF(AH1371=1,P1374,-P1371))</f>
        <v/>
      </c>
      <c r="AQ1371" s="57" t="str">
        <f t="shared" ref="AQ1371" si="1699">IF(ISBLANK(Q1371)=TRUE,"",IF(AI1371=1,Q1374,-Q1371))</f>
        <v/>
      </c>
      <c r="AR1371" s="57" t="str">
        <f t="shared" ref="AR1371" si="1700">IF(ISBLANK(R1371)=TRUE,"",IF(AJ1371=1,R1374,-R1371))</f>
        <v/>
      </c>
      <c r="AS1371" s="57" t="str">
        <f t="shared" ref="AS1371" si="1701">IF(ISBLANK(S1371)=TRUE,"",IF(AK1371=1,S1374,-S1371))</f>
        <v/>
      </c>
      <c r="AT1371" s="57" t="str">
        <f t="shared" ref="AT1371" si="1702">IF(ISBLANK(T1371)=TRUE,"",IF(AL1371=1,T1374,-T1371))</f>
        <v/>
      </c>
      <c r="AZ1371" s="58" t="s">
        <v>5</v>
      </c>
      <c r="BA1371" s="58">
        <v>1</v>
      </c>
    </row>
    <row r="1372" spans="1:53" ht="39.9" customHeight="1" x14ac:dyDescent="1.1000000000000001">
      <c r="C1372" s="40"/>
      <c r="D1372" s="40"/>
      <c r="E1372" s="53"/>
      <c r="F1372" s="54"/>
      <c r="G1372" s="299"/>
      <c r="H1372" s="150"/>
      <c r="I1372" s="296" t="str">
        <f>IF(ISERROR(VLOOKUP(B1371,vylosovanie!$N$10:$Q$162,3,0))=TRUE," ",VLOOKUP(B1371,vylosovanie!$N$10:$Q$162,4,0))</f>
        <v xml:space="preserve"> </v>
      </c>
      <c r="J1372" s="297"/>
      <c r="K1372" s="297"/>
      <c r="L1372" s="297"/>
      <c r="M1372" s="52"/>
      <c r="N1372" s="301"/>
      <c r="O1372" s="301"/>
      <c r="P1372" s="301"/>
      <c r="Q1372" s="301"/>
      <c r="R1372" s="301"/>
      <c r="S1372" s="301"/>
      <c r="T1372" s="301"/>
      <c r="U1372" s="52"/>
      <c r="V1372" s="295"/>
      <c r="W1372" s="56"/>
      <c r="X1372" s="52"/>
      <c r="AE1372" s="42">
        <f>VLOOKUP(I1374,vylosovanie!$F$5:$L$41,7,0)</f>
        <v>51</v>
      </c>
      <c r="AF1372" s="57">
        <f>IF(N1374&gt;N1371,1,0)</f>
        <v>0</v>
      </c>
      <c r="AG1372" s="57">
        <f t="shared" ref="AG1372" si="1703">IF(O1374&gt;O1371,1,0)</f>
        <v>0</v>
      </c>
      <c r="AH1372" s="57">
        <f t="shared" ref="AH1372" si="1704">IF(P1374&gt;P1371,1,0)</f>
        <v>0</v>
      </c>
      <c r="AI1372" s="57">
        <f t="shared" ref="AI1372" si="1705">IF(Q1374&gt;Q1371,1,0)</f>
        <v>0</v>
      </c>
      <c r="AJ1372" s="57">
        <f t="shared" ref="AJ1372" si="1706">IF(R1374&gt;R1371,1,0)</f>
        <v>0</v>
      </c>
      <c r="AK1372" s="57">
        <f t="shared" ref="AK1372" si="1707">IF(S1374&gt;S1371,1,0)</f>
        <v>0</v>
      </c>
      <c r="AL1372" s="57">
        <f t="shared" ref="AL1372" si="1708">IF(T1374&gt;T1371,1,0)</f>
        <v>0</v>
      </c>
      <c r="AN1372" s="57" t="str">
        <f t="shared" ref="AN1372" si="1709">IF(ISBLANK(N1374)=TRUE,"",IF(AF1372=1,N1371,-N1374))</f>
        <v/>
      </c>
      <c r="AO1372" s="57" t="str">
        <f t="shared" ref="AO1372" si="1710">IF(ISBLANK(O1374)=TRUE,"",IF(AG1372=1,O1371,-O1374))</f>
        <v/>
      </c>
      <c r="AP1372" s="57" t="str">
        <f t="shared" ref="AP1372" si="1711">IF(ISBLANK(P1374)=TRUE,"",IF(AH1372=1,P1371,-P1374))</f>
        <v/>
      </c>
      <c r="AQ1372" s="57" t="str">
        <f t="shared" ref="AQ1372" si="1712">IF(ISBLANK(Q1374)=TRUE,"",IF(AI1372=1,Q1371,-Q1374))</f>
        <v/>
      </c>
      <c r="AR1372" s="57" t="str">
        <f t="shared" ref="AR1372" si="1713">IF(ISBLANK(R1374)=TRUE,"",IF(AJ1372=1,R1371,-R1374))</f>
        <v/>
      </c>
      <c r="AS1372" s="57" t="str">
        <f t="shared" ref="AS1372" si="1714">IF(ISBLANK(S1374)=TRUE,"",IF(AK1372=1,S1371,-S1374))</f>
        <v/>
      </c>
      <c r="AT1372" s="57" t="str">
        <f t="shared" ref="AT1372" si="1715">IF(ISBLANK(T1374)=TRUE,"",IF(AL1372=1,T1371,-T1374))</f>
        <v/>
      </c>
      <c r="AZ1372" s="58" t="s">
        <v>10</v>
      </c>
      <c r="BA1372" s="58">
        <v>2</v>
      </c>
    </row>
    <row r="1373" spans="1:53" ht="39.9" customHeight="1" x14ac:dyDescent="1.1000000000000001">
      <c r="C1373" s="40"/>
      <c r="D1373" s="40"/>
      <c r="E1373" s="53" t="s">
        <v>20</v>
      </c>
      <c r="F1373" s="54" t="e">
        <f>VLOOKUP(A1369,'zoznam zapasov pomoc'!$A$6:$K$133,9,0)</f>
        <v>#N/A</v>
      </c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6"/>
      <c r="X1373" s="52"/>
      <c r="AZ1373" s="58" t="s">
        <v>23</v>
      </c>
      <c r="BA1373" s="58">
        <v>3</v>
      </c>
    </row>
    <row r="1374" spans="1:53" ht="39.9" customHeight="1" x14ac:dyDescent="1.1000000000000001">
      <c r="A1374" s="41" t="e">
        <f>CONCATENATE(2,A1369)</f>
        <v>#N/A</v>
      </c>
      <c r="B1374" s="41" t="e">
        <f>VLOOKUP(A1374,'KO KODY SPOLU'!$A$3:$B$478,2,0)</f>
        <v>#N/A</v>
      </c>
      <c r="C1374" s="40"/>
      <c r="D1374" s="40"/>
      <c r="E1374" s="53" t="s">
        <v>13</v>
      </c>
      <c r="F1374" s="59" t="e">
        <f>VLOOKUP(A1369,'zoznam zapasov pomoc'!$A$6:$K$133,10,0)</f>
        <v>#N/A</v>
      </c>
      <c r="G1374" s="298"/>
      <c r="H1374" s="150"/>
      <c r="I1374" s="296" t="str">
        <f>IF(ISERROR(VLOOKUP(B1374,vylosovanie!$N$10:$Q$162,3,0))=TRUE," ",VLOOKUP(B1374,vylosovanie!$N$10:$Q$162,3,0))</f>
        <v xml:space="preserve"> </v>
      </c>
      <c r="J1374" s="297"/>
      <c r="K1374" s="297"/>
      <c r="L1374" s="297"/>
      <c r="M1374" s="52"/>
      <c r="N1374" s="300"/>
      <c r="O1374" s="300"/>
      <c r="P1374" s="300"/>
      <c r="Q1374" s="300"/>
      <c r="R1374" s="300"/>
      <c r="S1374" s="300"/>
      <c r="T1374" s="300"/>
      <c r="U1374" s="52"/>
      <c r="V1374" s="295" t="str">
        <f>IF(SUM(AF1371:AL1372)=0,"",SUM(AF1372:AL1372))</f>
        <v/>
      </c>
      <c r="W1374" s="56"/>
      <c r="X1374" s="52"/>
      <c r="AZ1374" s="58" t="s">
        <v>24</v>
      </c>
      <c r="BA1374" s="58">
        <v>4</v>
      </c>
    </row>
    <row r="1375" spans="1:53" ht="39.9" customHeight="1" x14ac:dyDescent="1.1000000000000001">
      <c r="C1375" s="40"/>
      <c r="D1375" s="40"/>
      <c r="E1375" s="60"/>
      <c r="F1375" s="61"/>
      <c r="G1375" s="299"/>
      <c r="H1375" s="150"/>
      <c r="I1375" s="296" t="str">
        <f>IF(ISERROR(VLOOKUP(B1374,vylosovanie!$N$10:$Q$162,3,0))=TRUE," ",VLOOKUP(B1374,vylosovanie!$N$10:$Q$162,4,0))</f>
        <v xml:space="preserve"> </v>
      </c>
      <c r="J1375" s="297"/>
      <c r="K1375" s="297"/>
      <c r="L1375" s="297"/>
      <c r="M1375" s="52"/>
      <c r="N1375" s="301"/>
      <c r="O1375" s="301"/>
      <c r="P1375" s="301"/>
      <c r="Q1375" s="301"/>
      <c r="R1375" s="301"/>
      <c r="S1375" s="301"/>
      <c r="T1375" s="301"/>
      <c r="U1375" s="52"/>
      <c r="V1375" s="295"/>
      <c r="W1375" s="56"/>
      <c r="X1375" s="52"/>
      <c r="AZ1375" s="58" t="s">
        <v>25</v>
      </c>
      <c r="BA1375" s="58">
        <v>5</v>
      </c>
    </row>
    <row r="1376" spans="1:53" ht="39.9" customHeight="1" x14ac:dyDescent="1.1000000000000001">
      <c r="C1376" s="40"/>
      <c r="D1376" s="40"/>
      <c r="E1376" s="53" t="s">
        <v>36</v>
      </c>
      <c r="F1376" s="54" t="s">
        <v>476</v>
      </c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6"/>
      <c r="X1376" s="52"/>
      <c r="AZ1376" s="58" t="s">
        <v>26</v>
      </c>
      <c r="BA1376" s="58">
        <v>6</v>
      </c>
    </row>
    <row r="1377" spans="1:53" ht="39.9" customHeight="1" x14ac:dyDescent="1.1000000000000001">
      <c r="C1377" s="40"/>
      <c r="D1377" s="40"/>
      <c r="E1377" s="60"/>
      <c r="F1377" s="61"/>
      <c r="G1377" s="52"/>
      <c r="H1377" s="52"/>
      <c r="I1377" s="52" t="s">
        <v>17</v>
      </c>
      <c r="J1377" s="52"/>
      <c r="K1377" s="52"/>
      <c r="L1377" s="52"/>
      <c r="M1377" s="52"/>
      <c r="N1377" s="62"/>
      <c r="O1377" s="55"/>
      <c r="P1377" s="55" t="s">
        <v>19</v>
      </c>
      <c r="Q1377" s="55"/>
      <c r="R1377" s="55"/>
      <c r="S1377" s="55"/>
      <c r="T1377" s="55"/>
      <c r="U1377" s="52"/>
      <c r="V1377" s="52"/>
      <c r="W1377" s="56"/>
      <c r="X1377" s="52"/>
      <c r="AZ1377" s="58" t="s">
        <v>27</v>
      </c>
      <c r="BA1377" s="58">
        <v>7</v>
      </c>
    </row>
    <row r="1378" spans="1:53" ht="39.9" customHeight="1" x14ac:dyDescent="1.1000000000000001">
      <c r="E1378" s="53" t="s">
        <v>11</v>
      </c>
      <c r="F1378" s="54"/>
      <c r="G1378" s="52"/>
      <c r="H1378" s="52"/>
      <c r="I1378" s="294"/>
      <c r="J1378" s="294"/>
      <c r="K1378" s="294"/>
      <c r="L1378" s="294"/>
      <c r="M1378" s="52"/>
      <c r="N1378" s="291" t="str">
        <f>IF(I1371="x",I1374,IF(I1374="x",I1371,IF(V1371="w",I1371,IF(V1374="w",I1374,IF(V1371&gt;V1374,I1371,IF(V1374&gt;V1371,I1374," "))))))</f>
        <v xml:space="preserve"> </v>
      </c>
      <c r="O1378" s="302"/>
      <c r="P1378" s="302"/>
      <c r="Q1378" s="302"/>
      <c r="R1378" s="302"/>
      <c r="S1378" s="303"/>
      <c r="T1378" s="52"/>
      <c r="U1378" s="52"/>
      <c r="V1378" s="52"/>
      <c r="W1378" s="56"/>
      <c r="X1378" s="52"/>
      <c r="AZ1378" s="58" t="s">
        <v>28</v>
      </c>
      <c r="BA1378" s="58">
        <v>8</v>
      </c>
    </row>
    <row r="1379" spans="1:53" ht="39.9" customHeight="1" x14ac:dyDescent="1.1000000000000001">
      <c r="E1379" s="60"/>
      <c r="F1379" s="61"/>
      <c r="G1379" s="52"/>
      <c r="H1379" s="52"/>
      <c r="I1379" s="294"/>
      <c r="J1379" s="294"/>
      <c r="K1379" s="294"/>
      <c r="L1379" s="294"/>
      <c r="M1379" s="52"/>
      <c r="N1379" s="291" t="str">
        <f>IF(I1372="x",I1375,IF(I1375="x",I1372,IF(V1371="w",I1372,IF(V1374="w",I1375,IF(V1371&gt;V1374,I1372,IF(V1374&gt;V1371,I1375," "))))))</f>
        <v xml:space="preserve"> </v>
      </c>
      <c r="O1379" s="302"/>
      <c r="P1379" s="302"/>
      <c r="Q1379" s="302"/>
      <c r="R1379" s="302"/>
      <c r="S1379" s="303"/>
      <c r="T1379" s="52"/>
      <c r="U1379" s="52"/>
      <c r="V1379" s="52"/>
      <c r="W1379" s="56"/>
      <c r="X1379" s="52"/>
    </row>
    <row r="1380" spans="1:53" ht="39.9" customHeight="1" x14ac:dyDescent="1.1000000000000001">
      <c r="E1380" s="53" t="s">
        <v>12</v>
      </c>
      <c r="F1380" s="149" t="e">
        <f>IF($K$1=8,VLOOKUP('zapisy k stolom'!F1369,PAVUK!$GR$2:$GS$8,2,0),IF($K$1=16,VLOOKUP('zapisy k stolom'!F1369,PAVUK!$HF$2:$HG$16,2,0),IF($K$1=32,VLOOKUP('zapisy k stolom'!F1369,PAVUK!$HB$2:$HC$32,2,0),IF('zapisy k stolom'!$K$1=64,VLOOKUP('zapisy k stolom'!F1369,PAVUK!$GX$2:$GY$64,2,0),IF('zapisy k stolom'!$K$1=128,VLOOKUP('zapisy k stolom'!F1369,PAVUK!$GT$2:$GU$128,2,0))))))</f>
        <v>#N/A</v>
      </c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6"/>
      <c r="X1380" s="52"/>
    </row>
    <row r="1381" spans="1:53" ht="39.9" customHeight="1" x14ac:dyDescent="1.1000000000000001">
      <c r="E1381" s="60"/>
      <c r="F1381" s="61"/>
      <c r="G1381" s="52"/>
      <c r="H1381" s="52" t="s">
        <v>18</v>
      </c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6"/>
      <c r="X1381" s="52"/>
    </row>
    <row r="1382" spans="1:53" ht="39.9" customHeight="1" x14ac:dyDescent="1.1000000000000001">
      <c r="E1382" s="60"/>
      <c r="F1382" s="61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6"/>
      <c r="X1382" s="52"/>
    </row>
    <row r="1383" spans="1:53" ht="39.9" customHeight="1" x14ac:dyDescent="1.1000000000000001">
      <c r="E1383" s="60"/>
      <c r="F1383" s="61"/>
      <c r="G1383" s="52"/>
      <c r="H1383" s="52"/>
      <c r="I1383" s="289" t="str">
        <f>I1371</f>
        <v xml:space="preserve"> </v>
      </c>
      <c r="J1383" s="289"/>
      <c r="K1383" s="289"/>
      <c r="L1383" s="289"/>
      <c r="M1383" s="52"/>
      <c r="N1383" s="52"/>
      <c r="P1383" s="289" t="str">
        <f>I1374</f>
        <v xml:space="preserve"> </v>
      </c>
      <c r="Q1383" s="289"/>
      <c r="R1383" s="289"/>
      <c r="S1383" s="289"/>
      <c r="T1383" s="290"/>
      <c r="U1383" s="290"/>
      <c r="V1383" s="52"/>
      <c r="W1383" s="56"/>
      <c r="X1383" s="52"/>
    </row>
    <row r="1384" spans="1:53" ht="39.9" customHeight="1" x14ac:dyDescent="1.1000000000000001">
      <c r="E1384" s="60"/>
      <c r="F1384" s="61"/>
      <c r="G1384" s="52"/>
      <c r="H1384" s="52"/>
      <c r="I1384" s="289" t="str">
        <f>I1372</f>
        <v xml:space="preserve"> </v>
      </c>
      <c r="J1384" s="289"/>
      <c r="K1384" s="289"/>
      <c r="L1384" s="289"/>
      <c r="M1384" s="52"/>
      <c r="N1384" s="52"/>
      <c r="O1384" s="52"/>
      <c r="P1384" s="289" t="str">
        <f>I1375</f>
        <v xml:space="preserve"> </v>
      </c>
      <c r="Q1384" s="289"/>
      <c r="R1384" s="289"/>
      <c r="S1384" s="289"/>
      <c r="T1384" s="290"/>
      <c r="U1384" s="290"/>
      <c r="V1384" s="52"/>
      <c r="W1384" s="56"/>
      <c r="X1384" s="52"/>
    </row>
    <row r="1385" spans="1:53" ht="69.900000000000006" customHeight="1" x14ac:dyDescent="1.1000000000000001">
      <c r="E1385" s="53"/>
      <c r="F1385" s="54"/>
      <c r="G1385" s="52"/>
      <c r="H1385" s="63" t="s">
        <v>21</v>
      </c>
      <c r="I1385" s="291"/>
      <c r="J1385" s="292"/>
      <c r="K1385" s="292"/>
      <c r="L1385" s="293"/>
      <c r="M1385" s="52"/>
      <c r="N1385" s="52"/>
      <c r="O1385" s="63" t="s">
        <v>21</v>
      </c>
      <c r="P1385" s="294"/>
      <c r="Q1385" s="294"/>
      <c r="R1385" s="294"/>
      <c r="S1385" s="294"/>
      <c r="T1385" s="294"/>
      <c r="U1385" s="294"/>
      <c r="V1385" s="52"/>
      <c r="W1385" s="56"/>
      <c r="X1385" s="52"/>
    </row>
    <row r="1386" spans="1:53" ht="69.900000000000006" customHeight="1" x14ac:dyDescent="1.1000000000000001">
      <c r="E1386" s="53"/>
      <c r="F1386" s="54"/>
      <c r="G1386" s="52"/>
      <c r="H1386" s="63" t="s">
        <v>22</v>
      </c>
      <c r="I1386" s="294"/>
      <c r="J1386" s="294"/>
      <c r="K1386" s="294"/>
      <c r="L1386" s="294"/>
      <c r="M1386" s="52"/>
      <c r="N1386" s="52"/>
      <c r="O1386" s="63" t="s">
        <v>22</v>
      </c>
      <c r="P1386" s="294"/>
      <c r="Q1386" s="294"/>
      <c r="R1386" s="294"/>
      <c r="S1386" s="294"/>
      <c r="T1386" s="294"/>
      <c r="U1386" s="294"/>
      <c r="V1386" s="52"/>
      <c r="W1386" s="56"/>
      <c r="X1386" s="52"/>
    </row>
    <row r="1387" spans="1:53" ht="69.900000000000006" customHeight="1" x14ac:dyDescent="1.1000000000000001">
      <c r="E1387" s="53"/>
      <c r="F1387" s="54"/>
      <c r="G1387" s="52"/>
      <c r="H1387" s="63" t="s">
        <v>22</v>
      </c>
      <c r="I1387" s="294"/>
      <c r="J1387" s="294"/>
      <c r="K1387" s="294"/>
      <c r="L1387" s="294"/>
      <c r="M1387" s="52"/>
      <c r="N1387" s="52"/>
      <c r="O1387" s="63" t="s">
        <v>22</v>
      </c>
      <c r="P1387" s="294"/>
      <c r="Q1387" s="294"/>
      <c r="R1387" s="294"/>
      <c r="S1387" s="294"/>
      <c r="T1387" s="294"/>
      <c r="U1387" s="294"/>
      <c r="V1387" s="52"/>
      <c r="W1387" s="56"/>
      <c r="X1387" s="52"/>
    </row>
    <row r="1388" spans="1:53" ht="39.9" customHeight="1" thickBot="1" x14ac:dyDescent="1.1499999999999999">
      <c r="E1388" s="64"/>
      <c r="F1388" s="65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7"/>
      <c r="U1388" s="67"/>
      <c r="V1388" s="67"/>
      <c r="W1388" s="68"/>
      <c r="X1388" s="52"/>
    </row>
    <row r="1389" spans="1:53" ht="61.8" thickBot="1" x14ac:dyDescent="1.1499999999999999"/>
    <row r="1390" spans="1:53" ht="39.9" customHeight="1" x14ac:dyDescent="1.1000000000000001">
      <c r="A1390" s="41" t="e">
        <f>F1401</f>
        <v>#N/A</v>
      </c>
      <c r="C1390" s="40"/>
      <c r="D1390" s="40"/>
      <c r="E1390" s="48" t="s">
        <v>39</v>
      </c>
      <c r="F1390" s="49">
        <f>F1369+1</f>
        <v>67</v>
      </c>
      <c r="G1390" s="50"/>
      <c r="H1390" s="86" t="s">
        <v>192</v>
      </c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 t="s">
        <v>15</v>
      </c>
      <c r="W1390" s="51"/>
      <c r="X1390" s="52"/>
      <c r="Y1390" s="42" t="e">
        <f>A1392</f>
        <v>#N/A</v>
      </c>
      <c r="Z1390" s="47" t="str">
        <f>CONCATENATE("(",V1392,":",V1395,")")</f>
        <v>(:)</v>
      </c>
      <c r="AA1390" s="44" t="str">
        <f>IF(N1399=" ","",IF(N1399=I1392,B1392,IF(N1399=I1395,B1395," ")))</f>
        <v/>
      </c>
      <c r="AB1390" s="44" t="str">
        <f>IF(V1392&gt;V1395,AV1390,IF(V1395&gt;V1392,AV1391,""))</f>
        <v/>
      </c>
      <c r="AC1390" s="44" t="e">
        <f>CONCATENATE("Tbl.: ",F1392,"   H: ",F1395,"   D: ",F1394)</f>
        <v>#N/A</v>
      </c>
      <c r="AD1390" s="42" t="e">
        <f>IF(OR(I1395="X",I1392="X"),"",IF(N1399=I1392,B1395,B1392))</f>
        <v>#N/A</v>
      </c>
      <c r="AE1390" s="42" t="s">
        <v>4</v>
      </c>
      <c r="AV1390" s="45" t="str">
        <f>CONCATENATE(V1392,":",V1395, " ( ",AN1392,",",AO1392,",",AP1392,",",AQ1392,",",AR1392,",",AS1392,",",AT1392," ) ")</f>
        <v xml:space="preserve">: ( ,,,,,, ) </v>
      </c>
    </row>
    <row r="1391" spans="1:53" ht="39.9" customHeight="1" x14ac:dyDescent="1.1000000000000001">
      <c r="C1391" s="40"/>
      <c r="D1391" s="40"/>
      <c r="E1391" s="53"/>
      <c r="F1391" s="54"/>
      <c r="G1391" s="85" t="s">
        <v>191</v>
      </c>
      <c r="H1391" s="87" t="s">
        <v>193</v>
      </c>
      <c r="I1391" s="52"/>
      <c r="J1391" s="52"/>
      <c r="K1391" s="52"/>
      <c r="L1391" s="52"/>
      <c r="M1391" s="52"/>
      <c r="N1391" s="55">
        <v>1</v>
      </c>
      <c r="O1391" s="55">
        <v>2</v>
      </c>
      <c r="P1391" s="55">
        <v>3</v>
      </c>
      <c r="Q1391" s="55">
        <v>4</v>
      </c>
      <c r="R1391" s="55">
        <v>5</v>
      </c>
      <c r="S1391" s="55">
        <v>6</v>
      </c>
      <c r="T1391" s="55">
        <v>7</v>
      </c>
      <c r="U1391" s="52"/>
      <c r="V1391" s="55" t="s">
        <v>16</v>
      </c>
      <c r="W1391" s="56"/>
      <c r="X1391" s="52"/>
      <c r="AE1391" s="42" t="s">
        <v>38</v>
      </c>
      <c r="AV1391" s="45" t="str">
        <f>CONCATENATE(V1395,":",V1392, " ( ",AN1393,",",AO1393,",",AP1393,",",AQ1393,",",AR1393,",",AS1393,",",AT1393," ) ")</f>
        <v xml:space="preserve">: ( ,,,,,, ) </v>
      </c>
    </row>
    <row r="1392" spans="1:53" ht="39.9" customHeight="1" x14ac:dyDescent="1.1000000000000001">
      <c r="A1392" s="41" t="e">
        <f>CONCATENATE(1,A1390)</f>
        <v>#N/A</v>
      </c>
      <c r="B1392" s="41" t="e">
        <f>VLOOKUP(A1392,'KO KODY SPOLU'!$A$3:$B$478,2,0)</f>
        <v>#N/A</v>
      </c>
      <c r="C1392" s="40"/>
      <c r="D1392" s="40"/>
      <c r="E1392" s="53" t="s">
        <v>14</v>
      </c>
      <c r="F1392" s="54" t="e">
        <f>VLOOKUP(A1390,'zoznam zapasov pomoc'!$A$6:$K$133,11,0)</f>
        <v>#N/A</v>
      </c>
      <c r="G1392" s="298"/>
      <c r="H1392" s="150"/>
      <c r="I1392" s="296" t="str">
        <f>IF(ISERROR(VLOOKUP(B1392,vylosovanie!$N$10:$Q$162,3,0))=TRUE," ",VLOOKUP(B1392,vylosovanie!$N$10:$Q$162,3,0))</f>
        <v xml:space="preserve"> </v>
      </c>
      <c r="J1392" s="297"/>
      <c r="K1392" s="297"/>
      <c r="L1392" s="297"/>
      <c r="M1392" s="52"/>
      <c r="N1392" s="300"/>
      <c r="O1392" s="300"/>
      <c r="P1392" s="300"/>
      <c r="Q1392" s="300"/>
      <c r="R1392" s="300"/>
      <c r="S1392" s="300"/>
      <c r="T1392" s="300"/>
      <c r="U1392" s="52"/>
      <c r="V1392" s="295" t="str">
        <f>IF(SUM(AF1392:AL1393)=0,"",SUM(AF1392:AL1392))</f>
        <v/>
      </c>
      <c r="W1392" s="56"/>
      <c r="X1392" s="52"/>
      <c r="AE1392" s="42">
        <f>VLOOKUP(I1392,vylosovanie!$F$5:$L$41,7,0)</f>
        <v>51</v>
      </c>
      <c r="AF1392" s="57">
        <f>IF(N1392&gt;N1395,1,0)</f>
        <v>0</v>
      </c>
      <c r="AG1392" s="57">
        <f t="shared" ref="AG1392" si="1716">IF(O1392&gt;O1395,1,0)</f>
        <v>0</v>
      </c>
      <c r="AH1392" s="57">
        <f t="shared" ref="AH1392" si="1717">IF(P1392&gt;P1395,1,0)</f>
        <v>0</v>
      </c>
      <c r="AI1392" s="57">
        <f t="shared" ref="AI1392" si="1718">IF(Q1392&gt;Q1395,1,0)</f>
        <v>0</v>
      </c>
      <c r="AJ1392" s="57">
        <f t="shared" ref="AJ1392" si="1719">IF(R1392&gt;R1395,1,0)</f>
        <v>0</v>
      </c>
      <c r="AK1392" s="57">
        <f t="shared" ref="AK1392" si="1720">IF(S1392&gt;S1395,1,0)</f>
        <v>0</v>
      </c>
      <c r="AL1392" s="57">
        <f t="shared" ref="AL1392" si="1721">IF(T1392&gt;T1395,1,0)</f>
        <v>0</v>
      </c>
      <c r="AN1392" s="57" t="str">
        <f t="shared" ref="AN1392" si="1722">IF(ISBLANK(N1392)=TRUE,"",IF(AF1392=1,N1395,-N1392))</f>
        <v/>
      </c>
      <c r="AO1392" s="57" t="str">
        <f t="shared" ref="AO1392" si="1723">IF(ISBLANK(O1392)=TRUE,"",IF(AG1392=1,O1395,-O1392))</f>
        <v/>
      </c>
      <c r="AP1392" s="57" t="str">
        <f t="shared" ref="AP1392" si="1724">IF(ISBLANK(P1392)=TRUE,"",IF(AH1392=1,P1395,-P1392))</f>
        <v/>
      </c>
      <c r="AQ1392" s="57" t="str">
        <f t="shared" ref="AQ1392" si="1725">IF(ISBLANK(Q1392)=TRUE,"",IF(AI1392=1,Q1395,-Q1392))</f>
        <v/>
      </c>
      <c r="AR1392" s="57" t="str">
        <f t="shared" ref="AR1392" si="1726">IF(ISBLANK(R1392)=TRUE,"",IF(AJ1392=1,R1395,-R1392))</f>
        <v/>
      </c>
      <c r="AS1392" s="57" t="str">
        <f t="shared" ref="AS1392" si="1727">IF(ISBLANK(S1392)=TRUE,"",IF(AK1392=1,S1395,-S1392))</f>
        <v/>
      </c>
      <c r="AT1392" s="57" t="str">
        <f t="shared" ref="AT1392" si="1728">IF(ISBLANK(T1392)=TRUE,"",IF(AL1392=1,T1395,-T1392))</f>
        <v/>
      </c>
      <c r="AZ1392" s="58" t="s">
        <v>5</v>
      </c>
      <c r="BA1392" s="58">
        <v>1</v>
      </c>
    </row>
    <row r="1393" spans="1:53" ht="39.9" customHeight="1" x14ac:dyDescent="1.1000000000000001">
      <c r="C1393" s="40"/>
      <c r="D1393" s="40"/>
      <c r="E1393" s="53"/>
      <c r="F1393" s="54"/>
      <c r="G1393" s="299"/>
      <c r="H1393" s="150"/>
      <c r="I1393" s="296" t="str">
        <f>IF(ISERROR(VLOOKUP(B1392,vylosovanie!$N$10:$Q$162,3,0))=TRUE," ",VLOOKUP(B1392,vylosovanie!$N$10:$Q$162,4,0))</f>
        <v xml:space="preserve"> </v>
      </c>
      <c r="J1393" s="297"/>
      <c r="K1393" s="297"/>
      <c r="L1393" s="297"/>
      <c r="M1393" s="52"/>
      <c r="N1393" s="301"/>
      <c r="O1393" s="301"/>
      <c r="P1393" s="301"/>
      <c r="Q1393" s="301"/>
      <c r="R1393" s="301"/>
      <c r="S1393" s="301"/>
      <c r="T1393" s="301"/>
      <c r="U1393" s="52"/>
      <c r="V1393" s="295"/>
      <c r="W1393" s="56"/>
      <c r="X1393" s="52"/>
      <c r="AE1393" s="42">
        <f>VLOOKUP(I1395,vylosovanie!$F$5:$L$41,7,0)</f>
        <v>51</v>
      </c>
      <c r="AF1393" s="57">
        <f>IF(N1395&gt;N1392,1,0)</f>
        <v>0</v>
      </c>
      <c r="AG1393" s="57">
        <f t="shared" ref="AG1393" si="1729">IF(O1395&gt;O1392,1,0)</f>
        <v>0</v>
      </c>
      <c r="AH1393" s="57">
        <f t="shared" ref="AH1393" si="1730">IF(P1395&gt;P1392,1,0)</f>
        <v>0</v>
      </c>
      <c r="AI1393" s="57">
        <f t="shared" ref="AI1393" si="1731">IF(Q1395&gt;Q1392,1,0)</f>
        <v>0</v>
      </c>
      <c r="AJ1393" s="57">
        <f t="shared" ref="AJ1393" si="1732">IF(R1395&gt;R1392,1,0)</f>
        <v>0</v>
      </c>
      <c r="AK1393" s="57">
        <f t="shared" ref="AK1393" si="1733">IF(S1395&gt;S1392,1,0)</f>
        <v>0</v>
      </c>
      <c r="AL1393" s="57">
        <f t="shared" ref="AL1393" si="1734">IF(T1395&gt;T1392,1,0)</f>
        <v>0</v>
      </c>
      <c r="AN1393" s="57" t="str">
        <f t="shared" ref="AN1393" si="1735">IF(ISBLANK(N1395)=TRUE,"",IF(AF1393=1,N1392,-N1395))</f>
        <v/>
      </c>
      <c r="AO1393" s="57" t="str">
        <f t="shared" ref="AO1393" si="1736">IF(ISBLANK(O1395)=TRUE,"",IF(AG1393=1,O1392,-O1395))</f>
        <v/>
      </c>
      <c r="AP1393" s="57" t="str">
        <f t="shared" ref="AP1393" si="1737">IF(ISBLANK(P1395)=TRUE,"",IF(AH1393=1,P1392,-P1395))</f>
        <v/>
      </c>
      <c r="AQ1393" s="57" t="str">
        <f t="shared" ref="AQ1393" si="1738">IF(ISBLANK(Q1395)=TRUE,"",IF(AI1393=1,Q1392,-Q1395))</f>
        <v/>
      </c>
      <c r="AR1393" s="57" t="str">
        <f t="shared" ref="AR1393" si="1739">IF(ISBLANK(R1395)=TRUE,"",IF(AJ1393=1,R1392,-R1395))</f>
        <v/>
      </c>
      <c r="AS1393" s="57" t="str">
        <f t="shared" ref="AS1393" si="1740">IF(ISBLANK(S1395)=TRUE,"",IF(AK1393=1,S1392,-S1395))</f>
        <v/>
      </c>
      <c r="AT1393" s="57" t="str">
        <f t="shared" ref="AT1393" si="1741">IF(ISBLANK(T1395)=TRUE,"",IF(AL1393=1,T1392,-T1395))</f>
        <v/>
      </c>
      <c r="AZ1393" s="58" t="s">
        <v>10</v>
      </c>
      <c r="BA1393" s="58">
        <v>2</v>
      </c>
    </row>
    <row r="1394" spans="1:53" ht="39.9" customHeight="1" x14ac:dyDescent="1.1000000000000001">
      <c r="C1394" s="40"/>
      <c r="D1394" s="40"/>
      <c r="E1394" s="53" t="s">
        <v>20</v>
      </c>
      <c r="F1394" s="54" t="e">
        <f>VLOOKUP(A1390,'zoznam zapasov pomoc'!$A$6:$K$133,9,0)</f>
        <v>#N/A</v>
      </c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6"/>
      <c r="X1394" s="52"/>
      <c r="AZ1394" s="58" t="s">
        <v>23</v>
      </c>
      <c r="BA1394" s="58">
        <v>3</v>
      </c>
    </row>
    <row r="1395" spans="1:53" ht="39.9" customHeight="1" x14ac:dyDescent="1.1000000000000001">
      <c r="A1395" s="41" t="e">
        <f>CONCATENATE(2,A1390)</f>
        <v>#N/A</v>
      </c>
      <c r="B1395" s="41" t="e">
        <f>VLOOKUP(A1395,'KO KODY SPOLU'!$A$3:$B$478,2,0)</f>
        <v>#N/A</v>
      </c>
      <c r="C1395" s="40"/>
      <c r="D1395" s="40"/>
      <c r="E1395" s="53" t="s">
        <v>13</v>
      </c>
      <c r="F1395" s="59" t="e">
        <f>VLOOKUP(A1390,'zoznam zapasov pomoc'!$A$6:$K$133,10,0)</f>
        <v>#N/A</v>
      </c>
      <c r="G1395" s="298"/>
      <c r="H1395" s="150"/>
      <c r="I1395" s="296" t="str">
        <f>IF(ISERROR(VLOOKUP(B1395,vylosovanie!$N$10:$Q$162,3,0))=TRUE," ",VLOOKUP(B1395,vylosovanie!$N$10:$Q$162,3,0))</f>
        <v xml:space="preserve"> </v>
      </c>
      <c r="J1395" s="297"/>
      <c r="K1395" s="297"/>
      <c r="L1395" s="297"/>
      <c r="M1395" s="52"/>
      <c r="N1395" s="300"/>
      <c r="O1395" s="300"/>
      <c r="P1395" s="300"/>
      <c r="Q1395" s="300"/>
      <c r="R1395" s="300"/>
      <c r="S1395" s="300"/>
      <c r="T1395" s="300"/>
      <c r="U1395" s="52"/>
      <c r="V1395" s="295" t="str">
        <f>IF(SUM(AF1392:AL1393)=0,"",SUM(AF1393:AL1393))</f>
        <v/>
      </c>
      <c r="W1395" s="56"/>
      <c r="X1395" s="52"/>
      <c r="AZ1395" s="58" t="s">
        <v>24</v>
      </c>
      <c r="BA1395" s="58">
        <v>4</v>
      </c>
    </row>
    <row r="1396" spans="1:53" ht="39.9" customHeight="1" x14ac:dyDescent="1.1000000000000001">
      <c r="C1396" s="40"/>
      <c r="D1396" s="40"/>
      <c r="E1396" s="60"/>
      <c r="F1396" s="61"/>
      <c r="G1396" s="299"/>
      <c r="H1396" s="150"/>
      <c r="I1396" s="296" t="str">
        <f>IF(ISERROR(VLOOKUP(B1395,vylosovanie!$N$10:$Q$162,3,0))=TRUE," ",VLOOKUP(B1395,vylosovanie!$N$10:$Q$162,4,0))</f>
        <v xml:space="preserve"> </v>
      </c>
      <c r="J1396" s="297"/>
      <c r="K1396" s="297"/>
      <c r="L1396" s="297"/>
      <c r="M1396" s="52"/>
      <c r="N1396" s="301"/>
      <c r="O1396" s="301"/>
      <c r="P1396" s="301"/>
      <c r="Q1396" s="301"/>
      <c r="R1396" s="301"/>
      <c r="S1396" s="301"/>
      <c r="T1396" s="301"/>
      <c r="U1396" s="52"/>
      <c r="V1396" s="295"/>
      <c r="W1396" s="56"/>
      <c r="X1396" s="52"/>
      <c r="AZ1396" s="58" t="s">
        <v>25</v>
      </c>
      <c r="BA1396" s="58">
        <v>5</v>
      </c>
    </row>
    <row r="1397" spans="1:53" ht="39.9" customHeight="1" x14ac:dyDescent="1.1000000000000001">
      <c r="C1397" s="40"/>
      <c r="D1397" s="40"/>
      <c r="E1397" s="53" t="s">
        <v>36</v>
      </c>
      <c r="F1397" s="54" t="s">
        <v>476</v>
      </c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6"/>
      <c r="X1397" s="52"/>
      <c r="AZ1397" s="58" t="s">
        <v>26</v>
      </c>
      <c r="BA1397" s="58">
        <v>6</v>
      </c>
    </row>
    <row r="1398" spans="1:53" ht="39.9" customHeight="1" x14ac:dyDescent="1.1000000000000001">
      <c r="C1398" s="40"/>
      <c r="D1398" s="40"/>
      <c r="E1398" s="60"/>
      <c r="F1398" s="61"/>
      <c r="G1398" s="52"/>
      <c r="H1398" s="52"/>
      <c r="I1398" s="52" t="s">
        <v>17</v>
      </c>
      <c r="J1398" s="52"/>
      <c r="K1398" s="52"/>
      <c r="L1398" s="52"/>
      <c r="M1398" s="52"/>
      <c r="N1398" s="62"/>
      <c r="O1398" s="55"/>
      <c r="P1398" s="55" t="s">
        <v>19</v>
      </c>
      <c r="Q1398" s="55"/>
      <c r="R1398" s="55"/>
      <c r="S1398" s="55"/>
      <c r="T1398" s="55"/>
      <c r="U1398" s="52"/>
      <c r="V1398" s="52"/>
      <c r="W1398" s="56"/>
      <c r="X1398" s="52"/>
      <c r="AZ1398" s="58" t="s">
        <v>27</v>
      </c>
      <c r="BA1398" s="58">
        <v>7</v>
      </c>
    </row>
    <row r="1399" spans="1:53" ht="39.9" customHeight="1" x14ac:dyDescent="1.1000000000000001">
      <c r="E1399" s="53" t="s">
        <v>11</v>
      </c>
      <c r="F1399" s="54"/>
      <c r="G1399" s="52"/>
      <c r="H1399" s="52"/>
      <c r="I1399" s="294"/>
      <c r="J1399" s="294"/>
      <c r="K1399" s="294"/>
      <c r="L1399" s="294"/>
      <c r="M1399" s="52"/>
      <c r="N1399" s="291" t="str">
        <f>IF(I1392="x",I1395,IF(I1395="x",I1392,IF(V1392="w",I1392,IF(V1395="w",I1395,IF(V1392&gt;V1395,I1392,IF(V1395&gt;V1392,I1395," "))))))</f>
        <v xml:space="preserve"> </v>
      </c>
      <c r="O1399" s="302"/>
      <c r="P1399" s="302"/>
      <c r="Q1399" s="302"/>
      <c r="R1399" s="302"/>
      <c r="S1399" s="303"/>
      <c r="T1399" s="52"/>
      <c r="U1399" s="52"/>
      <c r="V1399" s="52"/>
      <c r="W1399" s="56"/>
      <c r="X1399" s="52"/>
      <c r="AZ1399" s="58" t="s">
        <v>28</v>
      </c>
      <c r="BA1399" s="58">
        <v>8</v>
      </c>
    </row>
    <row r="1400" spans="1:53" ht="39.9" customHeight="1" x14ac:dyDescent="1.1000000000000001">
      <c r="E1400" s="60"/>
      <c r="F1400" s="61"/>
      <c r="G1400" s="52"/>
      <c r="H1400" s="52"/>
      <c r="I1400" s="294"/>
      <c r="J1400" s="294"/>
      <c r="K1400" s="294"/>
      <c r="L1400" s="294"/>
      <c r="M1400" s="52"/>
      <c r="N1400" s="291" t="str">
        <f>IF(I1393="x",I1396,IF(I1396="x",I1393,IF(V1392="w",I1393,IF(V1395="w",I1396,IF(V1392&gt;V1395,I1393,IF(V1395&gt;V1392,I1396," "))))))</f>
        <v xml:space="preserve"> </v>
      </c>
      <c r="O1400" s="302"/>
      <c r="P1400" s="302"/>
      <c r="Q1400" s="302"/>
      <c r="R1400" s="302"/>
      <c r="S1400" s="303"/>
      <c r="T1400" s="52"/>
      <c r="U1400" s="52"/>
      <c r="V1400" s="52"/>
      <c r="W1400" s="56"/>
      <c r="X1400" s="52"/>
    </row>
    <row r="1401" spans="1:53" ht="39.9" customHeight="1" x14ac:dyDescent="1.1000000000000001">
      <c r="E1401" s="53" t="s">
        <v>12</v>
      </c>
      <c r="F1401" s="149" t="e">
        <f>IF($K$1=8,VLOOKUP('zapisy k stolom'!F1390,PAVUK!$GR$2:$GS$8,2,0),IF($K$1=16,VLOOKUP('zapisy k stolom'!F1390,PAVUK!$HF$2:$HG$16,2,0),IF($K$1=32,VLOOKUP('zapisy k stolom'!F1390,PAVUK!$HB$2:$HC$32,2,0),IF('zapisy k stolom'!$K$1=64,VLOOKUP('zapisy k stolom'!F1390,PAVUK!$GX$2:$GY$64,2,0),IF('zapisy k stolom'!$K$1=128,VLOOKUP('zapisy k stolom'!F1390,PAVUK!$GT$2:$GU$128,2,0))))))</f>
        <v>#N/A</v>
      </c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6"/>
      <c r="X1401" s="52"/>
    </row>
    <row r="1402" spans="1:53" ht="39.9" customHeight="1" x14ac:dyDescent="1.1000000000000001">
      <c r="E1402" s="60"/>
      <c r="F1402" s="61"/>
      <c r="G1402" s="52"/>
      <c r="H1402" s="52" t="s">
        <v>18</v>
      </c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6"/>
      <c r="X1402" s="52"/>
    </row>
    <row r="1403" spans="1:53" ht="39.9" customHeight="1" x14ac:dyDescent="1.1000000000000001">
      <c r="E1403" s="60"/>
      <c r="F1403" s="61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6"/>
      <c r="X1403" s="52"/>
    </row>
    <row r="1404" spans="1:53" ht="39.9" customHeight="1" x14ac:dyDescent="1.1000000000000001">
      <c r="E1404" s="60"/>
      <c r="F1404" s="61"/>
      <c r="G1404" s="52"/>
      <c r="H1404" s="52"/>
      <c r="I1404" s="289" t="str">
        <f>I1392</f>
        <v xml:space="preserve"> </v>
      </c>
      <c r="J1404" s="289"/>
      <c r="K1404" s="289"/>
      <c r="L1404" s="289"/>
      <c r="M1404" s="52"/>
      <c r="N1404" s="52"/>
      <c r="P1404" s="289" t="str">
        <f>I1395</f>
        <v xml:space="preserve"> </v>
      </c>
      <c r="Q1404" s="289"/>
      <c r="R1404" s="289"/>
      <c r="S1404" s="289"/>
      <c r="T1404" s="290"/>
      <c r="U1404" s="290"/>
      <c r="V1404" s="52"/>
      <c r="W1404" s="56"/>
      <c r="X1404" s="52"/>
    </row>
    <row r="1405" spans="1:53" ht="39.9" customHeight="1" x14ac:dyDescent="1.1000000000000001">
      <c r="E1405" s="60"/>
      <c r="F1405" s="61"/>
      <c r="G1405" s="52"/>
      <c r="H1405" s="52"/>
      <c r="I1405" s="289" t="str">
        <f>I1393</f>
        <v xml:space="preserve"> </v>
      </c>
      <c r="J1405" s="289"/>
      <c r="K1405" s="289"/>
      <c r="L1405" s="289"/>
      <c r="M1405" s="52"/>
      <c r="N1405" s="52"/>
      <c r="O1405" s="52"/>
      <c r="P1405" s="289" t="str">
        <f>I1396</f>
        <v xml:space="preserve"> </v>
      </c>
      <c r="Q1405" s="289"/>
      <c r="R1405" s="289"/>
      <c r="S1405" s="289"/>
      <c r="T1405" s="290"/>
      <c r="U1405" s="290"/>
      <c r="V1405" s="52"/>
      <c r="W1405" s="56"/>
      <c r="X1405" s="52"/>
    </row>
    <row r="1406" spans="1:53" ht="69.900000000000006" customHeight="1" x14ac:dyDescent="1.1000000000000001">
      <c r="E1406" s="53"/>
      <c r="F1406" s="54"/>
      <c r="G1406" s="52"/>
      <c r="H1406" s="63" t="s">
        <v>21</v>
      </c>
      <c r="I1406" s="291"/>
      <c r="J1406" s="292"/>
      <c r="K1406" s="292"/>
      <c r="L1406" s="293"/>
      <c r="M1406" s="52"/>
      <c r="N1406" s="52"/>
      <c r="O1406" s="63" t="s">
        <v>21</v>
      </c>
      <c r="P1406" s="294"/>
      <c r="Q1406" s="294"/>
      <c r="R1406" s="294"/>
      <c r="S1406" s="294"/>
      <c r="T1406" s="294"/>
      <c r="U1406" s="294"/>
      <c r="V1406" s="52"/>
      <c r="W1406" s="56"/>
      <c r="X1406" s="52"/>
    </row>
    <row r="1407" spans="1:53" ht="69.900000000000006" customHeight="1" x14ac:dyDescent="1.1000000000000001">
      <c r="E1407" s="53"/>
      <c r="F1407" s="54"/>
      <c r="G1407" s="52"/>
      <c r="H1407" s="63" t="s">
        <v>22</v>
      </c>
      <c r="I1407" s="294"/>
      <c r="J1407" s="294"/>
      <c r="K1407" s="294"/>
      <c r="L1407" s="294"/>
      <c r="M1407" s="52"/>
      <c r="N1407" s="52"/>
      <c r="O1407" s="63" t="s">
        <v>22</v>
      </c>
      <c r="P1407" s="294"/>
      <c r="Q1407" s="294"/>
      <c r="R1407" s="294"/>
      <c r="S1407" s="294"/>
      <c r="T1407" s="294"/>
      <c r="U1407" s="294"/>
      <c r="V1407" s="52"/>
      <c r="W1407" s="56"/>
      <c r="X1407" s="52"/>
    </row>
    <row r="1408" spans="1:53" ht="69.900000000000006" customHeight="1" x14ac:dyDescent="1.1000000000000001">
      <c r="E1408" s="53"/>
      <c r="F1408" s="54"/>
      <c r="G1408" s="52"/>
      <c r="H1408" s="63" t="s">
        <v>22</v>
      </c>
      <c r="I1408" s="294"/>
      <c r="J1408" s="294"/>
      <c r="K1408" s="294"/>
      <c r="L1408" s="294"/>
      <c r="M1408" s="52"/>
      <c r="N1408" s="52"/>
      <c r="O1408" s="63" t="s">
        <v>22</v>
      </c>
      <c r="P1408" s="294"/>
      <c r="Q1408" s="294"/>
      <c r="R1408" s="294"/>
      <c r="S1408" s="294"/>
      <c r="T1408" s="294"/>
      <c r="U1408" s="294"/>
      <c r="V1408" s="52"/>
      <c r="W1408" s="56"/>
      <c r="X1408" s="52"/>
    </row>
    <row r="1409" spans="1:53" ht="39.9" customHeight="1" thickBot="1" x14ac:dyDescent="1.1499999999999999">
      <c r="E1409" s="64"/>
      <c r="F1409" s="65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7"/>
      <c r="U1409" s="67"/>
      <c r="V1409" s="67"/>
      <c r="W1409" s="68"/>
      <c r="X1409" s="52"/>
    </row>
    <row r="1410" spans="1:53" ht="61.8" thickBot="1" x14ac:dyDescent="1.1499999999999999"/>
    <row r="1411" spans="1:53" ht="39.9" customHeight="1" x14ac:dyDescent="1.1000000000000001">
      <c r="A1411" s="41" t="e">
        <f>F1422</f>
        <v>#N/A</v>
      </c>
      <c r="C1411" s="40"/>
      <c r="D1411" s="40"/>
      <c r="E1411" s="48" t="s">
        <v>39</v>
      </c>
      <c r="F1411" s="49">
        <f>F1390+1</f>
        <v>68</v>
      </c>
      <c r="G1411" s="50"/>
      <c r="H1411" s="86" t="s">
        <v>192</v>
      </c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 t="s">
        <v>15</v>
      </c>
      <c r="W1411" s="51"/>
      <c r="X1411" s="52"/>
      <c r="Y1411" s="42" t="e">
        <f>A1413</f>
        <v>#N/A</v>
      </c>
      <c r="Z1411" s="47" t="str">
        <f>CONCATENATE("(",V1413,":",V1416,")")</f>
        <v>(:)</v>
      </c>
      <c r="AA1411" s="44" t="str">
        <f>IF(N1420=" ","",IF(N1420=I1413,B1413,IF(N1420=I1416,B1416," ")))</f>
        <v/>
      </c>
      <c r="AB1411" s="44" t="str">
        <f>IF(V1413&gt;V1416,AV1411,IF(V1416&gt;V1413,AV1412,""))</f>
        <v/>
      </c>
      <c r="AC1411" s="44" t="e">
        <f>CONCATENATE("Tbl.: ",F1413,"   H: ",F1416,"   D: ",F1415)</f>
        <v>#N/A</v>
      </c>
      <c r="AD1411" s="42" t="e">
        <f>IF(OR(I1416="X",I1413="X"),"",IF(N1420=I1413,B1416,B1413))</f>
        <v>#N/A</v>
      </c>
      <c r="AE1411" s="42" t="s">
        <v>4</v>
      </c>
      <c r="AV1411" s="45" t="str">
        <f>CONCATENATE(V1413,":",V1416, " ( ",AN1413,",",AO1413,",",AP1413,",",AQ1413,",",AR1413,",",AS1413,",",AT1413," ) ")</f>
        <v xml:space="preserve">: ( ,,,,,, ) </v>
      </c>
    </row>
    <row r="1412" spans="1:53" ht="39.9" customHeight="1" x14ac:dyDescent="1.1000000000000001">
      <c r="C1412" s="40"/>
      <c r="D1412" s="40"/>
      <c r="E1412" s="53"/>
      <c r="F1412" s="54"/>
      <c r="G1412" s="85" t="s">
        <v>191</v>
      </c>
      <c r="H1412" s="87" t="s">
        <v>193</v>
      </c>
      <c r="I1412" s="52"/>
      <c r="J1412" s="52"/>
      <c r="K1412" s="52"/>
      <c r="L1412" s="52"/>
      <c r="M1412" s="52"/>
      <c r="N1412" s="55">
        <v>1</v>
      </c>
      <c r="O1412" s="55">
        <v>2</v>
      </c>
      <c r="P1412" s="55">
        <v>3</v>
      </c>
      <c r="Q1412" s="55">
        <v>4</v>
      </c>
      <c r="R1412" s="55">
        <v>5</v>
      </c>
      <c r="S1412" s="55">
        <v>6</v>
      </c>
      <c r="T1412" s="55">
        <v>7</v>
      </c>
      <c r="U1412" s="52"/>
      <c r="V1412" s="55" t="s">
        <v>16</v>
      </c>
      <c r="W1412" s="56"/>
      <c r="X1412" s="52"/>
      <c r="AE1412" s="42" t="s">
        <v>38</v>
      </c>
      <c r="AV1412" s="45" t="str">
        <f>CONCATENATE(V1416,":",V1413, " ( ",AN1414,",",AO1414,",",AP1414,",",AQ1414,",",AR1414,",",AS1414,",",AT1414," ) ")</f>
        <v xml:space="preserve">: ( ,,,,,, ) </v>
      </c>
    </row>
    <row r="1413" spans="1:53" ht="39.9" customHeight="1" x14ac:dyDescent="1.1000000000000001">
      <c r="A1413" s="41" t="e">
        <f>CONCATENATE(1,A1411)</f>
        <v>#N/A</v>
      </c>
      <c r="B1413" s="41" t="e">
        <f>VLOOKUP(A1413,'KO KODY SPOLU'!$A$3:$B$478,2,0)</f>
        <v>#N/A</v>
      </c>
      <c r="C1413" s="40"/>
      <c r="D1413" s="40"/>
      <c r="E1413" s="53" t="s">
        <v>14</v>
      </c>
      <c r="F1413" s="54" t="e">
        <f>VLOOKUP(A1411,'zoznam zapasov pomoc'!$A$6:$K$133,11,0)</f>
        <v>#N/A</v>
      </c>
      <c r="G1413" s="298"/>
      <c r="H1413" s="150"/>
      <c r="I1413" s="296" t="str">
        <f>IF(ISERROR(VLOOKUP(B1413,vylosovanie!$N$10:$Q$162,3,0))=TRUE," ",VLOOKUP(B1413,vylosovanie!$N$10:$Q$162,3,0))</f>
        <v xml:space="preserve"> </v>
      </c>
      <c r="J1413" s="297"/>
      <c r="K1413" s="297"/>
      <c r="L1413" s="297"/>
      <c r="M1413" s="52"/>
      <c r="N1413" s="300"/>
      <c r="O1413" s="300"/>
      <c r="P1413" s="300"/>
      <c r="Q1413" s="300"/>
      <c r="R1413" s="300"/>
      <c r="S1413" s="300"/>
      <c r="T1413" s="300"/>
      <c r="U1413" s="52"/>
      <c r="V1413" s="295" t="str">
        <f>IF(SUM(AF1413:AL1414)=0,"",SUM(AF1413:AL1413))</f>
        <v/>
      </c>
      <c r="W1413" s="56"/>
      <c r="X1413" s="52"/>
      <c r="AE1413" s="42">
        <f>VLOOKUP(I1413,vylosovanie!$F$5:$L$41,7,0)</f>
        <v>51</v>
      </c>
      <c r="AF1413" s="57">
        <f>IF(N1413&gt;N1416,1,0)</f>
        <v>0</v>
      </c>
      <c r="AG1413" s="57">
        <f t="shared" ref="AG1413" si="1742">IF(O1413&gt;O1416,1,0)</f>
        <v>0</v>
      </c>
      <c r="AH1413" s="57">
        <f t="shared" ref="AH1413" si="1743">IF(P1413&gt;P1416,1,0)</f>
        <v>0</v>
      </c>
      <c r="AI1413" s="57">
        <f t="shared" ref="AI1413" si="1744">IF(Q1413&gt;Q1416,1,0)</f>
        <v>0</v>
      </c>
      <c r="AJ1413" s="57">
        <f t="shared" ref="AJ1413" si="1745">IF(R1413&gt;R1416,1,0)</f>
        <v>0</v>
      </c>
      <c r="AK1413" s="57">
        <f t="shared" ref="AK1413" si="1746">IF(S1413&gt;S1416,1,0)</f>
        <v>0</v>
      </c>
      <c r="AL1413" s="57">
        <f t="shared" ref="AL1413" si="1747">IF(T1413&gt;T1416,1,0)</f>
        <v>0</v>
      </c>
      <c r="AN1413" s="57" t="str">
        <f t="shared" ref="AN1413" si="1748">IF(ISBLANK(N1413)=TRUE,"",IF(AF1413=1,N1416,-N1413))</f>
        <v/>
      </c>
      <c r="AO1413" s="57" t="str">
        <f t="shared" ref="AO1413" si="1749">IF(ISBLANK(O1413)=TRUE,"",IF(AG1413=1,O1416,-O1413))</f>
        <v/>
      </c>
      <c r="AP1413" s="57" t="str">
        <f t="shared" ref="AP1413" si="1750">IF(ISBLANK(P1413)=TRUE,"",IF(AH1413=1,P1416,-P1413))</f>
        <v/>
      </c>
      <c r="AQ1413" s="57" t="str">
        <f t="shared" ref="AQ1413" si="1751">IF(ISBLANK(Q1413)=TRUE,"",IF(AI1413=1,Q1416,-Q1413))</f>
        <v/>
      </c>
      <c r="AR1413" s="57" t="str">
        <f t="shared" ref="AR1413" si="1752">IF(ISBLANK(R1413)=TRUE,"",IF(AJ1413=1,R1416,-R1413))</f>
        <v/>
      </c>
      <c r="AS1413" s="57" t="str">
        <f t="shared" ref="AS1413" si="1753">IF(ISBLANK(S1413)=TRUE,"",IF(AK1413=1,S1416,-S1413))</f>
        <v/>
      </c>
      <c r="AT1413" s="57" t="str">
        <f t="shared" ref="AT1413" si="1754">IF(ISBLANK(T1413)=TRUE,"",IF(AL1413=1,T1416,-T1413))</f>
        <v/>
      </c>
      <c r="AZ1413" s="58" t="s">
        <v>5</v>
      </c>
      <c r="BA1413" s="58">
        <v>1</v>
      </c>
    </row>
    <row r="1414" spans="1:53" ht="39.9" customHeight="1" x14ac:dyDescent="1.1000000000000001">
      <c r="C1414" s="40"/>
      <c r="D1414" s="40"/>
      <c r="E1414" s="53"/>
      <c r="F1414" s="54"/>
      <c r="G1414" s="299"/>
      <c r="H1414" s="150"/>
      <c r="I1414" s="296" t="str">
        <f>IF(ISERROR(VLOOKUP(B1413,vylosovanie!$N$10:$Q$162,3,0))=TRUE," ",VLOOKUP(B1413,vylosovanie!$N$10:$Q$162,4,0))</f>
        <v xml:space="preserve"> </v>
      </c>
      <c r="J1414" s="297"/>
      <c r="K1414" s="297"/>
      <c r="L1414" s="297"/>
      <c r="M1414" s="52"/>
      <c r="N1414" s="301"/>
      <c r="O1414" s="301"/>
      <c r="P1414" s="301"/>
      <c r="Q1414" s="301"/>
      <c r="R1414" s="301"/>
      <c r="S1414" s="301"/>
      <c r="T1414" s="301"/>
      <c r="U1414" s="52"/>
      <c r="V1414" s="295"/>
      <c r="W1414" s="56"/>
      <c r="X1414" s="52"/>
      <c r="AE1414" s="42">
        <f>VLOOKUP(I1416,vylosovanie!$F$5:$L$41,7,0)</f>
        <v>51</v>
      </c>
      <c r="AF1414" s="57">
        <f>IF(N1416&gt;N1413,1,0)</f>
        <v>0</v>
      </c>
      <c r="AG1414" s="57">
        <f t="shared" ref="AG1414" si="1755">IF(O1416&gt;O1413,1,0)</f>
        <v>0</v>
      </c>
      <c r="AH1414" s="57">
        <f t="shared" ref="AH1414" si="1756">IF(P1416&gt;P1413,1,0)</f>
        <v>0</v>
      </c>
      <c r="AI1414" s="57">
        <f t="shared" ref="AI1414" si="1757">IF(Q1416&gt;Q1413,1,0)</f>
        <v>0</v>
      </c>
      <c r="AJ1414" s="57">
        <f t="shared" ref="AJ1414" si="1758">IF(R1416&gt;R1413,1,0)</f>
        <v>0</v>
      </c>
      <c r="AK1414" s="57">
        <f t="shared" ref="AK1414" si="1759">IF(S1416&gt;S1413,1,0)</f>
        <v>0</v>
      </c>
      <c r="AL1414" s="57">
        <f t="shared" ref="AL1414" si="1760">IF(T1416&gt;T1413,1,0)</f>
        <v>0</v>
      </c>
      <c r="AN1414" s="57" t="str">
        <f t="shared" ref="AN1414" si="1761">IF(ISBLANK(N1416)=TRUE,"",IF(AF1414=1,N1413,-N1416))</f>
        <v/>
      </c>
      <c r="AO1414" s="57" t="str">
        <f t="shared" ref="AO1414" si="1762">IF(ISBLANK(O1416)=TRUE,"",IF(AG1414=1,O1413,-O1416))</f>
        <v/>
      </c>
      <c r="AP1414" s="57" t="str">
        <f t="shared" ref="AP1414" si="1763">IF(ISBLANK(P1416)=TRUE,"",IF(AH1414=1,P1413,-P1416))</f>
        <v/>
      </c>
      <c r="AQ1414" s="57" t="str">
        <f t="shared" ref="AQ1414" si="1764">IF(ISBLANK(Q1416)=TRUE,"",IF(AI1414=1,Q1413,-Q1416))</f>
        <v/>
      </c>
      <c r="AR1414" s="57" t="str">
        <f t="shared" ref="AR1414" si="1765">IF(ISBLANK(R1416)=TRUE,"",IF(AJ1414=1,R1413,-R1416))</f>
        <v/>
      </c>
      <c r="AS1414" s="57" t="str">
        <f t="shared" ref="AS1414" si="1766">IF(ISBLANK(S1416)=TRUE,"",IF(AK1414=1,S1413,-S1416))</f>
        <v/>
      </c>
      <c r="AT1414" s="57" t="str">
        <f t="shared" ref="AT1414" si="1767">IF(ISBLANK(T1416)=TRUE,"",IF(AL1414=1,T1413,-T1416))</f>
        <v/>
      </c>
      <c r="AZ1414" s="58" t="s">
        <v>10</v>
      </c>
      <c r="BA1414" s="58">
        <v>2</v>
      </c>
    </row>
    <row r="1415" spans="1:53" ht="39.9" customHeight="1" x14ac:dyDescent="1.1000000000000001">
      <c r="C1415" s="40"/>
      <c r="D1415" s="40"/>
      <c r="E1415" s="53" t="s">
        <v>20</v>
      </c>
      <c r="F1415" s="54" t="e">
        <f>VLOOKUP(A1411,'zoznam zapasov pomoc'!$A$6:$K$133,9,0)</f>
        <v>#N/A</v>
      </c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6"/>
      <c r="X1415" s="52"/>
      <c r="AZ1415" s="58" t="s">
        <v>23</v>
      </c>
      <c r="BA1415" s="58">
        <v>3</v>
      </c>
    </row>
    <row r="1416" spans="1:53" ht="39.9" customHeight="1" x14ac:dyDescent="1.1000000000000001">
      <c r="A1416" s="41" t="e">
        <f>CONCATENATE(2,A1411)</f>
        <v>#N/A</v>
      </c>
      <c r="B1416" s="41" t="e">
        <f>VLOOKUP(A1416,'KO KODY SPOLU'!$A$3:$B$478,2,0)</f>
        <v>#N/A</v>
      </c>
      <c r="C1416" s="40"/>
      <c r="D1416" s="40"/>
      <c r="E1416" s="53" t="s">
        <v>13</v>
      </c>
      <c r="F1416" s="59" t="e">
        <f>VLOOKUP(A1411,'zoznam zapasov pomoc'!$A$6:$K$133,10,0)</f>
        <v>#N/A</v>
      </c>
      <c r="G1416" s="298"/>
      <c r="H1416" s="150"/>
      <c r="I1416" s="296" t="str">
        <f>IF(ISERROR(VLOOKUP(B1416,vylosovanie!$N$10:$Q$162,3,0))=TRUE," ",VLOOKUP(B1416,vylosovanie!$N$10:$Q$162,3,0))</f>
        <v xml:space="preserve"> </v>
      </c>
      <c r="J1416" s="297"/>
      <c r="K1416" s="297"/>
      <c r="L1416" s="297"/>
      <c r="M1416" s="52"/>
      <c r="N1416" s="300"/>
      <c r="O1416" s="300"/>
      <c r="P1416" s="300"/>
      <c r="Q1416" s="300"/>
      <c r="R1416" s="300"/>
      <c r="S1416" s="300"/>
      <c r="T1416" s="300"/>
      <c r="U1416" s="52"/>
      <c r="V1416" s="295" t="str">
        <f>IF(SUM(AF1413:AL1414)=0,"",SUM(AF1414:AL1414))</f>
        <v/>
      </c>
      <c r="W1416" s="56"/>
      <c r="X1416" s="52"/>
      <c r="AZ1416" s="58" t="s">
        <v>24</v>
      </c>
      <c r="BA1416" s="58">
        <v>4</v>
      </c>
    </row>
    <row r="1417" spans="1:53" ht="39.9" customHeight="1" x14ac:dyDescent="1.1000000000000001">
      <c r="C1417" s="40"/>
      <c r="D1417" s="40"/>
      <c r="E1417" s="60"/>
      <c r="F1417" s="61"/>
      <c r="G1417" s="299"/>
      <c r="H1417" s="150"/>
      <c r="I1417" s="296" t="str">
        <f>IF(ISERROR(VLOOKUP(B1416,vylosovanie!$N$10:$Q$162,3,0))=TRUE," ",VLOOKUP(B1416,vylosovanie!$N$10:$Q$162,4,0))</f>
        <v xml:space="preserve"> </v>
      </c>
      <c r="J1417" s="297"/>
      <c r="K1417" s="297"/>
      <c r="L1417" s="297"/>
      <c r="M1417" s="52"/>
      <c r="N1417" s="301"/>
      <c r="O1417" s="301"/>
      <c r="P1417" s="301"/>
      <c r="Q1417" s="301"/>
      <c r="R1417" s="301"/>
      <c r="S1417" s="301"/>
      <c r="T1417" s="301"/>
      <c r="U1417" s="52"/>
      <c r="V1417" s="295"/>
      <c r="W1417" s="56"/>
      <c r="X1417" s="52"/>
      <c r="AZ1417" s="58" t="s">
        <v>25</v>
      </c>
      <c r="BA1417" s="58">
        <v>5</v>
      </c>
    </row>
    <row r="1418" spans="1:53" ht="39.9" customHeight="1" x14ac:dyDescent="1.1000000000000001">
      <c r="C1418" s="40"/>
      <c r="D1418" s="40"/>
      <c r="E1418" s="53" t="s">
        <v>36</v>
      </c>
      <c r="F1418" s="54" t="s">
        <v>476</v>
      </c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6"/>
      <c r="X1418" s="52"/>
      <c r="AZ1418" s="58" t="s">
        <v>26</v>
      </c>
      <c r="BA1418" s="58">
        <v>6</v>
      </c>
    </row>
    <row r="1419" spans="1:53" ht="39.9" customHeight="1" x14ac:dyDescent="1.1000000000000001">
      <c r="C1419" s="40"/>
      <c r="D1419" s="40"/>
      <c r="E1419" s="60"/>
      <c r="F1419" s="61"/>
      <c r="G1419" s="52"/>
      <c r="H1419" s="52"/>
      <c r="I1419" s="52" t="s">
        <v>17</v>
      </c>
      <c r="J1419" s="52"/>
      <c r="K1419" s="52"/>
      <c r="L1419" s="52"/>
      <c r="M1419" s="52"/>
      <c r="N1419" s="62"/>
      <c r="O1419" s="55"/>
      <c r="P1419" s="55" t="s">
        <v>19</v>
      </c>
      <c r="Q1419" s="55"/>
      <c r="R1419" s="55"/>
      <c r="S1419" s="55"/>
      <c r="T1419" s="55"/>
      <c r="U1419" s="52"/>
      <c r="V1419" s="52"/>
      <c r="W1419" s="56"/>
      <c r="X1419" s="52"/>
      <c r="AZ1419" s="58" t="s">
        <v>27</v>
      </c>
      <c r="BA1419" s="58">
        <v>7</v>
      </c>
    </row>
    <row r="1420" spans="1:53" ht="39.9" customHeight="1" x14ac:dyDescent="1.1000000000000001">
      <c r="E1420" s="53" t="s">
        <v>11</v>
      </c>
      <c r="F1420" s="54"/>
      <c r="G1420" s="52"/>
      <c r="H1420" s="52"/>
      <c r="I1420" s="294"/>
      <c r="J1420" s="294"/>
      <c r="K1420" s="294"/>
      <c r="L1420" s="294"/>
      <c r="M1420" s="52"/>
      <c r="N1420" s="291" t="str">
        <f>IF(I1413="x",I1416,IF(I1416="x",I1413,IF(V1413="w",I1413,IF(V1416="w",I1416,IF(V1413&gt;V1416,I1413,IF(V1416&gt;V1413,I1416," "))))))</f>
        <v xml:space="preserve"> </v>
      </c>
      <c r="O1420" s="302"/>
      <c r="P1420" s="302"/>
      <c r="Q1420" s="302"/>
      <c r="R1420" s="302"/>
      <c r="S1420" s="303"/>
      <c r="T1420" s="52"/>
      <c r="U1420" s="52"/>
      <c r="V1420" s="52"/>
      <c r="W1420" s="56"/>
      <c r="X1420" s="52"/>
      <c r="AZ1420" s="58" t="s">
        <v>28</v>
      </c>
      <c r="BA1420" s="58">
        <v>8</v>
      </c>
    </row>
    <row r="1421" spans="1:53" ht="39.9" customHeight="1" x14ac:dyDescent="1.1000000000000001">
      <c r="E1421" s="60"/>
      <c r="F1421" s="61"/>
      <c r="G1421" s="52"/>
      <c r="H1421" s="52"/>
      <c r="I1421" s="294"/>
      <c r="J1421" s="294"/>
      <c r="K1421" s="294"/>
      <c r="L1421" s="294"/>
      <c r="M1421" s="52"/>
      <c r="N1421" s="291" t="str">
        <f>IF(I1414="x",I1417,IF(I1417="x",I1414,IF(V1413="w",I1414,IF(V1416="w",I1417,IF(V1413&gt;V1416,I1414,IF(V1416&gt;V1413,I1417," "))))))</f>
        <v xml:space="preserve"> </v>
      </c>
      <c r="O1421" s="302"/>
      <c r="P1421" s="302"/>
      <c r="Q1421" s="302"/>
      <c r="R1421" s="302"/>
      <c r="S1421" s="303"/>
      <c r="T1421" s="52"/>
      <c r="U1421" s="52"/>
      <c r="V1421" s="52"/>
      <c r="W1421" s="56"/>
      <c r="X1421" s="52"/>
    </row>
    <row r="1422" spans="1:53" ht="39.9" customHeight="1" x14ac:dyDescent="1.1000000000000001">
      <c r="E1422" s="53" t="s">
        <v>12</v>
      </c>
      <c r="F1422" s="149" t="e">
        <f>IF($K$1=8,VLOOKUP('zapisy k stolom'!F1411,PAVUK!$GR$2:$GS$8,2,0),IF($K$1=16,VLOOKUP('zapisy k stolom'!F1411,PAVUK!$HF$2:$HG$16,2,0),IF($K$1=32,VLOOKUP('zapisy k stolom'!F1411,PAVUK!$HB$2:$HC$32,2,0),IF('zapisy k stolom'!$K$1=64,VLOOKUP('zapisy k stolom'!F1411,PAVUK!$GX$2:$GY$64,2,0),IF('zapisy k stolom'!$K$1=128,VLOOKUP('zapisy k stolom'!F1411,PAVUK!$GT$2:$GU$128,2,0))))))</f>
        <v>#N/A</v>
      </c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6"/>
      <c r="X1422" s="52"/>
    </row>
    <row r="1423" spans="1:53" ht="39.9" customHeight="1" x14ac:dyDescent="1.1000000000000001">
      <c r="E1423" s="60"/>
      <c r="F1423" s="61"/>
      <c r="G1423" s="52"/>
      <c r="H1423" s="52" t="s">
        <v>18</v>
      </c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6"/>
      <c r="X1423" s="52"/>
    </row>
    <row r="1424" spans="1:53" ht="39.9" customHeight="1" x14ac:dyDescent="1.1000000000000001">
      <c r="E1424" s="60"/>
      <c r="F1424" s="61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6"/>
      <c r="X1424" s="52"/>
    </row>
    <row r="1425" spans="1:53" ht="39.9" customHeight="1" x14ac:dyDescent="1.1000000000000001">
      <c r="E1425" s="60"/>
      <c r="F1425" s="61"/>
      <c r="G1425" s="52"/>
      <c r="H1425" s="52"/>
      <c r="I1425" s="289" t="str">
        <f>I1413</f>
        <v xml:space="preserve"> </v>
      </c>
      <c r="J1425" s="289"/>
      <c r="K1425" s="289"/>
      <c r="L1425" s="289"/>
      <c r="M1425" s="52"/>
      <c r="N1425" s="52"/>
      <c r="P1425" s="289" t="str">
        <f>I1416</f>
        <v xml:space="preserve"> </v>
      </c>
      <c r="Q1425" s="289"/>
      <c r="R1425" s="289"/>
      <c r="S1425" s="289"/>
      <c r="T1425" s="290"/>
      <c r="U1425" s="290"/>
      <c r="V1425" s="52"/>
      <c r="W1425" s="56"/>
      <c r="X1425" s="52"/>
    </row>
    <row r="1426" spans="1:53" ht="39.9" customHeight="1" x14ac:dyDescent="1.1000000000000001">
      <c r="E1426" s="60"/>
      <c r="F1426" s="61"/>
      <c r="G1426" s="52"/>
      <c r="H1426" s="52"/>
      <c r="I1426" s="289" t="str">
        <f>I1414</f>
        <v xml:space="preserve"> </v>
      </c>
      <c r="J1426" s="289"/>
      <c r="K1426" s="289"/>
      <c r="L1426" s="289"/>
      <c r="M1426" s="52"/>
      <c r="N1426" s="52"/>
      <c r="O1426" s="52"/>
      <c r="P1426" s="289" t="str">
        <f>I1417</f>
        <v xml:space="preserve"> </v>
      </c>
      <c r="Q1426" s="289"/>
      <c r="R1426" s="289"/>
      <c r="S1426" s="289"/>
      <c r="T1426" s="290"/>
      <c r="U1426" s="290"/>
      <c r="V1426" s="52"/>
      <c r="W1426" s="56"/>
      <c r="X1426" s="52"/>
    </row>
    <row r="1427" spans="1:53" ht="69.900000000000006" customHeight="1" x14ac:dyDescent="1.1000000000000001">
      <c r="E1427" s="53"/>
      <c r="F1427" s="54"/>
      <c r="G1427" s="52"/>
      <c r="H1427" s="63" t="s">
        <v>21</v>
      </c>
      <c r="I1427" s="291"/>
      <c r="J1427" s="292"/>
      <c r="K1427" s="292"/>
      <c r="L1427" s="293"/>
      <c r="M1427" s="52"/>
      <c r="N1427" s="52"/>
      <c r="O1427" s="63" t="s">
        <v>21</v>
      </c>
      <c r="P1427" s="294"/>
      <c r="Q1427" s="294"/>
      <c r="R1427" s="294"/>
      <c r="S1427" s="294"/>
      <c r="T1427" s="294"/>
      <c r="U1427" s="294"/>
      <c r="V1427" s="52"/>
      <c r="W1427" s="56"/>
      <c r="X1427" s="52"/>
    </row>
    <row r="1428" spans="1:53" ht="69.900000000000006" customHeight="1" x14ac:dyDescent="1.1000000000000001">
      <c r="E1428" s="53"/>
      <c r="F1428" s="54"/>
      <c r="G1428" s="52"/>
      <c r="H1428" s="63" t="s">
        <v>22</v>
      </c>
      <c r="I1428" s="294"/>
      <c r="J1428" s="294"/>
      <c r="K1428" s="294"/>
      <c r="L1428" s="294"/>
      <c r="M1428" s="52"/>
      <c r="N1428" s="52"/>
      <c r="O1428" s="63" t="s">
        <v>22</v>
      </c>
      <c r="P1428" s="294"/>
      <c r="Q1428" s="294"/>
      <c r="R1428" s="294"/>
      <c r="S1428" s="294"/>
      <c r="T1428" s="294"/>
      <c r="U1428" s="294"/>
      <c r="V1428" s="52"/>
      <c r="W1428" s="56"/>
      <c r="X1428" s="52"/>
    </row>
    <row r="1429" spans="1:53" ht="69.900000000000006" customHeight="1" x14ac:dyDescent="1.1000000000000001">
      <c r="E1429" s="53"/>
      <c r="F1429" s="54"/>
      <c r="G1429" s="52"/>
      <c r="H1429" s="63" t="s">
        <v>22</v>
      </c>
      <c r="I1429" s="294"/>
      <c r="J1429" s="294"/>
      <c r="K1429" s="294"/>
      <c r="L1429" s="294"/>
      <c r="M1429" s="52"/>
      <c r="N1429" s="52"/>
      <c r="O1429" s="63" t="s">
        <v>22</v>
      </c>
      <c r="P1429" s="294"/>
      <c r="Q1429" s="294"/>
      <c r="R1429" s="294"/>
      <c r="S1429" s="294"/>
      <c r="T1429" s="294"/>
      <c r="U1429" s="294"/>
      <c r="V1429" s="52"/>
      <c r="W1429" s="56"/>
      <c r="X1429" s="52"/>
    </row>
    <row r="1430" spans="1:53" ht="39.9" customHeight="1" thickBot="1" x14ac:dyDescent="1.1499999999999999">
      <c r="E1430" s="64"/>
      <c r="F1430" s="65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7"/>
      <c r="U1430" s="67"/>
      <c r="V1430" s="67"/>
      <c r="W1430" s="68"/>
      <c r="X1430" s="52"/>
    </row>
    <row r="1431" spans="1:53" ht="61.8" thickBot="1" x14ac:dyDescent="1.1499999999999999"/>
    <row r="1432" spans="1:53" ht="39.9" customHeight="1" x14ac:dyDescent="1.1000000000000001">
      <c r="A1432" s="41" t="e">
        <f>F1443</f>
        <v>#N/A</v>
      </c>
      <c r="C1432" s="40"/>
      <c r="D1432" s="40"/>
      <c r="E1432" s="48" t="s">
        <v>39</v>
      </c>
      <c r="F1432" s="49">
        <f>F1411+1</f>
        <v>69</v>
      </c>
      <c r="G1432" s="50"/>
      <c r="H1432" s="86" t="s">
        <v>192</v>
      </c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 t="s">
        <v>15</v>
      </c>
      <c r="W1432" s="51"/>
      <c r="X1432" s="52"/>
      <c r="Y1432" s="42" t="e">
        <f>A1434</f>
        <v>#N/A</v>
      </c>
      <c r="Z1432" s="47" t="str">
        <f>CONCATENATE("(",V1434,":",V1437,")")</f>
        <v>(:)</v>
      </c>
      <c r="AA1432" s="44" t="str">
        <f>IF(N1441=" ","",IF(N1441=I1434,B1434,IF(N1441=I1437,B1437," ")))</f>
        <v/>
      </c>
      <c r="AB1432" s="44" t="str">
        <f>IF(V1434&gt;V1437,AV1432,IF(V1437&gt;V1434,AV1433,""))</f>
        <v/>
      </c>
      <c r="AC1432" s="44" t="e">
        <f>CONCATENATE("Tbl.: ",F1434,"   H: ",F1437,"   D: ",F1436)</f>
        <v>#N/A</v>
      </c>
      <c r="AD1432" s="42" t="e">
        <f>IF(OR(I1437="X",I1434="X"),"",IF(N1441=I1434,B1437,B1434))</f>
        <v>#N/A</v>
      </c>
      <c r="AE1432" s="42" t="s">
        <v>4</v>
      </c>
      <c r="AV1432" s="45" t="str">
        <f>CONCATENATE(V1434,":",V1437, " ( ",AN1434,",",AO1434,",",AP1434,",",AQ1434,",",AR1434,",",AS1434,",",AT1434," ) ")</f>
        <v xml:space="preserve">: ( ,,,,,, ) </v>
      </c>
    </row>
    <row r="1433" spans="1:53" ht="39.9" customHeight="1" x14ac:dyDescent="1.1000000000000001">
      <c r="C1433" s="40"/>
      <c r="D1433" s="40"/>
      <c r="E1433" s="53"/>
      <c r="F1433" s="54"/>
      <c r="G1433" s="85" t="s">
        <v>191</v>
      </c>
      <c r="H1433" s="87" t="s">
        <v>193</v>
      </c>
      <c r="I1433" s="52"/>
      <c r="J1433" s="52"/>
      <c r="K1433" s="52"/>
      <c r="L1433" s="52"/>
      <c r="M1433" s="52"/>
      <c r="N1433" s="55">
        <v>1</v>
      </c>
      <c r="O1433" s="55">
        <v>2</v>
      </c>
      <c r="P1433" s="55">
        <v>3</v>
      </c>
      <c r="Q1433" s="55">
        <v>4</v>
      </c>
      <c r="R1433" s="55">
        <v>5</v>
      </c>
      <c r="S1433" s="55">
        <v>6</v>
      </c>
      <c r="T1433" s="55">
        <v>7</v>
      </c>
      <c r="U1433" s="52"/>
      <c r="V1433" s="55" t="s">
        <v>16</v>
      </c>
      <c r="W1433" s="56"/>
      <c r="X1433" s="52"/>
      <c r="AE1433" s="42" t="s">
        <v>38</v>
      </c>
      <c r="AV1433" s="45" t="str">
        <f>CONCATENATE(V1437,":",V1434, " ( ",AN1435,",",AO1435,",",AP1435,",",AQ1435,",",AR1435,",",AS1435,",",AT1435," ) ")</f>
        <v xml:space="preserve">: ( ,,,,,, ) </v>
      </c>
    </row>
    <row r="1434" spans="1:53" ht="39.9" customHeight="1" x14ac:dyDescent="1.1000000000000001">
      <c r="A1434" s="41" t="e">
        <f>CONCATENATE(1,A1432)</f>
        <v>#N/A</v>
      </c>
      <c r="B1434" s="41" t="e">
        <f>VLOOKUP(A1434,'KO KODY SPOLU'!$A$3:$B$478,2,0)</f>
        <v>#N/A</v>
      </c>
      <c r="C1434" s="40"/>
      <c r="D1434" s="40"/>
      <c r="E1434" s="53" t="s">
        <v>14</v>
      </c>
      <c r="F1434" s="54" t="e">
        <f>VLOOKUP(A1432,'zoznam zapasov pomoc'!$A$6:$K$133,11,0)</f>
        <v>#N/A</v>
      </c>
      <c r="G1434" s="298"/>
      <c r="H1434" s="150"/>
      <c r="I1434" s="296" t="str">
        <f>IF(ISERROR(VLOOKUP(B1434,vylosovanie!$N$10:$Q$162,3,0))=TRUE," ",VLOOKUP(B1434,vylosovanie!$N$10:$Q$162,3,0))</f>
        <v xml:space="preserve"> </v>
      </c>
      <c r="J1434" s="297"/>
      <c r="K1434" s="297"/>
      <c r="L1434" s="297"/>
      <c r="M1434" s="52"/>
      <c r="N1434" s="300"/>
      <c r="O1434" s="300"/>
      <c r="P1434" s="300"/>
      <c r="Q1434" s="300"/>
      <c r="R1434" s="300"/>
      <c r="S1434" s="300"/>
      <c r="T1434" s="300"/>
      <c r="U1434" s="52"/>
      <c r="V1434" s="295" t="str">
        <f>IF(SUM(AF1434:AL1435)=0,"",SUM(AF1434:AL1434))</f>
        <v/>
      </c>
      <c r="W1434" s="56"/>
      <c r="X1434" s="52"/>
      <c r="AE1434" s="42">
        <f>VLOOKUP(I1434,vylosovanie!$F$5:$L$41,7,0)</f>
        <v>51</v>
      </c>
      <c r="AF1434" s="57">
        <f>IF(N1434&gt;N1437,1,0)</f>
        <v>0</v>
      </c>
      <c r="AG1434" s="57">
        <f t="shared" ref="AG1434" si="1768">IF(O1434&gt;O1437,1,0)</f>
        <v>0</v>
      </c>
      <c r="AH1434" s="57">
        <f t="shared" ref="AH1434" si="1769">IF(P1434&gt;P1437,1,0)</f>
        <v>0</v>
      </c>
      <c r="AI1434" s="57">
        <f t="shared" ref="AI1434" si="1770">IF(Q1434&gt;Q1437,1,0)</f>
        <v>0</v>
      </c>
      <c r="AJ1434" s="57">
        <f t="shared" ref="AJ1434" si="1771">IF(R1434&gt;R1437,1,0)</f>
        <v>0</v>
      </c>
      <c r="AK1434" s="57">
        <f t="shared" ref="AK1434" si="1772">IF(S1434&gt;S1437,1,0)</f>
        <v>0</v>
      </c>
      <c r="AL1434" s="57">
        <f t="shared" ref="AL1434" si="1773">IF(T1434&gt;T1437,1,0)</f>
        <v>0</v>
      </c>
      <c r="AN1434" s="57" t="str">
        <f t="shared" ref="AN1434" si="1774">IF(ISBLANK(N1434)=TRUE,"",IF(AF1434=1,N1437,-N1434))</f>
        <v/>
      </c>
      <c r="AO1434" s="57" t="str">
        <f t="shared" ref="AO1434" si="1775">IF(ISBLANK(O1434)=TRUE,"",IF(AG1434=1,O1437,-O1434))</f>
        <v/>
      </c>
      <c r="AP1434" s="57" t="str">
        <f t="shared" ref="AP1434" si="1776">IF(ISBLANK(P1434)=TRUE,"",IF(AH1434=1,P1437,-P1434))</f>
        <v/>
      </c>
      <c r="AQ1434" s="57" t="str">
        <f t="shared" ref="AQ1434" si="1777">IF(ISBLANK(Q1434)=TRUE,"",IF(AI1434=1,Q1437,-Q1434))</f>
        <v/>
      </c>
      <c r="AR1434" s="57" t="str">
        <f t="shared" ref="AR1434" si="1778">IF(ISBLANK(R1434)=TRUE,"",IF(AJ1434=1,R1437,-R1434))</f>
        <v/>
      </c>
      <c r="AS1434" s="57" t="str">
        <f t="shared" ref="AS1434" si="1779">IF(ISBLANK(S1434)=TRUE,"",IF(AK1434=1,S1437,-S1434))</f>
        <v/>
      </c>
      <c r="AT1434" s="57" t="str">
        <f t="shared" ref="AT1434" si="1780">IF(ISBLANK(T1434)=TRUE,"",IF(AL1434=1,T1437,-T1434))</f>
        <v/>
      </c>
      <c r="AZ1434" s="58" t="s">
        <v>5</v>
      </c>
      <c r="BA1434" s="58">
        <v>1</v>
      </c>
    </row>
    <row r="1435" spans="1:53" ht="39.9" customHeight="1" x14ac:dyDescent="1.1000000000000001">
      <c r="C1435" s="40"/>
      <c r="D1435" s="40"/>
      <c r="E1435" s="53"/>
      <c r="F1435" s="54"/>
      <c r="G1435" s="299"/>
      <c r="H1435" s="150"/>
      <c r="I1435" s="296" t="str">
        <f>IF(ISERROR(VLOOKUP(B1434,vylosovanie!$N$10:$Q$162,3,0))=TRUE," ",VLOOKUP(B1434,vylosovanie!$N$10:$Q$162,4,0))</f>
        <v xml:space="preserve"> </v>
      </c>
      <c r="J1435" s="297"/>
      <c r="K1435" s="297"/>
      <c r="L1435" s="297"/>
      <c r="M1435" s="52"/>
      <c r="N1435" s="301"/>
      <c r="O1435" s="301"/>
      <c r="P1435" s="301"/>
      <c r="Q1435" s="301"/>
      <c r="R1435" s="301"/>
      <c r="S1435" s="301"/>
      <c r="T1435" s="301"/>
      <c r="U1435" s="52"/>
      <c r="V1435" s="295"/>
      <c r="W1435" s="56"/>
      <c r="X1435" s="52"/>
      <c r="AE1435" s="42">
        <f>VLOOKUP(I1437,vylosovanie!$F$5:$L$41,7,0)</f>
        <v>51</v>
      </c>
      <c r="AF1435" s="57">
        <f>IF(N1437&gt;N1434,1,0)</f>
        <v>0</v>
      </c>
      <c r="AG1435" s="57">
        <f t="shared" ref="AG1435" si="1781">IF(O1437&gt;O1434,1,0)</f>
        <v>0</v>
      </c>
      <c r="AH1435" s="57">
        <f t="shared" ref="AH1435" si="1782">IF(P1437&gt;P1434,1,0)</f>
        <v>0</v>
      </c>
      <c r="AI1435" s="57">
        <f t="shared" ref="AI1435" si="1783">IF(Q1437&gt;Q1434,1,0)</f>
        <v>0</v>
      </c>
      <c r="AJ1435" s="57">
        <f t="shared" ref="AJ1435" si="1784">IF(R1437&gt;R1434,1,0)</f>
        <v>0</v>
      </c>
      <c r="AK1435" s="57">
        <f t="shared" ref="AK1435" si="1785">IF(S1437&gt;S1434,1,0)</f>
        <v>0</v>
      </c>
      <c r="AL1435" s="57">
        <f t="shared" ref="AL1435" si="1786">IF(T1437&gt;T1434,1,0)</f>
        <v>0</v>
      </c>
      <c r="AN1435" s="57" t="str">
        <f t="shared" ref="AN1435" si="1787">IF(ISBLANK(N1437)=TRUE,"",IF(AF1435=1,N1434,-N1437))</f>
        <v/>
      </c>
      <c r="AO1435" s="57" t="str">
        <f t="shared" ref="AO1435" si="1788">IF(ISBLANK(O1437)=TRUE,"",IF(AG1435=1,O1434,-O1437))</f>
        <v/>
      </c>
      <c r="AP1435" s="57" t="str">
        <f t="shared" ref="AP1435" si="1789">IF(ISBLANK(P1437)=TRUE,"",IF(AH1435=1,P1434,-P1437))</f>
        <v/>
      </c>
      <c r="AQ1435" s="57" t="str">
        <f t="shared" ref="AQ1435" si="1790">IF(ISBLANK(Q1437)=TRUE,"",IF(AI1435=1,Q1434,-Q1437))</f>
        <v/>
      </c>
      <c r="AR1435" s="57" t="str">
        <f t="shared" ref="AR1435" si="1791">IF(ISBLANK(R1437)=TRUE,"",IF(AJ1435=1,R1434,-R1437))</f>
        <v/>
      </c>
      <c r="AS1435" s="57" t="str">
        <f t="shared" ref="AS1435" si="1792">IF(ISBLANK(S1437)=TRUE,"",IF(AK1435=1,S1434,-S1437))</f>
        <v/>
      </c>
      <c r="AT1435" s="57" t="str">
        <f t="shared" ref="AT1435" si="1793">IF(ISBLANK(T1437)=TRUE,"",IF(AL1435=1,T1434,-T1437))</f>
        <v/>
      </c>
      <c r="AZ1435" s="58" t="s">
        <v>10</v>
      </c>
      <c r="BA1435" s="58">
        <v>2</v>
      </c>
    </row>
    <row r="1436" spans="1:53" ht="39.9" customHeight="1" x14ac:dyDescent="1.1000000000000001">
      <c r="C1436" s="40"/>
      <c r="D1436" s="40"/>
      <c r="E1436" s="53" t="s">
        <v>20</v>
      </c>
      <c r="F1436" s="54" t="e">
        <f>VLOOKUP(A1432,'zoznam zapasov pomoc'!$A$6:$K$133,9,0)</f>
        <v>#N/A</v>
      </c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6"/>
      <c r="X1436" s="52"/>
      <c r="AZ1436" s="58" t="s">
        <v>23</v>
      </c>
      <c r="BA1436" s="58">
        <v>3</v>
      </c>
    </row>
    <row r="1437" spans="1:53" ht="39.9" customHeight="1" x14ac:dyDescent="1.1000000000000001">
      <c r="A1437" s="41" t="e">
        <f>CONCATENATE(2,A1432)</f>
        <v>#N/A</v>
      </c>
      <c r="B1437" s="41" t="e">
        <f>VLOOKUP(A1437,'KO KODY SPOLU'!$A$3:$B$478,2,0)</f>
        <v>#N/A</v>
      </c>
      <c r="C1437" s="40"/>
      <c r="D1437" s="40"/>
      <c r="E1437" s="53" t="s">
        <v>13</v>
      </c>
      <c r="F1437" s="59" t="e">
        <f>VLOOKUP(A1432,'zoznam zapasov pomoc'!$A$6:$K$133,10,0)</f>
        <v>#N/A</v>
      </c>
      <c r="G1437" s="298"/>
      <c r="H1437" s="150"/>
      <c r="I1437" s="296" t="str">
        <f>IF(ISERROR(VLOOKUP(B1437,vylosovanie!$N$10:$Q$162,3,0))=TRUE," ",VLOOKUP(B1437,vylosovanie!$N$10:$Q$162,3,0))</f>
        <v xml:space="preserve"> </v>
      </c>
      <c r="J1437" s="297"/>
      <c r="K1437" s="297"/>
      <c r="L1437" s="297"/>
      <c r="M1437" s="52"/>
      <c r="N1437" s="300"/>
      <c r="O1437" s="300"/>
      <c r="P1437" s="300"/>
      <c r="Q1437" s="300"/>
      <c r="R1437" s="300"/>
      <c r="S1437" s="300"/>
      <c r="T1437" s="300"/>
      <c r="U1437" s="52"/>
      <c r="V1437" s="295" t="str">
        <f>IF(SUM(AF1434:AL1435)=0,"",SUM(AF1435:AL1435))</f>
        <v/>
      </c>
      <c r="W1437" s="56"/>
      <c r="X1437" s="52"/>
      <c r="AZ1437" s="58" t="s">
        <v>24</v>
      </c>
      <c r="BA1437" s="58">
        <v>4</v>
      </c>
    </row>
    <row r="1438" spans="1:53" ht="39.9" customHeight="1" x14ac:dyDescent="1.1000000000000001">
      <c r="C1438" s="40"/>
      <c r="D1438" s="40"/>
      <c r="E1438" s="60"/>
      <c r="F1438" s="61"/>
      <c r="G1438" s="299"/>
      <c r="H1438" s="150"/>
      <c r="I1438" s="296" t="str">
        <f>IF(ISERROR(VLOOKUP(B1437,vylosovanie!$N$10:$Q$162,3,0))=TRUE," ",VLOOKUP(B1437,vylosovanie!$N$10:$Q$162,4,0))</f>
        <v xml:space="preserve"> </v>
      </c>
      <c r="J1438" s="297"/>
      <c r="K1438" s="297"/>
      <c r="L1438" s="297"/>
      <c r="M1438" s="52"/>
      <c r="N1438" s="301"/>
      <c r="O1438" s="301"/>
      <c r="P1438" s="301"/>
      <c r="Q1438" s="301"/>
      <c r="R1438" s="301"/>
      <c r="S1438" s="301"/>
      <c r="T1438" s="301"/>
      <c r="U1438" s="52"/>
      <c r="V1438" s="295"/>
      <c r="W1438" s="56"/>
      <c r="X1438" s="52"/>
      <c r="AZ1438" s="58" t="s">
        <v>25</v>
      </c>
      <c r="BA1438" s="58">
        <v>5</v>
      </c>
    </row>
    <row r="1439" spans="1:53" ht="39.9" customHeight="1" x14ac:dyDescent="1.1000000000000001">
      <c r="C1439" s="40"/>
      <c r="D1439" s="40"/>
      <c r="E1439" s="53" t="s">
        <v>36</v>
      </c>
      <c r="F1439" s="54" t="s">
        <v>476</v>
      </c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6"/>
      <c r="X1439" s="52"/>
      <c r="AZ1439" s="58" t="s">
        <v>26</v>
      </c>
      <c r="BA1439" s="58">
        <v>6</v>
      </c>
    </row>
    <row r="1440" spans="1:53" ht="39.9" customHeight="1" x14ac:dyDescent="1.1000000000000001">
      <c r="C1440" s="40"/>
      <c r="D1440" s="40"/>
      <c r="E1440" s="60"/>
      <c r="F1440" s="61"/>
      <c r="G1440" s="52"/>
      <c r="H1440" s="52"/>
      <c r="I1440" s="52" t="s">
        <v>17</v>
      </c>
      <c r="J1440" s="52"/>
      <c r="K1440" s="52"/>
      <c r="L1440" s="52"/>
      <c r="M1440" s="52"/>
      <c r="N1440" s="62"/>
      <c r="O1440" s="55"/>
      <c r="P1440" s="55" t="s">
        <v>19</v>
      </c>
      <c r="Q1440" s="55"/>
      <c r="R1440" s="55"/>
      <c r="S1440" s="55"/>
      <c r="T1440" s="55"/>
      <c r="U1440" s="52"/>
      <c r="V1440" s="52"/>
      <c r="W1440" s="56"/>
      <c r="X1440" s="52"/>
      <c r="AZ1440" s="58" t="s">
        <v>27</v>
      </c>
      <c r="BA1440" s="58">
        <v>7</v>
      </c>
    </row>
    <row r="1441" spans="1:53" ht="39.9" customHeight="1" x14ac:dyDescent="1.1000000000000001">
      <c r="E1441" s="53" t="s">
        <v>11</v>
      </c>
      <c r="F1441" s="54"/>
      <c r="G1441" s="52"/>
      <c r="H1441" s="52"/>
      <c r="I1441" s="294"/>
      <c r="J1441" s="294"/>
      <c r="K1441" s="294"/>
      <c r="L1441" s="294"/>
      <c r="M1441" s="52"/>
      <c r="N1441" s="291" t="str">
        <f>IF(I1434="x",I1437,IF(I1437="x",I1434,IF(V1434="w",I1434,IF(V1437="w",I1437,IF(V1434&gt;V1437,I1434,IF(V1437&gt;V1434,I1437," "))))))</f>
        <v xml:space="preserve"> </v>
      </c>
      <c r="O1441" s="302"/>
      <c r="P1441" s="302"/>
      <c r="Q1441" s="302"/>
      <c r="R1441" s="302"/>
      <c r="S1441" s="303"/>
      <c r="T1441" s="52"/>
      <c r="U1441" s="52"/>
      <c r="V1441" s="52"/>
      <c r="W1441" s="56"/>
      <c r="X1441" s="52"/>
      <c r="AZ1441" s="58" t="s">
        <v>28</v>
      </c>
      <c r="BA1441" s="58">
        <v>8</v>
      </c>
    </row>
    <row r="1442" spans="1:53" ht="39.9" customHeight="1" x14ac:dyDescent="1.1000000000000001">
      <c r="E1442" s="60"/>
      <c r="F1442" s="61"/>
      <c r="G1442" s="52"/>
      <c r="H1442" s="52"/>
      <c r="I1442" s="294"/>
      <c r="J1442" s="294"/>
      <c r="K1442" s="294"/>
      <c r="L1442" s="294"/>
      <c r="M1442" s="52"/>
      <c r="N1442" s="291" t="str">
        <f>IF(I1435="x",I1438,IF(I1438="x",I1435,IF(V1434="w",I1435,IF(V1437="w",I1438,IF(V1434&gt;V1437,I1435,IF(V1437&gt;V1434,I1438," "))))))</f>
        <v xml:space="preserve"> </v>
      </c>
      <c r="O1442" s="302"/>
      <c r="P1442" s="302"/>
      <c r="Q1442" s="302"/>
      <c r="R1442" s="302"/>
      <c r="S1442" s="303"/>
      <c r="T1442" s="52"/>
      <c r="U1442" s="52"/>
      <c r="V1442" s="52"/>
      <c r="W1442" s="56"/>
      <c r="X1442" s="52"/>
    </row>
    <row r="1443" spans="1:53" ht="39.9" customHeight="1" x14ac:dyDescent="1.1000000000000001">
      <c r="E1443" s="53" t="s">
        <v>12</v>
      </c>
      <c r="F1443" s="149" t="e">
        <f>IF($K$1=8,VLOOKUP('zapisy k stolom'!F1432,PAVUK!$GR$2:$GS$8,2,0),IF($K$1=16,VLOOKUP('zapisy k stolom'!F1432,PAVUK!$HF$2:$HG$16,2,0),IF($K$1=32,VLOOKUP('zapisy k stolom'!F1432,PAVUK!$HB$2:$HC$32,2,0),IF('zapisy k stolom'!$K$1=64,VLOOKUP('zapisy k stolom'!F1432,PAVUK!$GX$2:$GY$64,2,0),IF('zapisy k stolom'!$K$1=128,VLOOKUP('zapisy k stolom'!F1432,PAVUK!$GT$2:$GU$128,2,0))))))</f>
        <v>#N/A</v>
      </c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6"/>
      <c r="X1443" s="52"/>
    </row>
    <row r="1444" spans="1:53" ht="39.9" customHeight="1" x14ac:dyDescent="1.1000000000000001">
      <c r="E1444" s="60"/>
      <c r="F1444" s="61"/>
      <c r="G1444" s="52"/>
      <c r="H1444" s="52" t="s">
        <v>18</v>
      </c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6"/>
      <c r="X1444" s="52"/>
    </row>
    <row r="1445" spans="1:53" ht="39.9" customHeight="1" x14ac:dyDescent="1.1000000000000001">
      <c r="E1445" s="60"/>
      <c r="F1445" s="61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6"/>
      <c r="X1445" s="52"/>
    </row>
    <row r="1446" spans="1:53" ht="39.9" customHeight="1" x14ac:dyDescent="1.1000000000000001">
      <c r="E1446" s="60"/>
      <c r="F1446" s="61"/>
      <c r="G1446" s="52"/>
      <c r="H1446" s="52"/>
      <c r="I1446" s="289" t="str">
        <f>I1434</f>
        <v xml:space="preserve"> </v>
      </c>
      <c r="J1446" s="289"/>
      <c r="K1446" s="289"/>
      <c r="L1446" s="289"/>
      <c r="M1446" s="52"/>
      <c r="N1446" s="52"/>
      <c r="P1446" s="289" t="str">
        <f>I1437</f>
        <v xml:space="preserve"> </v>
      </c>
      <c r="Q1446" s="289"/>
      <c r="R1446" s="289"/>
      <c r="S1446" s="289"/>
      <c r="T1446" s="290"/>
      <c r="U1446" s="290"/>
      <c r="V1446" s="52"/>
      <c r="W1446" s="56"/>
      <c r="X1446" s="52"/>
    </row>
    <row r="1447" spans="1:53" ht="39.9" customHeight="1" x14ac:dyDescent="1.1000000000000001">
      <c r="E1447" s="60"/>
      <c r="F1447" s="61"/>
      <c r="G1447" s="52"/>
      <c r="H1447" s="52"/>
      <c r="I1447" s="289" t="str">
        <f>I1435</f>
        <v xml:space="preserve"> </v>
      </c>
      <c r="J1447" s="289"/>
      <c r="K1447" s="289"/>
      <c r="L1447" s="289"/>
      <c r="M1447" s="52"/>
      <c r="N1447" s="52"/>
      <c r="O1447" s="52"/>
      <c r="P1447" s="289" t="str">
        <f>I1438</f>
        <v xml:space="preserve"> </v>
      </c>
      <c r="Q1447" s="289"/>
      <c r="R1447" s="289"/>
      <c r="S1447" s="289"/>
      <c r="T1447" s="290"/>
      <c r="U1447" s="290"/>
      <c r="V1447" s="52"/>
      <c r="W1447" s="56"/>
      <c r="X1447" s="52"/>
    </row>
    <row r="1448" spans="1:53" ht="69.900000000000006" customHeight="1" x14ac:dyDescent="1.1000000000000001">
      <c r="E1448" s="53"/>
      <c r="F1448" s="54"/>
      <c r="G1448" s="52"/>
      <c r="H1448" s="63" t="s">
        <v>21</v>
      </c>
      <c r="I1448" s="291"/>
      <c r="J1448" s="292"/>
      <c r="K1448" s="292"/>
      <c r="L1448" s="293"/>
      <c r="M1448" s="52"/>
      <c r="N1448" s="52"/>
      <c r="O1448" s="63" t="s">
        <v>21</v>
      </c>
      <c r="P1448" s="294"/>
      <c r="Q1448" s="294"/>
      <c r="R1448" s="294"/>
      <c r="S1448" s="294"/>
      <c r="T1448" s="294"/>
      <c r="U1448" s="294"/>
      <c r="V1448" s="52"/>
      <c r="W1448" s="56"/>
      <c r="X1448" s="52"/>
    </row>
    <row r="1449" spans="1:53" ht="69.900000000000006" customHeight="1" x14ac:dyDescent="1.1000000000000001">
      <c r="E1449" s="53"/>
      <c r="F1449" s="54"/>
      <c r="G1449" s="52"/>
      <c r="H1449" s="63" t="s">
        <v>22</v>
      </c>
      <c r="I1449" s="294"/>
      <c r="J1449" s="294"/>
      <c r="K1449" s="294"/>
      <c r="L1449" s="294"/>
      <c r="M1449" s="52"/>
      <c r="N1449" s="52"/>
      <c r="O1449" s="63" t="s">
        <v>22</v>
      </c>
      <c r="P1449" s="294"/>
      <c r="Q1449" s="294"/>
      <c r="R1449" s="294"/>
      <c r="S1449" s="294"/>
      <c r="T1449" s="294"/>
      <c r="U1449" s="294"/>
      <c r="V1449" s="52"/>
      <c r="W1449" s="56"/>
      <c r="X1449" s="52"/>
    </row>
    <row r="1450" spans="1:53" ht="69.900000000000006" customHeight="1" x14ac:dyDescent="1.1000000000000001">
      <c r="E1450" s="53"/>
      <c r="F1450" s="54"/>
      <c r="G1450" s="52"/>
      <c r="H1450" s="63" t="s">
        <v>22</v>
      </c>
      <c r="I1450" s="294"/>
      <c r="J1450" s="294"/>
      <c r="K1450" s="294"/>
      <c r="L1450" s="294"/>
      <c r="M1450" s="52"/>
      <c r="N1450" s="52"/>
      <c r="O1450" s="63" t="s">
        <v>22</v>
      </c>
      <c r="P1450" s="294"/>
      <c r="Q1450" s="294"/>
      <c r="R1450" s="294"/>
      <c r="S1450" s="294"/>
      <c r="T1450" s="294"/>
      <c r="U1450" s="294"/>
      <c r="V1450" s="52"/>
      <c r="W1450" s="56"/>
      <c r="X1450" s="52"/>
    </row>
    <row r="1451" spans="1:53" ht="39.9" customHeight="1" thickBot="1" x14ac:dyDescent="1.1499999999999999">
      <c r="E1451" s="64"/>
      <c r="F1451" s="65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7"/>
      <c r="U1451" s="67"/>
      <c r="V1451" s="67"/>
      <c r="W1451" s="68"/>
      <c r="X1451" s="52"/>
    </row>
    <row r="1452" spans="1:53" ht="61.8" thickBot="1" x14ac:dyDescent="1.1499999999999999"/>
    <row r="1453" spans="1:53" ht="39.9" customHeight="1" x14ac:dyDescent="1.1000000000000001">
      <c r="A1453" s="41" t="e">
        <f>F1464</f>
        <v>#N/A</v>
      </c>
      <c r="C1453" s="40"/>
      <c r="D1453" s="40"/>
      <c r="E1453" s="48" t="s">
        <v>39</v>
      </c>
      <c r="F1453" s="49">
        <f>F1432+1</f>
        <v>70</v>
      </c>
      <c r="G1453" s="50"/>
      <c r="H1453" s="86" t="s">
        <v>192</v>
      </c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 t="s">
        <v>15</v>
      </c>
      <c r="W1453" s="51"/>
      <c r="X1453" s="52"/>
      <c r="Y1453" s="42" t="e">
        <f>A1455</f>
        <v>#N/A</v>
      </c>
      <c r="Z1453" s="47" t="str">
        <f>CONCATENATE("(",V1455,":",V1458,")")</f>
        <v>(:)</v>
      </c>
      <c r="AA1453" s="44" t="str">
        <f>IF(N1462=" ","",IF(N1462=I1455,B1455,IF(N1462=I1458,B1458," ")))</f>
        <v/>
      </c>
      <c r="AB1453" s="44" t="str">
        <f>IF(V1455&gt;V1458,AV1453,IF(V1458&gt;V1455,AV1454,""))</f>
        <v/>
      </c>
      <c r="AC1453" s="44" t="e">
        <f>CONCATENATE("Tbl.: ",F1455,"   H: ",F1458,"   D: ",F1457)</f>
        <v>#N/A</v>
      </c>
      <c r="AD1453" s="42" t="e">
        <f>IF(OR(I1458="X",I1455="X"),"",IF(N1462=I1455,B1458,B1455))</f>
        <v>#N/A</v>
      </c>
      <c r="AE1453" s="42" t="s">
        <v>4</v>
      </c>
      <c r="AV1453" s="45" t="str">
        <f>CONCATENATE(V1455,":",V1458, " ( ",AN1455,",",AO1455,",",AP1455,",",AQ1455,",",AR1455,",",AS1455,",",AT1455," ) ")</f>
        <v xml:space="preserve">: ( ,,,,,, ) </v>
      </c>
    </row>
    <row r="1454" spans="1:53" ht="39.9" customHeight="1" x14ac:dyDescent="1.1000000000000001">
      <c r="C1454" s="40"/>
      <c r="D1454" s="40"/>
      <c r="E1454" s="53"/>
      <c r="F1454" s="54"/>
      <c r="G1454" s="85" t="s">
        <v>191</v>
      </c>
      <c r="H1454" s="87" t="s">
        <v>193</v>
      </c>
      <c r="I1454" s="52"/>
      <c r="J1454" s="52"/>
      <c r="K1454" s="52"/>
      <c r="L1454" s="52"/>
      <c r="M1454" s="52"/>
      <c r="N1454" s="55">
        <v>1</v>
      </c>
      <c r="O1454" s="55">
        <v>2</v>
      </c>
      <c r="P1454" s="55">
        <v>3</v>
      </c>
      <c r="Q1454" s="55">
        <v>4</v>
      </c>
      <c r="R1454" s="55">
        <v>5</v>
      </c>
      <c r="S1454" s="55">
        <v>6</v>
      </c>
      <c r="T1454" s="55">
        <v>7</v>
      </c>
      <c r="U1454" s="52"/>
      <c r="V1454" s="55" t="s">
        <v>16</v>
      </c>
      <c r="W1454" s="56"/>
      <c r="X1454" s="52"/>
      <c r="AE1454" s="42" t="s">
        <v>38</v>
      </c>
      <c r="AV1454" s="45" t="str">
        <f>CONCATENATE(V1458,":",V1455, " ( ",AN1456,",",AO1456,",",AP1456,",",AQ1456,",",AR1456,",",AS1456,",",AT1456," ) ")</f>
        <v xml:space="preserve">: ( ,,,,,, ) </v>
      </c>
    </row>
    <row r="1455" spans="1:53" ht="39.9" customHeight="1" x14ac:dyDescent="1.1000000000000001">
      <c r="A1455" s="41" t="e">
        <f>CONCATENATE(1,A1453)</f>
        <v>#N/A</v>
      </c>
      <c r="B1455" s="41" t="e">
        <f>VLOOKUP(A1455,'KO KODY SPOLU'!$A$3:$B$478,2,0)</f>
        <v>#N/A</v>
      </c>
      <c r="C1455" s="40"/>
      <c r="D1455" s="40"/>
      <c r="E1455" s="53" t="s">
        <v>14</v>
      </c>
      <c r="F1455" s="54" t="e">
        <f>VLOOKUP(A1453,'zoznam zapasov pomoc'!$A$6:$K$133,11,0)</f>
        <v>#N/A</v>
      </c>
      <c r="G1455" s="298"/>
      <c r="H1455" s="150"/>
      <c r="I1455" s="296" t="str">
        <f>IF(ISERROR(VLOOKUP(B1455,vylosovanie!$N$10:$Q$162,3,0))=TRUE," ",VLOOKUP(B1455,vylosovanie!$N$10:$Q$162,3,0))</f>
        <v xml:space="preserve"> </v>
      </c>
      <c r="J1455" s="297"/>
      <c r="K1455" s="297"/>
      <c r="L1455" s="297"/>
      <c r="M1455" s="52"/>
      <c r="N1455" s="300"/>
      <c r="O1455" s="300"/>
      <c r="P1455" s="300"/>
      <c r="Q1455" s="300"/>
      <c r="R1455" s="300"/>
      <c r="S1455" s="300"/>
      <c r="T1455" s="300"/>
      <c r="U1455" s="52"/>
      <c r="V1455" s="295" t="str">
        <f>IF(SUM(AF1455:AL1456)=0,"",SUM(AF1455:AL1455))</f>
        <v/>
      </c>
      <c r="W1455" s="56"/>
      <c r="X1455" s="52"/>
      <c r="AE1455" s="42">
        <f>VLOOKUP(I1455,vylosovanie!$F$5:$L$41,7,0)</f>
        <v>51</v>
      </c>
      <c r="AF1455" s="57">
        <f>IF(N1455&gt;N1458,1,0)</f>
        <v>0</v>
      </c>
      <c r="AG1455" s="57">
        <f t="shared" ref="AG1455" si="1794">IF(O1455&gt;O1458,1,0)</f>
        <v>0</v>
      </c>
      <c r="AH1455" s="57">
        <f t="shared" ref="AH1455" si="1795">IF(P1455&gt;P1458,1,0)</f>
        <v>0</v>
      </c>
      <c r="AI1455" s="57">
        <f t="shared" ref="AI1455" si="1796">IF(Q1455&gt;Q1458,1,0)</f>
        <v>0</v>
      </c>
      <c r="AJ1455" s="57">
        <f t="shared" ref="AJ1455" si="1797">IF(R1455&gt;R1458,1,0)</f>
        <v>0</v>
      </c>
      <c r="AK1455" s="57">
        <f t="shared" ref="AK1455" si="1798">IF(S1455&gt;S1458,1,0)</f>
        <v>0</v>
      </c>
      <c r="AL1455" s="57">
        <f t="shared" ref="AL1455" si="1799">IF(T1455&gt;T1458,1,0)</f>
        <v>0</v>
      </c>
      <c r="AN1455" s="57" t="str">
        <f t="shared" ref="AN1455" si="1800">IF(ISBLANK(N1455)=TRUE,"",IF(AF1455=1,N1458,-N1455))</f>
        <v/>
      </c>
      <c r="AO1455" s="57" t="str">
        <f t="shared" ref="AO1455" si="1801">IF(ISBLANK(O1455)=TRUE,"",IF(AG1455=1,O1458,-O1455))</f>
        <v/>
      </c>
      <c r="AP1455" s="57" t="str">
        <f t="shared" ref="AP1455" si="1802">IF(ISBLANK(P1455)=TRUE,"",IF(AH1455=1,P1458,-P1455))</f>
        <v/>
      </c>
      <c r="AQ1455" s="57" t="str">
        <f t="shared" ref="AQ1455" si="1803">IF(ISBLANK(Q1455)=TRUE,"",IF(AI1455=1,Q1458,-Q1455))</f>
        <v/>
      </c>
      <c r="AR1455" s="57" t="str">
        <f t="shared" ref="AR1455" si="1804">IF(ISBLANK(R1455)=TRUE,"",IF(AJ1455=1,R1458,-R1455))</f>
        <v/>
      </c>
      <c r="AS1455" s="57" t="str">
        <f t="shared" ref="AS1455" si="1805">IF(ISBLANK(S1455)=TRUE,"",IF(AK1455=1,S1458,-S1455))</f>
        <v/>
      </c>
      <c r="AT1455" s="57" t="str">
        <f t="shared" ref="AT1455" si="1806">IF(ISBLANK(T1455)=TRUE,"",IF(AL1455=1,T1458,-T1455))</f>
        <v/>
      </c>
      <c r="AZ1455" s="58" t="s">
        <v>5</v>
      </c>
      <c r="BA1455" s="58">
        <v>1</v>
      </c>
    </row>
    <row r="1456" spans="1:53" ht="39.9" customHeight="1" x14ac:dyDescent="1.1000000000000001">
      <c r="C1456" s="40"/>
      <c r="D1456" s="40"/>
      <c r="E1456" s="53"/>
      <c r="F1456" s="54"/>
      <c r="G1456" s="299"/>
      <c r="H1456" s="150"/>
      <c r="I1456" s="296" t="str">
        <f>IF(ISERROR(VLOOKUP(B1455,vylosovanie!$N$10:$Q$162,3,0))=TRUE," ",VLOOKUP(B1455,vylosovanie!$N$10:$Q$162,4,0))</f>
        <v xml:space="preserve"> </v>
      </c>
      <c r="J1456" s="297"/>
      <c r="K1456" s="297"/>
      <c r="L1456" s="297"/>
      <c r="M1456" s="52"/>
      <c r="N1456" s="301"/>
      <c r="O1456" s="301"/>
      <c r="P1456" s="301"/>
      <c r="Q1456" s="301"/>
      <c r="R1456" s="301"/>
      <c r="S1456" s="301"/>
      <c r="T1456" s="301"/>
      <c r="U1456" s="52"/>
      <c r="V1456" s="295"/>
      <c r="W1456" s="56"/>
      <c r="X1456" s="52"/>
      <c r="AE1456" s="42">
        <f>VLOOKUP(I1458,vylosovanie!$F$5:$L$41,7,0)</f>
        <v>51</v>
      </c>
      <c r="AF1456" s="57">
        <f>IF(N1458&gt;N1455,1,0)</f>
        <v>0</v>
      </c>
      <c r="AG1456" s="57">
        <f t="shared" ref="AG1456" si="1807">IF(O1458&gt;O1455,1,0)</f>
        <v>0</v>
      </c>
      <c r="AH1456" s="57">
        <f t="shared" ref="AH1456" si="1808">IF(P1458&gt;P1455,1,0)</f>
        <v>0</v>
      </c>
      <c r="AI1456" s="57">
        <f t="shared" ref="AI1456" si="1809">IF(Q1458&gt;Q1455,1,0)</f>
        <v>0</v>
      </c>
      <c r="AJ1456" s="57">
        <f t="shared" ref="AJ1456" si="1810">IF(R1458&gt;R1455,1,0)</f>
        <v>0</v>
      </c>
      <c r="AK1456" s="57">
        <f t="shared" ref="AK1456" si="1811">IF(S1458&gt;S1455,1,0)</f>
        <v>0</v>
      </c>
      <c r="AL1456" s="57">
        <f t="shared" ref="AL1456" si="1812">IF(T1458&gt;T1455,1,0)</f>
        <v>0</v>
      </c>
      <c r="AN1456" s="57" t="str">
        <f t="shared" ref="AN1456" si="1813">IF(ISBLANK(N1458)=TRUE,"",IF(AF1456=1,N1455,-N1458))</f>
        <v/>
      </c>
      <c r="AO1456" s="57" t="str">
        <f t="shared" ref="AO1456" si="1814">IF(ISBLANK(O1458)=TRUE,"",IF(AG1456=1,O1455,-O1458))</f>
        <v/>
      </c>
      <c r="AP1456" s="57" t="str">
        <f t="shared" ref="AP1456" si="1815">IF(ISBLANK(P1458)=TRUE,"",IF(AH1456=1,P1455,-P1458))</f>
        <v/>
      </c>
      <c r="AQ1456" s="57" t="str">
        <f t="shared" ref="AQ1456" si="1816">IF(ISBLANK(Q1458)=TRUE,"",IF(AI1456=1,Q1455,-Q1458))</f>
        <v/>
      </c>
      <c r="AR1456" s="57" t="str">
        <f t="shared" ref="AR1456" si="1817">IF(ISBLANK(R1458)=TRUE,"",IF(AJ1456=1,R1455,-R1458))</f>
        <v/>
      </c>
      <c r="AS1456" s="57" t="str">
        <f t="shared" ref="AS1456" si="1818">IF(ISBLANK(S1458)=TRUE,"",IF(AK1456=1,S1455,-S1458))</f>
        <v/>
      </c>
      <c r="AT1456" s="57" t="str">
        <f t="shared" ref="AT1456" si="1819">IF(ISBLANK(T1458)=TRUE,"",IF(AL1456=1,T1455,-T1458))</f>
        <v/>
      </c>
      <c r="AZ1456" s="58" t="s">
        <v>10</v>
      </c>
      <c r="BA1456" s="58">
        <v>2</v>
      </c>
    </row>
    <row r="1457" spans="1:53" ht="39.9" customHeight="1" x14ac:dyDescent="1.1000000000000001">
      <c r="C1457" s="40"/>
      <c r="D1457" s="40"/>
      <c r="E1457" s="53" t="s">
        <v>20</v>
      </c>
      <c r="F1457" s="54" t="e">
        <f>VLOOKUP(A1453,'zoznam zapasov pomoc'!$A$6:$K$133,9,0)</f>
        <v>#N/A</v>
      </c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6"/>
      <c r="X1457" s="52"/>
      <c r="AZ1457" s="58" t="s">
        <v>23</v>
      </c>
      <c r="BA1457" s="58">
        <v>3</v>
      </c>
    </row>
    <row r="1458" spans="1:53" ht="39.9" customHeight="1" x14ac:dyDescent="1.1000000000000001">
      <c r="A1458" s="41" t="e">
        <f>CONCATENATE(2,A1453)</f>
        <v>#N/A</v>
      </c>
      <c r="B1458" s="41" t="e">
        <f>VLOOKUP(A1458,'KO KODY SPOLU'!$A$3:$B$478,2,0)</f>
        <v>#N/A</v>
      </c>
      <c r="C1458" s="40"/>
      <c r="D1458" s="40"/>
      <c r="E1458" s="53" t="s">
        <v>13</v>
      </c>
      <c r="F1458" s="59" t="e">
        <f>VLOOKUP(A1453,'zoznam zapasov pomoc'!$A$6:$K$133,10,0)</f>
        <v>#N/A</v>
      </c>
      <c r="G1458" s="298"/>
      <c r="H1458" s="150"/>
      <c r="I1458" s="296" t="str">
        <f>IF(ISERROR(VLOOKUP(B1458,vylosovanie!$N$10:$Q$162,3,0))=TRUE," ",VLOOKUP(B1458,vylosovanie!$N$10:$Q$162,3,0))</f>
        <v xml:space="preserve"> </v>
      </c>
      <c r="J1458" s="297"/>
      <c r="K1458" s="297"/>
      <c r="L1458" s="297"/>
      <c r="M1458" s="52"/>
      <c r="N1458" s="300"/>
      <c r="O1458" s="300"/>
      <c r="P1458" s="300"/>
      <c r="Q1458" s="300"/>
      <c r="R1458" s="300"/>
      <c r="S1458" s="300"/>
      <c r="T1458" s="300"/>
      <c r="U1458" s="52"/>
      <c r="V1458" s="295" t="str">
        <f>IF(SUM(AF1455:AL1456)=0,"",SUM(AF1456:AL1456))</f>
        <v/>
      </c>
      <c r="W1458" s="56"/>
      <c r="X1458" s="52"/>
      <c r="AZ1458" s="58" t="s">
        <v>24</v>
      </c>
      <c r="BA1458" s="58">
        <v>4</v>
      </c>
    </row>
    <row r="1459" spans="1:53" ht="39.9" customHeight="1" x14ac:dyDescent="1.1000000000000001">
      <c r="C1459" s="40"/>
      <c r="D1459" s="40"/>
      <c r="E1459" s="60"/>
      <c r="F1459" s="61"/>
      <c r="G1459" s="299"/>
      <c r="H1459" s="150"/>
      <c r="I1459" s="296" t="str">
        <f>IF(ISERROR(VLOOKUP(B1458,vylosovanie!$N$10:$Q$162,3,0))=TRUE," ",VLOOKUP(B1458,vylosovanie!$N$10:$Q$162,4,0))</f>
        <v xml:space="preserve"> </v>
      </c>
      <c r="J1459" s="297"/>
      <c r="K1459" s="297"/>
      <c r="L1459" s="297"/>
      <c r="M1459" s="52"/>
      <c r="N1459" s="301"/>
      <c r="O1459" s="301"/>
      <c r="P1459" s="301"/>
      <c r="Q1459" s="301"/>
      <c r="R1459" s="301"/>
      <c r="S1459" s="301"/>
      <c r="T1459" s="301"/>
      <c r="U1459" s="52"/>
      <c r="V1459" s="295"/>
      <c r="W1459" s="56"/>
      <c r="X1459" s="52"/>
      <c r="AZ1459" s="58" t="s">
        <v>25</v>
      </c>
      <c r="BA1459" s="58">
        <v>5</v>
      </c>
    </row>
    <row r="1460" spans="1:53" ht="39.9" customHeight="1" x14ac:dyDescent="1.1000000000000001">
      <c r="C1460" s="40"/>
      <c r="D1460" s="40"/>
      <c r="E1460" s="53" t="s">
        <v>36</v>
      </c>
      <c r="F1460" s="54" t="s">
        <v>476</v>
      </c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6"/>
      <c r="X1460" s="52"/>
      <c r="AZ1460" s="58" t="s">
        <v>26</v>
      </c>
      <c r="BA1460" s="58">
        <v>6</v>
      </c>
    </row>
    <row r="1461" spans="1:53" ht="39.9" customHeight="1" x14ac:dyDescent="1.1000000000000001">
      <c r="C1461" s="40"/>
      <c r="D1461" s="40"/>
      <c r="E1461" s="60"/>
      <c r="F1461" s="61"/>
      <c r="G1461" s="52"/>
      <c r="H1461" s="52"/>
      <c r="I1461" s="52" t="s">
        <v>17</v>
      </c>
      <c r="J1461" s="52"/>
      <c r="K1461" s="52"/>
      <c r="L1461" s="52"/>
      <c r="M1461" s="52"/>
      <c r="N1461" s="62"/>
      <c r="O1461" s="55"/>
      <c r="P1461" s="55" t="s">
        <v>19</v>
      </c>
      <c r="Q1461" s="55"/>
      <c r="R1461" s="55"/>
      <c r="S1461" s="55"/>
      <c r="T1461" s="55"/>
      <c r="U1461" s="52"/>
      <c r="V1461" s="52"/>
      <c r="W1461" s="56"/>
      <c r="X1461" s="52"/>
      <c r="AZ1461" s="58" t="s">
        <v>27</v>
      </c>
      <c r="BA1461" s="58">
        <v>7</v>
      </c>
    </row>
    <row r="1462" spans="1:53" ht="39.9" customHeight="1" x14ac:dyDescent="1.1000000000000001">
      <c r="E1462" s="53" t="s">
        <v>11</v>
      </c>
      <c r="F1462" s="54"/>
      <c r="G1462" s="52"/>
      <c r="H1462" s="52"/>
      <c r="I1462" s="294"/>
      <c r="J1462" s="294"/>
      <c r="K1462" s="294"/>
      <c r="L1462" s="294"/>
      <c r="M1462" s="52"/>
      <c r="N1462" s="291" t="str">
        <f>IF(I1455="x",I1458,IF(I1458="x",I1455,IF(V1455="w",I1455,IF(V1458="w",I1458,IF(V1455&gt;V1458,I1455,IF(V1458&gt;V1455,I1458," "))))))</f>
        <v xml:space="preserve"> </v>
      </c>
      <c r="O1462" s="302"/>
      <c r="P1462" s="302"/>
      <c r="Q1462" s="302"/>
      <c r="R1462" s="302"/>
      <c r="S1462" s="303"/>
      <c r="T1462" s="52"/>
      <c r="U1462" s="52"/>
      <c r="V1462" s="52"/>
      <c r="W1462" s="56"/>
      <c r="X1462" s="52"/>
      <c r="AZ1462" s="58" t="s">
        <v>28</v>
      </c>
      <c r="BA1462" s="58">
        <v>8</v>
      </c>
    </row>
    <row r="1463" spans="1:53" ht="39.9" customHeight="1" x14ac:dyDescent="1.1000000000000001">
      <c r="E1463" s="60"/>
      <c r="F1463" s="61"/>
      <c r="G1463" s="52"/>
      <c r="H1463" s="52"/>
      <c r="I1463" s="294"/>
      <c r="J1463" s="294"/>
      <c r="K1463" s="294"/>
      <c r="L1463" s="294"/>
      <c r="M1463" s="52"/>
      <c r="N1463" s="291" t="str">
        <f>IF(I1456="x",I1459,IF(I1459="x",I1456,IF(V1455="w",I1456,IF(V1458="w",I1459,IF(V1455&gt;V1458,I1456,IF(V1458&gt;V1455,I1459," "))))))</f>
        <v xml:space="preserve"> </v>
      </c>
      <c r="O1463" s="302"/>
      <c r="P1463" s="302"/>
      <c r="Q1463" s="302"/>
      <c r="R1463" s="302"/>
      <c r="S1463" s="303"/>
      <c r="T1463" s="52"/>
      <c r="U1463" s="52"/>
      <c r="V1463" s="52"/>
      <c r="W1463" s="56"/>
      <c r="X1463" s="52"/>
    </row>
    <row r="1464" spans="1:53" ht="39.9" customHeight="1" x14ac:dyDescent="1.1000000000000001">
      <c r="E1464" s="53" t="s">
        <v>12</v>
      </c>
      <c r="F1464" s="149" t="e">
        <f>IF($K$1=8,VLOOKUP('zapisy k stolom'!F1453,PAVUK!$GR$2:$GS$8,2,0),IF($K$1=16,VLOOKUP('zapisy k stolom'!F1453,PAVUK!$HF$2:$HG$16,2,0),IF($K$1=32,VLOOKUP('zapisy k stolom'!F1453,PAVUK!$HB$2:$HC$32,2,0),IF('zapisy k stolom'!$K$1=64,VLOOKUP('zapisy k stolom'!F1453,PAVUK!$GX$2:$GY$64,2,0),IF('zapisy k stolom'!$K$1=128,VLOOKUP('zapisy k stolom'!F1453,PAVUK!$GT$2:$GU$128,2,0))))))</f>
        <v>#N/A</v>
      </c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6"/>
      <c r="X1464" s="52"/>
    </row>
    <row r="1465" spans="1:53" ht="39.9" customHeight="1" x14ac:dyDescent="1.1000000000000001">
      <c r="E1465" s="60"/>
      <c r="F1465" s="61"/>
      <c r="G1465" s="52"/>
      <c r="H1465" s="52" t="s">
        <v>18</v>
      </c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6"/>
      <c r="X1465" s="52"/>
    </row>
    <row r="1466" spans="1:53" ht="39.9" customHeight="1" x14ac:dyDescent="1.1000000000000001">
      <c r="E1466" s="60"/>
      <c r="F1466" s="61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6"/>
      <c r="X1466" s="52"/>
    </row>
    <row r="1467" spans="1:53" ht="39.9" customHeight="1" x14ac:dyDescent="1.1000000000000001">
      <c r="E1467" s="60"/>
      <c r="F1467" s="61"/>
      <c r="G1467" s="52"/>
      <c r="H1467" s="52"/>
      <c r="I1467" s="289" t="str">
        <f>I1455</f>
        <v xml:space="preserve"> </v>
      </c>
      <c r="J1467" s="289"/>
      <c r="K1467" s="289"/>
      <c r="L1467" s="289"/>
      <c r="M1467" s="52"/>
      <c r="N1467" s="52"/>
      <c r="P1467" s="289" t="str">
        <f>I1458</f>
        <v xml:space="preserve"> </v>
      </c>
      <c r="Q1467" s="289"/>
      <c r="R1467" s="289"/>
      <c r="S1467" s="289"/>
      <c r="T1467" s="290"/>
      <c r="U1467" s="290"/>
      <c r="V1467" s="52"/>
      <c r="W1467" s="56"/>
      <c r="X1467" s="52"/>
    </row>
    <row r="1468" spans="1:53" ht="39.9" customHeight="1" x14ac:dyDescent="1.1000000000000001">
      <c r="E1468" s="60"/>
      <c r="F1468" s="61"/>
      <c r="G1468" s="52"/>
      <c r="H1468" s="52"/>
      <c r="I1468" s="289" t="str">
        <f>I1456</f>
        <v xml:space="preserve"> </v>
      </c>
      <c r="J1468" s="289"/>
      <c r="K1468" s="289"/>
      <c r="L1468" s="289"/>
      <c r="M1468" s="52"/>
      <c r="N1468" s="52"/>
      <c r="O1468" s="52"/>
      <c r="P1468" s="289" t="str">
        <f>I1459</f>
        <v xml:space="preserve"> </v>
      </c>
      <c r="Q1468" s="289"/>
      <c r="R1468" s="289"/>
      <c r="S1468" s="289"/>
      <c r="T1468" s="290"/>
      <c r="U1468" s="290"/>
      <c r="V1468" s="52"/>
      <c r="W1468" s="56"/>
      <c r="X1468" s="52"/>
    </row>
    <row r="1469" spans="1:53" ht="69.900000000000006" customHeight="1" x14ac:dyDescent="1.1000000000000001">
      <c r="E1469" s="53"/>
      <c r="F1469" s="54"/>
      <c r="G1469" s="52"/>
      <c r="H1469" s="63" t="s">
        <v>21</v>
      </c>
      <c r="I1469" s="291"/>
      <c r="J1469" s="292"/>
      <c r="K1469" s="292"/>
      <c r="L1469" s="293"/>
      <c r="M1469" s="52"/>
      <c r="N1469" s="52"/>
      <c r="O1469" s="63" t="s">
        <v>21</v>
      </c>
      <c r="P1469" s="294"/>
      <c r="Q1469" s="294"/>
      <c r="R1469" s="294"/>
      <c r="S1469" s="294"/>
      <c r="T1469" s="294"/>
      <c r="U1469" s="294"/>
      <c r="V1469" s="52"/>
      <c r="W1469" s="56"/>
      <c r="X1469" s="52"/>
    </row>
    <row r="1470" spans="1:53" ht="69.900000000000006" customHeight="1" x14ac:dyDescent="1.1000000000000001">
      <c r="E1470" s="53"/>
      <c r="F1470" s="54"/>
      <c r="G1470" s="52"/>
      <c r="H1470" s="63" t="s">
        <v>22</v>
      </c>
      <c r="I1470" s="294"/>
      <c r="J1470" s="294"/>
      <c r="K1470" s="294"/>
      <c r="L1470" s="294"/>
      <c r="M1470" s="52"/>
      <c r="N1470" s="52"/>
      <c r="O1470" s="63" t="s">
        <v>22</v>
      </c>
      <c r="P1470" s="294"/>
      <c r="Q1470" s="294"/>
      <c r="R1470" s="294"/>
      <c r="S1470" s="294"/>
      <c r="T1470" s="294"/>
      <c r="U1470" s="294"/>
      <c r="V1470" s="52"/>
      <c r="W1470" s="56"/>
      <c r="X1470" s="52"/>
    </row>
    <row r="1471" spans="1:53" ht="69.900000000000006" customHeight="1" x14ac:dyDescent="1.1000000000000001">
      <c r="E1471" s="53"/>
      <c r="F1471" s="54"/>
      <c r="G1471" s="52"/>
      <c r="H1471" s="63" t="s">
        <v>22</v>
      </c>
      <c r="I1471" s="294"/>
      <c r="J1471" s="294"/>
      <c r="K1471" s="294"/>
      <c r="L1471" s="294"/>
      <c r="M1471" s="52"/>
      <c r="N1471" s="52"/>
      <c r="O1471" s="63" t="s">
        <v>22</v>
      </c>
      <c r="P1471" s="294"/>
      <c r="Q1471" s="294"/>
      <c r="R1471" s="294"/>
      <c r="S1471" s="294"/>
      <c r="T1471" s="294"/>
      <c r="U1471" s="294"/>
      <c r="V1471" s="52"/>
      <c r="W1471" s="56"/>
      <c r="X1471" s="52"/>
    </row>
    <row r="1472" spans="1:53" ht="39.9" customHeight="1" thickBot="1" x14ac:dyDescent="1.1499999999999999">
      <c r="E1472" s="64"/>
      <c r="F1472" s="65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7"/>
      <c r="U1472" s="67"/>
      <c r="V1472" s="67"/>
      <c r="W1472" s="68"/>
      <c r="X1472" s="52"/>
    </row>
    <row r="1473" spans="1:53" ht="61.8" thickBot="1" x14ac:dyDescent="1.1499999999999999"/>
    <row r="1474" spans="1:53" ht="39.9" customHeight="1" x14ac:dyDescent="1.1000000000000001">
      <c r="A1474" s="41" t="e">
        <f>F1485</f>
        <v>#N/A</v>
      </c>
      <c r="C1474" s="40"/>
      <c r="D1474" s="40"/>
      <c r="E1474" s="48" t="s">
        <v>39</v>
      </c>
      <c r="F1474" s="49">
        <f>F1453+1</f>
        <v>71</v>
      </c>
      <c r="G1474" s="50"/>
      <c r="H1474" s="86" t="s">
        <v>192</v>
      </c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 t="s">
        <v>15</v>
      </c>
      <c r="W1474" s="51"/>
      <c r="X1474" s="52"/>
      <c r="Y1474" s="42" t="e">
        <f>A1476</f>
        <v>#N/A</v>
      </c>
      <c r="Z1474" s="47" t="str">
        <f>CONCATENATE("(",V1476,":",V1479,")")</f>
        <v>(:)</v>
      </c>
      <c r="AA1474" s="44" t="str">
        <f>IF(N1483=" ","",IF(N1483=I1476,B1476,IF(N1483=I1479,B1479," ")))</f>
        <v/>
      </c>
      <c r="AB1474" s="44" t="str">
        <f>IF(V1476&gt;V1479,AV1474,IF(V1479&gt;V1476,AV1475,""))</f>
        <v/>
      </c>
      <c r="AC1474" s="44" t="e">
        <f>CONCATENATE("Tbl.: ",F1476,"   H: ",F1479,"   D: ",F1478)</f>
        <v>#N/A</v>
      </c>
      <c r="AD1474" s="42" t="e">
        <f>IF(OR(I1479="X",I1476="X"),"",IF(N1483=I1476,B1479,B1476))</f>
        <v>#N/A</v>
      </c>
      <c r="AE1474" s="42" t="s">
        <v>4</v>
      </c>
      <c r="AV1474" s="45" t="str">
        <f>CONCATENATE(V1476,":",V1479, " ( ",AN1476,",",AO1476,",",AP1476,",",AQ1476,",",AR1476,",",AS1476,",",AT1476," ) ")</f>
        <v xml:space="preserve">: ( ,,,,,, ) </v>
      </c>
    </row>
    <row r="1475" spans="1:53" ht="39.9" customHeight="1" x14ac:dyDescent="1.1000000000000001">
      <c r="C1475" s="40"/>
      <c r="D1475" s="40"/>
      <c r="E1475" s="53"/>
      <c r="F1475" s="54"/>
      <c r="G1475" s="85" t="s">
        <v>191</v>
      </c>
      <c r="H1475" s="87" t="s">
        <v>193</v>
      </c>
      <c r="I1475" s="52"/>
      <c r="J1475" s="52"/>
      <c r="K1475" s="52"/>
      <c r="L1475" s="52"/>
      <c r="M1475" s="52"/>
      <c r="N1475" s="55">
        <v>1</v>
      </c>
      <c r="O1475" s="55">
        <v>2</v>
      </c>
      <c r="P1475" s="55">
        <v>3</v>
      </c>
      <c r="Q1475" s="55">
        <v>4</v>
      </c>
      <c r="R1475" s="55">
        <v>5</v>
      </c>
      <c r="S1475" s="55">
        <v>6</v>
      </c>
      <c r="T1475" s="55">
        <v>7</v>
      </c>
      <c r="U1475" s="52"/>
      <c r="V1475" s="55" t="s">
        <v>16</v>
      </c>
      <c r="W1475" s="56"/>
      <c r="X1475" s="52"/>
      <c r="AE1475" s="42" t="s">
        <v>38</v>
      </c>
      <c r="AV1475" s="45" t="str">
        <f>CONCATENATE(V1479,":",V1476, " ( ",AN1477,",",AO1477,",",AP1477,",",AQ1477,",",AR1477,",",AS1477,",",AT1477," ) ")</f>
        <v xml:space="preserve">: ( ,,,,,, ) </v>
      </c>
    </row>
    <row r="1476" spans="1:53" ht="39.9" customHeight="1" x14ac:dyDescent="1.1000000000000001">
      <c r="A1476" s="41" t="e">
        <f>CONCATENATE(1,A1474)</f>
        <v>#N/A</v>
      </c>
      <c r="B1476" s="41" t="e">
        <f>VLOOKUP(A1476,'KO KODY SPOLU'!$A$3:$B$478,2,0)</f>
        <v>#N/A</v>
      </c>
      <c r="C1476" s="40"/>
      <c r="D1476" s="40"/>
      <c r="E1476" s="53" t="s">
        <v>14</v>
      </c>
      <c r="F1476" s="54" t="e">
        <f>VLOOKUP(A1474,'zoznam zapasov pomoc'!$A$6:$K$133,11,0)</f>
        <v>#N/A</v>
      </c>
      <c r="G1476" s="298"/>
      <c r="H1476" s="150"/>
      <c r="I1476" s="296" t="str">
        <f>IF(ISERROR(VLOOKUP(B1476,vylosovanie!$N$10:$Q$162,3,0))=TRUE," ",VLOOKUP(B1476,vylosovanie!$N$10:$Q$162,3,0))</f>
        <v xml:space="preserve"> </v>
      </c>
      <c r="J1476" s="297"/>
      <c r="K1476" s="297"/>
      <c r="L1476" s="297"/>
      <c r="M1476" s="52"/>
      <c r="N1476" s="300"/>
      <c r="O1476" s="300"/>
      <c r="P1476" s="300"/>
      <c r="Q1476" s="300"/>
      <c r="R1476" s="300"/>
      <c r="S1476" s="300"/>
      <c r="T1476" s="300"/>
      <c r="U1476" s="52"/>
      <c r="V1476" s="295" t="str">
        <f>IF(SUM(AF1476:AL1477)=0,"",SUM(AF1476:AL1476))</f>
        <v/>
      </c>
      <c r="W1476" s="56"/>
      <c r="X1476" s="52"/>
      <c r="AE1476" s="42">
        <f>VLOOKUP(I1476,vylosovanie!$F$5:$L$41,7,0)</f>
        <v>51</v>
      </c>
      <c r="AF1476" s="57">
        <f>IF(N1476&gt;N1479,1,0)</f>
        <v>0</v>
      </c>
      <c r="AG1476" s="57">
        <f t="shared" ref="AG1476" si="1820">IF(O1476&gt;O1479,1,0)</f>
        <v>0</v>
      </c>
      <c r="AH1476" s="57">
        <f t="shared" ref="AH1476" si="1821">IF(P1476&gt;P1479,1,0)</f>
        <v>0</v>
      </c>
      <c r="AI1476" s="57">
        <f t="shared" ref="AI1476" si="1822">IF(Q1476&gt;Q1479,1,0)</f>
        <v>0</v>
      </c>
      <c r="AJ1476" s="57">
        <f t="shared" ref="AJ1476" si="1823">IF(R1476&gt;R1479,1,0)</f>
        <v>0</v>
      </c>
      <c r="AK1476" s="57">
        <f t="shared" ref="AK1476" si="1824">IF(S1476&gt;S1479,1,0)</f>
        <v>0</v>
      </c>
      <c r="AL1476" s="57">
        <f t="shared" ref="AL1476" si="1825">IF(T1476&gt;T1479,1,0)</f>
        <v>0</v>
      </c>
      <c r="AN1476" s="57" t="str">
        <f t="shared" ref="AN1476" si="1826">IF(ISBLANK(N1476)=TRUE,"",IF(AF1476=1,N1479,-N1476))</f>
        <v/>
      </c>
      <c r="AO1476" s="57" t="str">
        <f t="shared" ref="AO1476" si="1827">IF(ISBLANK(O1476)=TRUE,"",IF(AG1476=1,O1479,-O1476))</f>
        <v/>
      </c>
      <c r="AP1476" s="57" t="str">
        <f t="shared" ref="AP1476" si="1828">IF(ISBLANK(P1476)=TRUE,"",IF(AH1476=1,P1479,-P1476))</f>
        <v/>
      </c>
      <c r="AQ1476" s="57" t="str">
        <f t="shared" ref="AQ1476" si="1829">IF(ISBLANK(Q1476)=TRUE,"",IF(AI1476=1,Q1479,-Q1476))</f>
        <v/>
      </c>
      <c r="AR1476" s="57" t="str">
        <f t="shared" ref="AR1476" si="1830">IF(ISBLANK(R1476)=TRUE,"",IF(AJ1476=1,R1479,-R1476))</f>
        <v/>
      </c>
      <c r="AS1476" s="57" t="str">
        <f t="shared" ref="AS1476" si="1831">IF(ISBLANK(S1476)=TRUE,"",IF(AK1476=1,S1479,-S1476))</f>
        <v/>
      </c>
      <c r="AT1476" s="57" t="str">
        <f t="shared" ref="AT1476" si="1832">IF(ISBLANK(T1476)=TRUE,"",IF(AL1476=1,T1479,-T1476))</f>
        <v/>
      </c>
      <c r="AZ1476" s="58" t="s">
        <v>5</v>
      </c>
      <c r="BA1476" s="58">
        <v>1</v>
      </c>
    </row>
    <row r="1477" spans="1:53" ht="39.9" customHeight="1" x14ac:dyDescent="1.1000000000000001">
      <c r="C1477" s="40"/>
      <c r="D1477" s="40"/>
      <c r="E1477" s="53"/>
      <c r="F1477" s="54"/>
      <c r="G1477" s="299"/>
      <c r="H1477" s="150"/>
      <c r="I1477" s="296" t="str">
        <f>IF(ISERROR(VLOOKUP(B1476,vylosovanie!$N$10:$Q$162,3,0))=TRUE," ",VLOOKUP(B1476,vylosovanie!$N$10:$Q$162,4,0))</f>
        <v xml:space="preserve"> </v>
      </c>
      <c r="J1477" s="297"/>
      <c r="K1477" s="297"/>
      <c r="L1477" s="297"/>
      <c r="M1477" s="52"/>
      <c r="N1477" s="301"/>
      <c r="O1477" s="301"/>
      <c r="P1477" s="301"/>
      <c r="Q1477" s="301"/>
      <c r="R1477" s="301"/>
      <c r="S1477" s="301"/>
      <c r="T1477" s="301"/>
      <c r="U1477" s="52"/>
      <c r="V1477" s="295"/>
      <c r="W1477" s="56"/>
      <c r="X1477" s="52"/>
      <c r="AE1477" s="42">
        <f>VLOOKUP(I1479,vylosovanie!$F$5:$L$41,7,0)</f>
        <v>51</v>
      </c>
      <c r="AF1477" s="57">
        <f>IF(N1479&gt;N1476,1,0)</f>
        <v>0</v>
      </c>
      <c r="AG1477" s="57">
        <f t="shared" ref="AG1477" si="1833">IF(O1479&gt;O1476,1,0)</f>
        <v>0</v>
      </c>
      <c r="AH1477" s="57">
        <f t="shared" ref="AH1477" si="1834">IF(P1479&gt;P1476,1,0)</f>
        <v>0</v>
      </c>
      <c r="AI1477" s="57">
        <f t="shared" ref="AI1477" si="1835">IF(Q1479&gt;Q1476,1,0)</f>
        <v>0</v>
      </c>
      <c r="AJ1477" s="57">
        <f t="shared" ref="AJ1477" si="1836">IF(R1479&gt;R1476,1,0)</f>
        <v>0</v>
      </c>
      <c r="AK1477" s="57">
        <f t="shared" ref="AK1477" si="1837">IF(S1479&gt;S1476,1,0)</f>
        <v>0</v>
      </c>
      <c r="AL1477" s="57">
        <f t="shared" ref="AL1477" si="1838">IF(T1479&gt;T1476,1,0)</f>
        <v>0</v>
      </c>
      <c r="AN1477" s="57" t="str">
        <f t="shared" ref="AN1477" si="1839">IF(ISBLANK(N1479)=TRUE,"",IF(AF1477=1,N1476,-N1479))</f>
        <v/>
      </c>
      <c r="AO1477" s="57" t="str">
        <f t="shared" ref="AO1477" si="1840">IF(ISBLANK(O1479)=TRUE,"",IF(AG1477=1,O1476,-O1479))</f>
        <v/>
      </c>
      <c r="AP1477" s="57" t="str">
        <f t="shared" ref="AP1477" si="1841">IF(ISBLANK(P1479)=TRUE,"",IF(AH1477=1,P1476,-P1479))</f>
        <v/>
      </c>
      <c r="AQ1477" s="57" t="str">
        <f t="shared" ref="AQ1477" si="1842">IF(ISBLANK(Q1479)=TRUE,"",IF(AI1477=1,Q1476,-Q1479))</f>
        <v/>
      </c>
      <c r="AR1477" s="57" t="str">
        <f t="shared" ref="AR1477" si="1843">IF(ISBLANK(R1479)=TRUE,"",IF(AJ1477=1,R1476,-R1479))</f>
        <v/>
      </c>
      <c r="AS1477" s="57" t="str">
        <f t="shared" ref="AS1477" si="1844">IF(ISBLANK(S1479)=TRUE,"",IF(AK1477=1,S1476,-S1479))</f>
        <v/>
      </c>
      <c r="AT1477" s="57" t="str">
        <f t="shared" ref="AT1477" si="1845">IF(ISBLANK(T1479)=TRUE,"",IF(AL1477=1,T1476,-T1479))</f>
        <v/>
      </c>
      <c r="AZ1477" s="58" t="s">
        <v>10</v>
      </c>
      <c r="BA1477" s="58">
        <v>2</v>
      </c>
    </row>
    <row r="1478" spans="1:53" ht="39.9" customHeight="1" x14ac:dyDescent="1.1000000000000001">
      <c r="C1478" s="40"/>
      <c r="D1478" s="40"/>
      <c r="E1478" s="53" t="s">
        <v>20</v>
      </c>
      <c r="F1478" s="54" t="e">
        <f>VLOOKUP(A1474,'zoznam zapasov pomoc'!$A$6:$K$133,9,0)</f>
        <v>#N/A</v>
      </c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6"/>
      <c r="X1478" s="52"/>
      <c r="AZ1478" s="58" t="s">
        <v>23</v>
      </c>
      <c r="BA1478" s="58">
        <v>3</v>
      </c>
    </row>
    <row r="1479" spans="1:53" ht="39.9" customHeight="1" x14ac:dyDescent="1.1000000000000001">
      <c r="A1479" s="41" t="e">
        <f>CONCATENATE(2,A1474)</f>
        <v>#N/A</v>
      </c>
      <c r="B1479" s="41" t="e">
        <f>VLOOKUP(A1479,'KO KODY SPOLU'!$A$3:$B$478,2,0)</f>
        <v>#N/A</v>
      </c>
      <c r="C1479" s="40"/>
      <c r="D1479" s="40"/>
      <c r="E1479" s="53" t="s">
        <v>13</v>
      </c>
      <c r="F1479" s="59" t="e">
        <f>VLOOKUP(A1474,'zoznam zapasov pomoc'!$A$6:$K$133,10,0)</f>
        <v>#N/A</v>
      </c>
      <c r="G1479" s="298"/>
      <c r="H1479" s="150"/>
      <c r="I1479" s="296" t="str">
        <f>IF(ISERROR(VLOOKUP(B1479,vylosovanie!$N$10:$Q$162,3,0))=TRUE," ",VLOOKUP(B1479,vylosovanie!$N$10:$Q$162,3,0))</f>
        <v xml:space="preserve"> </v>
      </c>
      <c r="J1479" s="297"/>
      <c r="K1479" s="297"/>
      <c r="L1479" s="297"/>
      <c r="M1479" s="52"/>
      <c r="N1479" s="300"/>
      <c r="O1479" s="300"/>
      <c r="P1479" s="300"/>
      <c r="Q1479" s="300"/>
      <c r="R1479" s="300"/>
      <c r="S1479" s="300"/>
      <c r="T1479" s="300"/>
      <c r="U1479" s="52"/>
      <c r="V1479" s="295" t="str">
        <f>IF(SUM(AF1476:AL1477)=0,"",SUM(AF1477:AL1477))</f>
        <v/>
      </c>
      <c r="W1479" s="56"/>
      <c r="X1479" s="52"/>
      <c r="AZ1479" s="58" t="s">
        <v>24</v>
      </c>
      <c r="BA1479" s="58">
        <v>4</v>
      </c>
    </row>
    <row r="1480" spans="1:53" ht="39.9" customHeight="1" x14ac:dyDescent="1.1000000000000001">
      <c r="C1480" s="40"/>
      <c r="D1480" s="40"/>
      <c r="E1480" s="60"/>
      <c r="F1480" s="61"/>
      <c r="G1480" s="299"/>
      <c r="H1480" s="150"/>
      <c r="I1480" s="296" t="str">
        <f>IF(ISERROR(VLOOKUP(B1479,vylosovanie!$N$10:$Q$162,3,0))=TRUE," ",VLOOKUP(B1479,vylosovanie!$N$10:$Q$162,4,0))</f>
        <v xml:space="preserve"> </v>
      </c>
      <c r="J1480" s="297"/>
      <c r="K1480" s="297"/>
      <c r="L1480" s="297"/>
      <c r="M1480" s="52"/>
      <c r="N1480" s="301"/>
      <c r="O1480" s="301"/>
      <c r="P1480" s="301"/>
      <c r="Q1480" s="301"/>
      <c r="R1480" s="301"/>
      <c r="S1480" s="301"/>
      <c r="T1480" s="301"/>
      <c r="U1480" s="52"/>
      <c r="V1480" s="295"/>
      <c r="W1480" s="56"/>
      <c r="X1480" s="52"/>
      <c r="AZ1480" s="58" t="s">
        <v>25</v>
      </c>
      <c r="BA1480" s="58">
        <v>5</v>
      </c>
    </row>
    <row r="1481" spans="1:53" ht="39.9" customHeight="1" x14ac:dyDescent="1.1000000000000001">
      <c r="C1481" s="40"/>
      <c r="D1481" s="40"/>
      <c r="E1481" s="53" t="s">
        <v>36</v>
      </c>
      <c r="F1481" s="54" t="s">
        <v>476</v>
      </c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6"/>
      <c r="X1481" s="52"/>
      <c r="AZ1481" s="58" t="s">
        <v>26</v>
      </c>
      <c r="BA1481" s="58">
        <v>6</v>
      </c>
    </row>
    <row r="1482" spans="1:53" ht="39.9" customHeight="1" x14ac:dyDescent="1.1000000000000001">
      <c r="C1482" s="40"/>
      <c r="D1482" s="40"/>
      <c r="E1482" s="60"/>
      <c r="F1482" s="61"/>
      <c r="G1482" s="52"/>
      <c r="H1482" s="52"/>
      <c r="I1482" s="52" t="s">
        <v>17</v>
      </c>
      <c r="J1482" s="52"/>
      <c r="K1482" s="52"/>
      <c r="L1482" s="52"/>
      <c r="M1482" s="52"/>
      <c r="N1482" s="62"/>
      <c r="O1482" s="55"/>
      <c r="P1482" s="55" t="s">
        <v>19</v>
      </c>
      <c r="Q1482" s="55"/>
      <c r="R1482" s="55"/>
      <c r="S1482" s="55"/>
      <c r="T1482" s="55"/>
      <c r="U1482" s="52"/>
      <c r="V1482" s="52"/>
      <c r="W1482" s="56"/>
      <c r="X1482" s="52"/>
      <c r="AZ1482" s="58" t="s">
        <v>27</v>
      </c>
      <c r="BA1482" s="58">
        <v>7</v>
      </c>
    </row>
    <row r="1483" spans="1:53" ht="39.9" customHeight="1" x14ac:dyDescent="1.1000000000000001">
      <c r="E1483" s="53" t="s">
        <v>11</v>
      </c>
      <c r="F1483" s="54"/>
      <c r="G1483" s="52"/>
      <c r="H1483" s="52"/>
      <c r="I1483" s="294"/>
      <c r="J1483" s="294"/>
      <c r="K1483" s="294"/>
      <c r="L1483" s="294"/>
      <c r="M1483" s="52"/>
      <c r="N1483" s="291" t="str">
        <f>IF(I1476="x",I1479,IF(I1479="x",I1476,IF(V1476="w",I1476,IF(V1479="w",I1479,IF(V1476&gt;V1479,I1476,IF(V1479&gt;V1476,I1479," "))))))</f>
        <v xml:space="preserve"> </v>
      </c>
      <c r="O1483" s="302"/>
      <c r="P1483" s="302"/>
      <c r="Q1483" s="302"/>
      <c r="R1483" s="302"/>
      <c r="S1483" s="303"/>
      <c r="T1483" s="52"/>
      <c r="U1483" s="52"/>
      <c r="V1483" s="52"/>
      <c r="W1483" s="56"/>
      <c r="X1483" s="52"/>
      <c r="AZ1483" s="58" t="s">
        <v>28</v>
      </c>
      <c r="BA1483" s="58">
        <v>8</v>
      </c>
    </row>
    <row r="1484" spans="1:53" ht="39.9" customHeight="1" x14ac:dyDescent="1.1000000000000001">
      <c r="E1484" s="60"/>
      <c r="F1484" s="61"/>
      <c r="G1484" s="52"/>
      <c r="H1484" s="52"/>
      <c r="I1484" s="294"/>
      <c r="J1484" s="294"/>
      <c r="K1484" s="294"/>
      <c r="L1484" s="294"/>
      <c r="M1484" s="52"/>
      <c r="N1484" s="291" t="str">
        <f>IF(I1477="x",I1480,IF(I1480="x",I1477,IF(V1476="w",I1477,IF(V1479="w",I1480,IF(V1476&gt;V1479,I1477,IF(V1479&gt;V1476,I1480," "))))))</f>
        <v xml:space="preserve"> </v>
      </c>
      <c r="O1484" s="302"/>
      <c r="P1484" s="302"/>
      <c r="Q1484" s="302"/>
      <c r="R1484" s="302"/>
      <c r="S1484" s="303"/>
      <c r="T1484" s="52"/>
      <c r="U1484" s="52"/>
      <c r="V1484" s="52"/>
      <c r="W1484" s="56"/>
      <c r="X1484" s="52"/>
    </row>
    <row r="1485" spans="1:53" ht="39.9" customHeight="1" x14ac:dyDescent="1.1000000000000001">
      <c r="E1485" s="53" t="s">
        <v>12</v>
      </c>
      <c r="F1485" s="149" t="e">
        <f>IF($K$1=8,VLOOKUP('zapisy k stolom'!F1474,PAVUK!$GR$2:$GS$8,2,0),IF($K$1=16,VLOOKUP('zapisy k stolom'!F1474,PAVUK!$HF$2:$HG$16,2,0),IF($K$1=32,VLOOKUP('zapisy k stolom'!F1474,PAVUK!$HB$2:$HC$32,2,0),IF('zapisy k stolom'!$K$1=64,VLOOKUP('zapisy k stolom'!F1474,PAVUK!$GX$2:$GY$64,2,0),IF('zapisy k stolom'!$K$1=128,VLOOKUP('zapisy k stolom'!F1474,PAVUK!$GT$2:$GU$128,2,0))))))</f>
        <v>#N/A</v>
      </c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6"/>
      <c r="X1485" s="52"/>
    </row>
    <row r="1486" spans="1:53" ht="39.9" customHeight="1" x14ac:dyDescent="1.1000000000000001">
      <c r="E1486" s="60"/>
      <c r="F1486" s="61"/>
      <c r="G1486" s="52"/>
      <c r="H1486" s="52" t="s">
        <v>18</v>
      </c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6"/>
      <c r="X1486" s="52"/>
    </row>
    <row r="1487" spans="1:53" ht="39.9" customHeight="1" x14ac:dyDescent="1.1000000000000001">
      <c r="E1487" s="60"/>
      <c r="F1487" s="61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6"/>
      <c r="X1487" s="52"/>
    </row>
    <row r="1488" spans="1:53" ht="39.9" customHeight="1" x14ac:dyDescent="1.1000000000000001">
      <c r="E1488" s="60"/>
      <c r="F1488" s="61"/>
      <c r="G1488" s="52"/>
      <c r="H1488" s="52"/>
      <c r="I1488" s="289" t="str">
        <f>I1476</f>
        <v xml:space="preserve"> </v>
      </c>
      <c r="J1488" s="289"/>
      <c r="K1488" s="289"/>
      <c r="L1488" s="289"/>
      <c r="M1488" s="52"/>
      <c r="N1488" s="52"/>
      <c r="P1488" s="289" t="str">
        <f>I1479</f>
        <v xml:space="preserve"> </v>
      </c>
      <c r="Q1488" s="289"/>
      <c r="R1488" s="289"/>
      <c r="S1488" s="289"/>
      <c r="T1488" s="290"/>
      <c r="U1488" s="290"/>
      <c r="V1488" s="52"/>
      <c r="W1488" s="56"/>
      <c r="X1488" s="52"/>
    </row>
    <row r="1489" spans="1:53" ht="39.9" customHeight="1" x14ac:dyDescent="1.1000000000000001">
      <c r="E1489" s="60"/>
      <c r="F1489" s="61"/>
      <c r="G1489" s="52"/>
      <c r="H1489" s="52"/>
      <c r="I1489" s="289" t="str">
        <f>I1477</f>
        <v xml:space="preserve"> </v>
      </c>
      <c r="J1489" s="289"/>
      <c r="K1489" s="289"/>
      <c r="L1489" s="289"/>
      <c r="M1489" s="52"/>
      <c r="N1489" s="52"/>
      <c r="O1489" s="52"/>
      <c r="P1489" s="289" t="str">
        <f>I1480</f>
        <v xml:space="preserve"> </v>
      </c>
      <c r="Q1489" s="289"/>
      <c r="R1489" s="289"/>
      <c r="S1489" s="289"/>
      <c r="T1489" s="290"/>
      <c r="U1489" s="290"/>
      <c r="V1489" s="52"/>
      <c r="W1489" s="56"/>
      <c r="X1489" s="52"/>
    </row>
    <row r="1490" spans="1:53" ht="69.900000000000006" customHeight="1" x14ac:dyDescent="1.1000000000000001">
      <c r="E1490" s="53"/>
      <c r="F1490" s="54"/>
      <c r="G1490" s="52"/>
      <c r="H1490" s="63" t="s">
        <v>21</v>
      </c>
      <c r="I1490" s="291"/>
      <c r="J1490" s="292"/>
      <c r="K1490" s="292"/>
      <c r="L1490" s="293"/>
      <c r="M1490" s="52"/>
      <c r="N1490" s="52"/>
      <c r="O1490" s="63" t="s">
        <v>21</v>
      </c>
      <c r="P1490" s="294"/>
      <c r="Q1490" s="294"/>
      <c r="R1490" s="294"/>
      <c r="S1490" s="294"/>
      <c r="T1490" s="294"/>
      <c r="U1490" s="294"/>
      <c r="V1490" s="52"/>
      <c r="W1490" s="56"/>
      <c r="X1490" s="52"/>
    </row>
    <row r="1491" spans="1:53" ht="69.900000000000006" customHeight="1" x14ac:dyDescent="1.1000000000000001">
      <c r="E1491" s="53"/>
      <c r="F1491" s="54"/>
      <c r="G1491" s="52"/>
      <c r="H1491" s="63" t="s">
        <v>22</v>
      </c>
      <c r="I1491" s="294"/>
      <c r="J1491" s="294"/>
      <c r="K1491" s="294"/>
      <c r="L1491" s="294"/>
      <c r="M1491" s="52"/>
      <c r="N1491" s="52"/>
      <c r="O1491" s="63" t="s">
        <v>22</v>
      </c>
      <c r="P1491" s="294"/>
      <c r="Q1491" s="294"/>
      <c r="R1491" s="294"/>
      <c r="S1491" s="294"/>
      <c r="T1491" s="294"/>
      <c r="U1491" s="294"/>
      <c r="V1491" s="52"/>
      <c r="W1491" s="56"/>
      <c r="X1491" s="52"/>
    </row>
    <row r="1492" spans="1:53" ht="69.900000000000006" customHeight="1" x14ac:dyDescent="1.1000000000000001">
      <c r="E1492" s="53"/>
      <c r="F1492" s="54"/>
      <c r="G1492" s="52"/>
      <c r="H1492" s="63" t="s">
        <v>22</v>
      </c>
      <c r="I1492" s="294"/>
      <c r="J1492" s="294"/>
      <c r="K1492" s="294"/>
      <c r="L1492" s="294"/>
      <c r="M1492" s="52"/>
      <c r="N1492" s="52"/>
      <c r="O1492" s="63" t="s">
        <v>22</v>
      </c>
      <c r="P1492" s="294"/>
      <c r="Q1492" s="294"/>
      <c r="R1492" s="294"/>
      <c r="S1492" s="294"/>
      <c r="T1492" s="294"/>
      <c r="U1492" s="294"/>
      <c r="V1492" s="52"/>
      <c r="W1492" s="56"/>
      <c r="X1492" s="52"/>
    </row>
    <row r="1493" spans="1:53" ht="39.9" customHeight="1" thickBot="1" x14ac:dyDescent="1.1499999999999999">
      <c r="E1493" s="64"/>
      <c r="F1493" s="65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7"/>
      <c r="U1493" s="67"/>
      <c r="V1493" s="67"/>
      <c r="W1493" s="68"/>
      <c r="X1493" s="52"/>
    </row>
    <row r="1494" spans="1:53" ht="61.8" thickBot="1" x14ac:dyDescent="1.1499999999999999"/>
    <row r="1495" spans="1:53" ht="39.9" customHeight="1" x14ac:dyDescent="1.1000000000000001">
      <c r="A1495" s="41" t="e">
        <f>F1506</f>
        <v>#N/A</v>
      </c>
      <c r="C1495" s="40"/>
      <c r="D1495" s="40"/>
      <c r="E1495" s="48" t="s">
        <v>39</v>
      </c>
      <c r="F1495" s="49">
        <f>F1474+1</f>
        <v>72</v>
      </c>
      <c r="G1495" s="50"/>
      <c r="H1495" s="86" t="s">
        <v>192</v>
      </c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 t="s">
        <v>15</v>
      </c>
      <c r="W1495" s="51"/>
      <c r="X1495" s="52"/>
      <c r="Y1495" s="42" t="e">
        <f>A1497</f>
        <v>#N/A</v>
      </c>
      <c r="Z1495" s="47" t="str">
        <f>CONCATENATE("(",V1497,":",V1500,")")</f>
        <v>(:)</v>
      </c>
      <c r="AA1495" s="44" t="str">
        <f>IF(N1504=" ","",IF(N1504=I1497,B1497,IF(N1504=I1500,B1500," ")))</f>
        <v/>
      </c>
      <c r="AB1495" s="44" t="str">
        <f>IF(V1497&gt;V1500,AV1495,IF(V1500&gt;V1497,AV1496,""))</f>
        <v/>
      </c>
      <c r="AC1495" s="44" t="e">
        <f>CONCATENATE("Tbl.: ",F1497,"   H: ",F1500,"   D: ",F1499)</f>
        <v>#N/A</v>
      </c>
      <c r="AD1495" s="42" t="e">
        <f>IF(OR(I1500="X",I1497="X"),"",IF(N1504=I1497,B1500,B1497))</f>
        <v>#N/A</v>
      </c>
      <c r="AE1495" s="42" t="s">
        <v>4</v>
      </c>
      <c r="AV1495" s="45" t="str">
        <f>CONCATENATE(V1497,":",V1500, " ( ",AN1497,",",AO1497,",",AP1497,",",AQ1497,",",AR1497,",",AS1497,",",AT1497," ) ")</f>
        <v xml:space="preserve">: ( ,,,,,, ) </v>
      </c>
    </row>
    <row r="1496" spans="1:53" ht="39.9" customHeight="1" x14ac:dyDescent="1.1000000000000001">
      <c r="C1496" s="40"/>
      <c r="D1496" s="40"/>
      <c r="E1496" s="53"/>
      <c r="F1496" s="54"/>
      <c r="G1496" s="85" t="s">
        <v>191</v>
      </c>
      <c r="H1496" s="87" t="s">
        <v>193</v>
      </c>
      <c r="I1496" s="52"/>
      <c r="J1496" s="52"/>
      <c r="K1496" s="52"/>
      <c r="L1496" s="52"/>
      <c r="M1496" s="52"/>
      <c r="N1496" s="55">
        <v>1</v>
      </c>
      <c r="O1496" s="55">
        <v>2</v>
      </c>
      <c r="P1496" s="55">
        <v>3</v>
      </c>
      <c r="Q1496" s="55">
        <v>4</v>
      </c>
      <c r="R1496" s="55">
        <v>5</v>
      </c>
      <c r="S1496" s="55">
        <v>6</v>
      </c>
      <c r="T1496" s="55">
        <v>7</v>
      </c>
      <c r="U1496" s="52"/>
      <c r="V1496" s="55" t="s">
        <v>16</v>
      </c>
      <c r="W1496" s="56"/>
      <c r="X1496" s="52"/>
      <c r="AE1496" s="42" t="s">
        <v>38</v>
      </c>
      <c r="AV1496" s="45" t="str">
        <f>CONCATENATE(V1500,":",V1497, " ( ",AN1498,",",AO1498,",",AP1498,",",AQ1498,",",AR1498,",",AS1498,",",AT1498," ) ")</f>
        <v xml:space="preserve">: ( ,,,,,, ) </v>
      </c>
    </row>
    <row r="1497" spans="1:53" ht="39.9" customHeight="1" x14ac:dyDescent="1.1000000000000001">
      <c r="A1497" s="41" t="e">
        <f>CONCATENATE(1,A1495)</f>
        <v>#N/A</v>
      </c>
      <c r="B1497" s="41" t="e">
        <f>VLOOKUP(A1497,'KO KODY SPOLU'!$A$3:$B$478,2,0)</f>
        <v>#N/A</v>
      </c>
      <c r="C1497" s="40"/>
      <c r="D1497" s="40"/>
      <c r="E1497" s="53" t="s">
        <v>14</v>
      </c>
      <c r="F1497" s="54" t="e">
        <f>VLOOKUP(A1495,'zoznam zapasov pomoc'!$A$6:$K$133,11,0)</f>
        <v>#N/A</v>
      </c>
      <c r="G1497" s="298"/>
      <c r="H1497" s="150"/>
      <c r="I1497" s="296" t="str">
        <f>IF(ISERROR(VLOOKUP(B1497,vylosovanie!$N$10:$Q$162,3,0))=TRUE," ",VLOOKUP(B1497,vylosovanie!$N$10:$Q$162,3,0))</f>
        <v xml:space="preserve"> </v>
      </c>
      <c r="J1497" s="297"/>
      <c r="K1497" s="297"/>
      <c r="L1497" s="297"/>
      <c r="M1497" s="52"/>
      <c r="N1497" s="300"/>
      <c r="O1497" s="300"/>
      <c r="P1497" s="300"/>
      <c r="Q1497" s="300"/>
      <c r="R1497" s="300"/>
      <c r="S1497" s="300"/>
      <c r="T1497" s="300"/>
      <c r="U1497" s="52"/>
      <c r="V1497" s="295" t="str">
        <f>IF(SUM(AF1497:AL1498)=0,"",SUM(AF1497:AL1497))</f>
        <v/>
      </c>
      <c r="W1497" s="56"/>
      <c r="X1497" s="52"/>
      <c r="AE1497" s="42">
        <f>VLOOKUP(I1497,vylosovanie!$F$5:$L$41,7,0)</f>
        <v>51</v>
      </c>
      <c r="AF1497" s="57">
        <f>IF(N1497&gt;N1500,1,0)</f>
        <v>0</v>
      </c>
      <c r="AG1497" s="57">
        <f t="shared" ref="AG1497" si="1846">IF(O1497&gt;O1500,1,0)</f>
        <v>0</v>
      </c>
      <c r="AH1497" s="57">
        <f t="shared" ref="AH1497" si="1847">IF(P1497&gt;P1500,1,0)</f>
        <v>0</v>
      </c>
      <c r="AI1497" s="57">
        <f t="shared" ref="AI1497" si="1848">IF(Q1497&gt;Q1500,1,0)</f>
        <v>0</v>
      </c>
      <c r="AJ1497" s="57">
        <f t="shared" ref="AJ1497" si="1849">IF(R1497&gt;R1500,1,0)</f>
        <v>0</v>
      </c>
      <c r="AK1497" s="57">
        <f t="shared" ref="AK1497" si="1850">IF(S1497&gt;S1500,1,0)</f>
        <v>0</v>
      </c>
      <c r="AL1497" s="57">
        <f t="shared" ref="AL1497" si="1851">IF(T1497&gt;T1500,1,0)</f>
        <v>0</v>
      </c>
      <c r="AN1497" s="57" t="str">
        <f t="shared" ref="AN1497" si="1852">IF(ISBLANK(N1497)=TRUE,"",IF(AF1497=1,N1500,-N1497))</f>
        <v/>
      </c>
      <c r="AO1497" s="57" t="str">
        <f t="shared" ref="AO1497" si="1853">IF(ISBLANK(O1497)=TRUE,"",IF(AG1497=1,O1500,-O1497))</f>
        <v/>
      </c>
      <c r="AP1497" s="57" t="str">
        <f t="shared" ref="AP1497" si="1854">IF(ISBLANK(P1497)=TRUE,"",IF(AH1497=1,P1500,-P1497))</f>
        <v/>
      </c>
      <c r="AQ1497" s="57" t="str">
        <f t="shared" ref="AQ1497" si="1855">IF(ISBLANK(Q1497)=TRUE,"",IF(AI1497=1,Q1500,-Q1497))</f>
        <v/>
      </c>
      <c r="AR1497" s="57" t="str">
        <f t="shared" ref="AR1497" si="1856">IF(ISBLANK(R1497)=TRUE,"",IF(AJ1497=1,R1500,-R1497))</f>
        <v/>
      </c>
      <c r="AS1497" s="57" t="str">
        <f t="shared" ref="AS1497" si="1857">IF(ISBLANK(S1497)=TRUE,"",IF(AK1497=1,S1500,-S1497))</f>
        <v/>
      </c>
      <c r="AT1497" s="57" t="str">
        <f t="shared" ref="AT1497" si="1858">IF(ISBLANK(T1497)=TRUE,"",IF(AL1497=1,T1500,-T1497))</f>
        <v/>
      </c>
      <c r="AZ1497" s="58" t="s">
        <v>5</v>
      </c>
      <c r="BA1497" s="58">
        <v>1</v>
      </c>
    </row>
    <row r="1498" spans="1:53" ht="39.9" customHeight="1" x14ac:dyDescent="1.1000000000000001">
      <c r="C1498" s="40"/>
      <c r="D1498" s="40"/>
      <c r="E1498" s="53"/>
      <c r="F1498" s="54"/>
      <c r="G1498" s="299"/>
      <c r="H1498" s="150"/>
      <c r="I1498" s="296" t="str">
        <f>IF(ISERROR(VLOOKUP(B1497,vylosovanie!$N$10:$Q$162,3,0))=TRUE," ",VLOOKUP(B1497,vylosovanie!$N$10:$Q$162,4,0))</f>
        <v xml:space="preserve"> </v>
      </c>
      <c r="J1498" s="297"/>
      <c r="K1498" s="297"/>
      <c r="L1498" s="297"/>
      <c r="M1498" s="52"/>
      <c r="N1498" s="301"/>
      <c r="O1498" s="301"/>
      <c r="P1498" s="301"/>
      <c r="Q1498" s="301"/>
      <c r="R1498" s="301"/>
      <c r="S1498" s="301"/>
      <c r="T1498" s="301"/>
      <c r="U1498" s="52"/>
      <c r="V1498" s="295"/>
      <c r="W1498" s="56"/>
      <c r="X1498" s="52"/>
      <c r="AE1498" s="42">
        <f>VLOOKUP(I1500,vylosovanie!$F$5:$L$41,7,0)</f>
        <v>51</v>
      </c>
      <c r="AF1498" s="57">
        <f>IF(N1500&gt;N1497,1,0)</f>
        <v>0</v>
      </c>
      <c r="AG1498" s="57">
        <f t="shared" ref="AG1498" si="1859">IF(O1500&gt;O1497,1,0)</f>
        <v>0</v>
      </c>
      <c r="AH1498" s="57">
        <f t="shared" ref="AH1498" si="1860">IF(P1500&gt;P1497,1,0)</f>
        <v>0</v>
      </c>
      <c r="AI1498" s="57">
        <f t="shared" ref="AI1498" si="1861">IF(Q1500&gt;Q1497,1,0)</f>
        <v>0</v>
      </c>
      <c r="AJ1498" s="57">
        <f t="shared" ref="AJ1498" si="1862">IF(R1500&gt;R1497,1,0)</f>
        <v>0</v>
      </c>
      <c r="AK1498" s="57">
        <f t="shared" ref="AK1498" si="1863">IF(S1500&gt;S1497,1,0)</f>
        <v>0</v>
      </c>
      <c r="AL1498" s="57">
        <f t="shared" ref="AL1498" si="1864">IF(T1500&gt;T1497,1,0)</f>
        <v>0</v>
      </c>
      <c r="AN1498" s="57" t="str">
        <f t="shared" ref="AN1498" si="1865">IF(ISBLANK(N1500)=TRUE,"",IF(AF1498=1,N1497,-N1500))</f>
        <v/>
      </c>
      <c r="AO1498" s="57" t="str">
        <f t="shared" ref="AO1498" si="1866">IF(ISBLANK(O1500)=TRUE,"",IF(AG1498=1,O1497,-O1500))</f>
        <v/>
      </c>
      <c r="AP1498" s="57" t="str">
        <f t="shared" ref="AP1498" si="1867">IF(ISBLANK(P1500)=TRUE,"",IF(AH1498=1,P1497,-P1500))</f>
        <v/>
      </c>
      <c r="AQ1498" s="57" t="str">
        <f t="shared" ref="AQ1498" si="1868">IF(ISBLANK(Q1500)=TRUE,"",IF(AI1498=1,Q1497,-Q1500))</f>
        <v/>
      </c>
      <c r="AR1498" s="57" t="str">
        <f t="shared" ref="AR1498" si="1869">IF(ISBLANK(R1500)=TRUE,"",IF(AJ1498=1,R1497,-R1500))</f>
        <v/>
      </c>
      <c r="AS1498" s="57" t="str">
        <f t="shared" ref="AS1498" si="1870">IF(ISBLANK(S1500)=TRUE,"",IF(AK1498=1,S1497,-S1500))</f>
        <v/>
      </c>
      <c r="AT1498" s="57" t="str">
        <f t="shared" ref="AT1498" si="1871">IF(ISBLANK(T1500)=TRUE,"",IF(AL1498=1,T1497,-T1500))</f>
        <v/>
      </c>
      <c r="AZ1498" s="58" t="s">
        <v>10</v>
      </c>
      <c r="BA1498" s="58">
        <v>2</v>
      </c>
    </row>
    <row r="1499" spans="1:53" ht="39.9" customHeight="1" x14ac:dyDescent="1.1000000000000001">
      <c r="C1499" s="40"/>
      <c r="D1499" s="40"/>
      <c r="E1499" s="53" t="s">
        <v>20</v>
      </c>
      <c r="F1499" s="54" t="e">
        <f>VLOOKUP(A1495,'zoznam zapasov pomoc'!$A$6:$K$133,9,0)</f>
        <v>#N/A</v>
      </c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6"/>
      <c r="X1499" s="52"/>
      <c r="AZ1499" s="58" t="s">
        <v>23</v>
      </c>
      <c r="BA1499" s="58">
        <v>3</v>
      </c>
    </row>
    <row r="1500" spans="1:53" ht="39.9" customHeight="1" x14ac:dyDescent="1.1000000000000001">
      <c r="A1500" s="41" t="e">
        <f>CONCATENATE(2,A1495)</f>
        <v>#N/A</v>
      </c>
      <c r="B1500" s="41" t="e">
        <f>VLOOKUP(A1500,'KO KODY SPOLU'!$A$3:$B$478,2,0)</f>
        <v>#N/A</v>
      </c>
      <c r="C1500" s="40"/>
      <c r="D1500" s="40"/>
      <c r="E1500" s="53" t="s">
        <v>13</v>
      </c>
      <c r="F1500" s="59" t="e">
        <f>VLOOKUP(A1495,'zoznam zapasov pomoc'!$A$6:$K$133,10,0)</f>
        <v>#N/A</v>
      </c>
      <c r="G1500" s="298"/>
      <c r="H1500" s="150"/>
      <c r="I1500" s="296" t="str">
        <f>IF(ISERROR(VLOOKUP(B1500,vylosovanie!$N$10:$Q$162,3,0))=TRUE," ",VLOOKUP(B1500,vylosovanie!$N$10:$Q$162,3,0))</f>
        <v xml:space="preserve"> </v>
      </c>
      <c r="J1500" s="297"/>
      <c r="K1500" s="297"/>
      <c r="L1500" s="297"/>
      <c r="M1500" s="52"/>
      <c r="N1500" s="300"/>
      <c r="O1500" s="300"/>
      <c r="P1500" s="300"/>
      <c r="Q1500" s="300"/>
      <c r="R1500" s="300"/>
      <c r="S1500" s="300"/>
      <c r="T1500" s="300"/>
      <c r="U1500" s="52"/>
      <c r="V1500" s="295" t="str">
        <f>IF(SUM(AF1497:AL1498)=0,"",SUM(AF1498:AL1498))</f>
        <v/>
      </c>
      <c r="W1500" s="56"/>
      <c r="X1500" s="52"/>
      <c r="AZ1500" s="58" t="s">
        <v>24</v>
      </c>
      <c r="BA1500" s="58">
        <v>4</v>
      </c>
    </row>
    <row r="1501" spans="1:53" ht="39.9" customHeight="1" x14ac:dyDescent="1.1000000000000001">
      <c r="C1501" s="40"/>
      <c r="D1501" s="40"/>
      <c r="E1501" s="60"/>
      <c r="F1501" s="61"/>
      <c r="G1501" s="299"/>
      <c r="H1501" s="150"/>
      <c r="I1501" s="296" t="str">
        <f>IF(ISERROR(VLOOKUP(B1500,vylosovanie!$N$10:$Q$162,3,0))=TRUE," ",VLOOKUP(B1500,vylosovanie!$N$10:$Q$162,4,0))</f>
        <v xml:space="preserve"> </v>
      </c>
      <c r="J1501" s="297"/>
      <c r="K1501" s="297"/>
      <c r="L1501" s="297"/>
      <c r="M1501" s="52"/>
      <c r="N1501" s="301"/>
      <c r="O1501" s="301"/>
      <c r="P1501" s="301"/>
      <c r="Q1501" s="301"/>
      <c r="R1501" s="301"/>
      <c r="S1501" s="301"/>
      <c r="T1501" s="301"/>
      <c r="U1501" s="52"/>
      <c r="V1501" s="295"/>
      <c r="W1501" s="56"/>
      <c r="X1501" s="52"/>
      <c r="AZ1501" s="58" t="s">
        <v>25</v>
      </c>
      <c r="BA1501" s="58">
        <v>5</v>
      </c>
    </row>
    <row r="1502" spans="1:53" ht="39.9" customHeight="1" x14ac:dyDescent="1.1000000000000001">
      <c r="C1502" s="40"/>
      <c r="D1502" s="40"/>
      <c r="E1502" s="53" t="s">
        <v>36</v>
      </c>
      <c r="F1502" s="54" t="s">
        <v>476</v>
      </c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6"/>
      <c r="X1502" s="52"/>
      <c r="AZ1502" s="58" t="s">
        <v>26</v>
      </c>
      <c r="BA1502" s="58">
        <v>6</v>
      </c>
    </row>
    <row r="1503" spans="1:53" ht="39.9" customHeight="1" x14ac:dyDescent="1.1000000000000001">
      <c r="C1503" s="40"/>
      <c r="D1503" s="40"/>
      <c r="E1503" s="60"/>
      <c r="F1503" s="61"/>
      <c r="G1503" s="52"/>
      <c r="H1503" s="52"/>
      <c r="I1503" s="52" t="s">
        <v>17</v>
      </c>
      <c r="J1503" s="52"/>
      <c r="K1503" s="52"/>
      <c r="L1503" s="52"/>
      <c r="M1503" s="52"/>
      <c r="N1503" s="62"/>
      <c r="O1503" s="55"/>
      <c r="P1503" s="55" t="s">
        <v>19</v>
      </c>
      <c r="Q1503" s="55"/>
      <c r="R1503" s="55"/>
      <c r="S1503" s="55"/>
      <c r="T1503" s="55"/>
      <c r="U1503" s="52"/>
      <c r="V1503" s="52"/>
      <c r="W1503" s="56"/>
      <c r="X1503" s="52"/>
      <c r="AZ1503" s="58" t="s">
        <v>27</v>
      </c>
      <c r="BA1503" s="58">
        <v>7</v>
      </c>
    </row>
    <row r="1504" spans="1:53" ht="39.9" customHeight="1" x14ac:dyDescent="1.1000000000000001">
      <c r="E1504" s="53" t="s">
        <v>11</v>
      </c>
      <c r="F1504" s="54"/>
      <c r="G1504" s="52"/>
      <c r="H1504" s="52"/>
      <c r="I1504" s="294"/>
      <c r="J1504" s="294"/>
      <c r="K1504" s="294"/>
      <c r="L1504" s="294"/>
      <c r="M1504" s="52"/>
      <c r="N1504" s="291" t="str">
        <f>IF(I1497="x",I1500,IF(I1500="x",I1497,IF(V1497="w",I1497,IF(V1500="w",I1500,IF(V1497&gt;V1500,I1497,IF(V1500&gt;V1497,I1500," "))))))</f>
        <v xml:space="preserve"> </v>
      </c>
      <c r="O1504" s="302"/>
      <c r="P1504" s="302"/>
      <c r="Q1504" s="302"/>
      <c r="R1504" s="302"/>
      <c r="S1504" s="303"/>
      <c r="T1504" s="52"/>
      <c r="U1504" s="52"/>
      <c r="V1504" s="52"/>
      <c r="W1504" s="56"/>
      <c r="X1504" s="52"/>
      <c r="AZ1504" s="58" t="s">
        <v>28</v>
      </c>
      <c r="BA1504" s="58">
        <v>8</v>
      </c>
    </row>
    <row r="1505" spans="1:53" ht="39.9" customHeight="1" x14ac:dyDescent="1.1000000000000001">
      <c r="E1505" s="60"/>
      <c r="F1505" s="61"/>
      <c r="G1505" s="52"/>
      <c r="H1505" s="52"/>
      <c r="I1505" s="294"/>
      <c r="J1505" s="294"/>
      <c r="K1505" s="294"/>
      <c r="L1505" s="294"/>
      <c r="M1505" s="52"/>
      <c r="N1505" s="291" t="str">
        <f>IF(I1498="x",I1501,IF(I1501="x",I1498,IF(V1497="w",I1498,IF(V1500="w",I1501,IF(V1497&gt;V1500,I1498,IF(V1500&gt;V1497,I1501," "))))))</f>
        <v xml:space="preserve"> </v>
      </c>
      <c r="O1505" s="302"/>
      <c r="P1505" s="302"/>
      <c r="Q1505" s="302"/>
      <c r="R1505" s="302"/>
      <c r="S1505" s="303"/>
      <c r="T1505" s="52"/>
      <c r="U1505" s="52"/>
      <c r="V1505" s="52"/>
      <c r="W1505" s="56"/>
      <c r="X1505" s="52"/>
    </row>
    <row r="1506" spans="1:53" ht="39.9" customHeight="1" x14ac:dyDescent="1.1000000000000001">
      <c r="E1506" s="53" t="s">
        <v>12</v>
      </c>
      <c r="F1506" s="149" t="e">
        <f>IF($K$1=8,VLOOKUP('zapisy k stolom'!F1495,PAVUK!$GR$2:$GS$8,2,0),IF($K$1=16,VLOOKUP('zapisy k stolom'!F1495,PAVUK!$HF$2:$HG$16,2,0),IF($K$1=32,VLOOKUP('zapisy k stolom'!F1495,PAVUK!$HB$2:$HC$32,2,0),IF('zapisy k stolom'!$K$1=64,VLOOKUP('zapisy k stolom'!F1495,PAVUK!$GX$2:$GY$64,2,0),IF('zapisy k stolom'!$K$1=128,VLOOKUP('zapisy k stolom'!F1495,PAVUK!$GT$2:$GU$128,2,0))))))</f>
        <v>#N/A</v>
      </c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6"/>
      <c r="X1506" s="52"/>
    </row>
    <row r="1507" spans="1:53" ht="39.9" customHeight="1" x14ac:dyDescent="1.1000000000000001">
      <c r="E1507" s="60"/>
      <c r="F1507" s="61"/>
      <c r="G1507" s="52"/>
      <c r="H1507" s="52" t="s">
        <v>18</v>
      </c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6"/>
      <c r="X1507" s="52"/>
    </row>
    <row r="1508" spans="1:53" ht="39.9" customHeight="1" x14ac:dyDescent="1.1000000000000001">
      <c r="E1508" s="60"/>
      <c r="F1508" s="61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6"/>
      <c r="X1508" s="52"/>
    </row>
    <row r="1509" spans="1:53" ht="39.9" customHeight="1" x14ac:dyDescent="1.1000000000000001">
      <c r="E1509" s="60"/>
      <c r="F1509" s="61"/>
      <c r="G1509" s="52"/>
      <c r="H1509" s="52"/>
      <c r="I1509" s="289" t="str">
        <f>I1497</f>
        <v xml:space="preserve"> </v>
      </c>
      <c r="J1509" s="289"/>
      <c r="K1509" s="289"/>
      <c r="L1509" s="289"/>
      <c r="M1509" s="52"/>
      <c r="N1509" s="52"/>
      <c r="P1509" s="289" t="str">
        <f>I1500</f>
        <v xml:space="preserve"> </v>
      </c>
      <c r="Q1509" s="289"/>
      <c r="R1509" s="289"/>
      <c r="S1509" s="289"/>
      <c r="T1509" s="290"/>
      <c r="U1509" s="290"/>
      <c r="V1509" s="52"/>
      <c r="W1509" s="56"/>
      <c r="X1509" s="52"/>
    </row>
    <row r="1510" spans="1:53" ht="39.9" customHeight="1" x14ac:dyDescent="1.1000000000000001">
      <c r="E1510" s="60"/>
      <c r="F1510" s="61"/>
      <c r="G1510" s="52"/>
      <c r="H1510" s="52"/>
      <c r="I1510" s="289" t="str">
        <f>I1498</f>
        <v xml:space="preserve"> </v>
      </c>
      <c r="J1510" s="289"/>
      <c r="K1510" s="289"/>
      <c r="L1510" s="289"/>
      <c r="M1510" s="52"/>
      <c r="N1510" s="52"/>
      <c r="O1510" s="52"/>
      <c r="P1510" s="289" t="str">
        <f>I1501</f>
        <v xml:space="preserve"> </v>
      </c>
      <c r="Q1510" s="289"/>
      <c r="R1510" s="289"/>
      <c r="S1510" s="289"/>
      <c r="T1510" s="290"/>
      <c r="U1510" s="290"/>
      <c r="V1510" s="52"/>
      <c r="W1510" s="56"/>
      <c r="X1510" s="52"/>
    </row>
    <row r="1511" spans="1:53" ht="69.900000000000006" customHeight="1" x14ac:dyDescent="1.1000000000000001">
      <c r="E1511" s="53"/>
      <c r="F1511" s="54"/>
      <c r="G1511" s="52"/>
      <c r="H1511" s="63" t="s">
        <v>21</v>
      </c>
      <c r="I1511" s="291"/>
      <c r="J1511" s="292"/>
      <c r="K1511" s="292"/>
      <c r="L1511" s="293"/>
      <c r="M1511" s="52"/>
      <c r="N1511" s="52"/>
      <c r="O1511" s="63" t="s">
        <v>21</v>
      </c>
      <c r="P1511" s="294"/>
      <c r="Q1511" s="294"/>
      <c r="R1511" s="294"/>
      <c r="S1511" s="294"/>
      <c r="T1511" s="294"/>
      <c r="U1511" s="294"/>
      <c r="V1511" s="52"/>
      <c r="W1511" s="56"/>
      <c r="X1511" s="52"/>
    </row>
    <row r="1512" spans="1:53" ht="69.900000000000006" customHeight="1" x14ac:dyDescent="1.1000000000000001">
      <c r="E1512" s="53"/>
      <c r="F1512" s="54"/>
      <c r="G1512" s="52"/>
      <c r="H1512" s="63" t="s">
        <v>22</v>
      </c>
      <c r="I1512" s="294"/>
      <c r="J1512" s="294"/>
      <c r="K1512" s="294"/>
      <c r="L1512" s="294"/>
      <c r="M1512" s="52"/>
      <c r="N1512" s="52"/>
      <c r="O1512" s="63" t="s">
        <v>22</v>
      </c>
      <c r="P1512" s="294"/>
      <c r="Q1512" s="294"/>
      <c r="R1512" s="294"/>
      <c r="S1512" s="294"/>
      <c r="T1512" s="294"/>
      <c r="U1512" s="294"/>
      <c r="V1512" s="52"/>
      <c r="W1512" s="56"/>
      <c r="X1512" s="52"/>
    </row>
    <row r="1513" spans="1:53" ht="69.900000000000006" customHeight="1" x14ac:dyDescent="1.1000000000000001">
      <c r="E1513" s="53"/>
      <c r="F1513" s="54"/>
      <c r="G1513" s="52"/>
      <c r="H1513" s="63" t="s">
        <v>22</v>
      </c>
      <c r="I1513" s="294"/>
      <c r="J1513" s="294"/>
      <c r="K1513" s="294"/>
      <c r="L1513" s="294"/>
      <c r="M1513" s="52"/>
      <c r="N1513" s="52"/>
      <c r="O1513" s="63" t="s">
        <v>22</v>
      </c>
      <c r="P1513" s="294"/>
      <c r="Q1513" s="294"/>
      <c r="R1513" s="294"/>
      <c r="S1513" s="294"/>
      <c r="T1513" s="294"/>
      <c r="U1513" s="294"/>
      <c r="V1513" s="52"/>
      <c r="W1513" s="56"/>
      <c r="X1513" s="52"/>
    </row>
    <row r="1514" spans="1:53" ht="39.9" customHeight="1" thickBot="1" x14ac:dyDescent="1.1499999999999999">
      <c r="E1514" s="64"/>
      <c r="F1514" s="65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7"/>
      <c r="U1514" s="67"/>
      <c r="V1514" s="67"/>
      <c r="W1514" s="68"/>
      <c r="X1514" s="52"/>
    </row>
    <row r="1515" spans="1:53" ht="61.8" thickBot="1" x14ac:dyDescent="1.1499999999999999"/>
    <row r="1516" spans="1:53" ht="39.9" customHeight="1" x14ac:dyDescent="1.1000000000000001">
      <c r="A1516" s="41" t="e">
        <f>F1527</f>
        <v>#N/A</v>
      </c>
      <c r="C1516" s="40"/>
      <c r="D1516" s="40"/>
      <c r="E1516" s="48" t="s">
        <v>39</v>
      </c>
      <c r="F1516" s="49">
        <f>F1495+1</f>
        <v>73</v>
      </c>
      <c r="G1516" s="50"/>
      <c r="H1516" s="86" t="s">
        <v>192</v>
      </c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 t="s">
        <v>15</v>
      </c>
      <c r="W1516" s="51"/>
      <c r="X1516" s="52"/>
      <c r="Y1516" s="42" t="e">
        <f>A1518</f>
        <v>#N/A</v>
      </c>
      <c r="Z1516" s="47" t="str">
        <f>CONCATENATE("(",V1518,":",V1521,")")</f>
        <v>(:)</v>
      </c>
      <c r="AA1516" s="44" t="str">
        <f>IF(N1525=" ","",IF(N1525=I1518,B1518,IF(N1525=I1521,B1521," ")))</f>
        <v/>
      </c>
      <c r="AB1516" s="44" t="str">
        <f>IF(V1518&gt;V1521,AV1516,IF(V1521&gt;V1518,AV1517,""))</f>
        <v/>
      </c>
      <c r="AC1516" s="44" t="e">
        <f>CONCATENATE("Tbl.: ",F1518,"   H: ",F1521,"   D: ",F1520)</f>
        <v>#N/A</v>
      </c>
      <c r="AD1516" s="42" t="e">
        <f>IF(OR(I1521="X",I1518="X"),"",IF(N1525=I1518,B1521,B1518))</f>
        <v>#N/A</v>
      </c>
      <c r="AE1516" s="42" t="s">
        <v>4</v>
      </c>
      <c r="AV1516" s="45" t="str">
        <f>CONCATENATE(V1518,":",V1521, " ( ",AN1518,",",AO1518,",",AP1518,",",AQ1518,",",AR1518,",",AS1518,",",AT1518," ) ")</f>
        <v xml:space="preserve">: ( ,,,,,, ) </v>
      </c>
    </row>
    <row r="1517" spans="1:53" ht="39.9" customHeight="1" x14ac:dyDescent="1.1000000000000001">
      <c r="C1517" s="40"/>
      <c r="D1517" s="40"/>
      <c r="E1517" s="53"/>
      <c r="F1517" s="54"/>
      <c r="G1517" s="85" t="s">
        <v>191</v>
      </c>
      <c r="H1517" s="87" t="s">
        <v>193</v>
      </c>
      <c r="I1517" s="52"/>
      <c r="J1517" s="52"/>
      <c r="K1517" s="52"/>
      <c r="L1517" s="52"/>
      <c r="M1517" s="52"/>
      <c r="N1517" s="55">
        <v>1</v>
      </c>
      <c r="O1517" s="55">
        <v>2</v>
      </c>
      <c r="P1517" s="55">
        <v>3</v>
      </c>
      <c r="Q1517" s="55">
        <v>4</v>
      </c>
      <c r="R1517" s="55">
        <v>5</v>
      </c>
      <c r="S1517" s="55">
        <v>6</v>
      </c>
      <c r="T1517" s="55">
        <v>7</v>
      </c>
      <c r="U1517" s="52"/>
      <c r="V1517" s="55" t="s">
        <v>16</v>
      </c>
      <c r="W1517" s="56"/>
      <c r="X1517" s="52"/>
      <c r="AE1517" s="42" t="s">
        <v>38</v>
      </c>
      <c r="AV1517" s="45" t="str">
        <f>CONCATENATE(V1521,":",V1518, " ( ",AN1519,",",AO1519,",",AP1519,",",AQ1519,",",AR1519,",",AS1519,",",AT1519," ) ")</f>
        <v xml:space="preserve">: ( ,,,,,, ) </v>
      </c>
    </row>
    <row r="1518" spans="1:53" ht="39.9" customHeight="1" x14ac:dyDescent="1.1000000000000001">
      <c r="A1518" s="41" t="e">
        <f>CONCATENATE(1,A1516)</f>
        <v>#N/A</v>
      </c>
      <c r="B1518" s="41" t="e">
        <f>VLOOKUP(A1518,'KO KODY SPOLU'!$A$3:$B$478,2,0)</f>
        <v>#N/A</v>
      </c>
      <c r="C1518" s="40"/>
      <c r="D1518" s="40"/>
      <c r="E1518" s="53" t="s">
        <v>14</v>
      </c>
      <c r="F1518" s="54" t="e">
        <f>VLOOKUP(A1516,'zoznam zapasov pomoc'!$A$6:$K$133,11,0)</f>
        <v>#N/A</v>
      </c>
      <c r="G1518" s="298"/>
      <c r="H1518" s="150"/>
      <c r="I1518" s="296" t="str">
        <f>IF(ISERROR(VLOOKUP(B1518,vylosovanie!$N$10:$Q$162,3,0))=TRUE," ",VLOOKUP(B1518,vylosovanie!$N$10:$Q$162,3,0))</f>
        <v xml:space="preserve"> </v>
      </c>
      <c r="J1518" s="297"/>
      <c r="K1518" s="297"/>
      <c r="L1518" s="297"/>
      <c r="M1518" s="52"/>
      <c r="N1518" s="300"/>
      <c r="O1518" s="300"/>
      <c r="P1518" s="300"/>
      <c r="Q1518" s="300"/>
      <c r="R1518" s="300"/>
      <c r="S1518" s="300"/>
      <c r="T1518" s="300"/>
      <c r="U1518" s="52"/>
      <c r="V1518" s="295" t="str">
        <f>IF(SUM(AF1518:AL1519)=0,"",SUM(AF1518:AL1518))</f>
        <v/>
      </c>
      <c r="W1518" s="56"/>
      <c r="X1518" s="52"/>
      <c r="AE1518" s="42">
        <f>VLOOKUP(I1518,vylosovanie!$F$5:$L$41,7,0)</f>
        <v>51</v>
      </c>
      <c r="AF1518" s="57">
        <f>IF(N1518&gt;N1521,1,0)</f>
        <v>0</v>
      </c>
      <c r="AG1518" s="57">
        <f t="shared" ref="AG1518" si="1872">IF(O1518&gt;O1521,1,0)</f>
        <v>0</v>
      </c>
      <c r="AH1518" s="57">
        <f t="shared" ref="AH1518" si="1873">IF(P1518&gt;P1521,1,0)</f>
        <v>0</v>
      </c>
      <c r="AI1518" s="57">
        <f t="shared" ref="AI1518" si="1874">IF(Q1518&gt;Q1521,1,0)</f>
        <v>0</v>
      </c>
      <c r="AJ1518" s="57">
        <f t="shared" ref="AJ1518" si="1875">IF(R1518&gt;R1521,1,0)</f>
        <v>0</v>
      </c>
      <c r="AK1518" s="57">
        <f t="shared" ref="AK1518" si="1876">IF(S1518&gt;S1521,1,0)</f>
        <v>0</v>
      </c>
      <c r="AL1518" s="57">
        <f t="shared" ref="AL1518" si="1877">IF(T1518&gt;T1521,1,0)</f>
        <v>0</v>
      </c>
      <c r="AN1518" s="57" t="str">
        <f t="shared" ref="AN1518" si="1878">IF(ISBLANK(N1518)=TRUE,"",IF(AF1518=1,N1521,-N1518))</f>
        <v/>
      </c>
      <c r="AO1518" s="57" t="str">
        <f t="shared" ref="AO1518" si="1879">IF(ISBLANK(O1518)=TRUE,"",IF(AG1518=1,O1521,-O1518))</f>
        <v/>
      </c>
      <c r="AP1518" s="57" t="str">
        <f t="shared" ref="AP1518" si="1880">IF(ISBLANK(P1518)=TRUE,"",IF(AH1518=1,P1521,-P1518))</f>
        <v/>
      </c>
      <c r="AQ1518" s="57" t="str">
        <f t="shared" ref="AQ1518" si="1881">IF(ISBLANK(Q1518)=TRUE,"",IF(AI1518=1,Q1521,-Q1518))</f>
        <v/>
      </c>
      <c r="AR1518" s="57" t="str">
        <f t="shared" ref="AR1518" si="1882">IF(ISBLANK(R1518)=TRUE,"",IF(AJ1518=1,R1521,-R1518))</f>
        <v/>
      </c>
      <c r="AS1518" s="57" t="str">
        <f t="shared" ref="AS1518" si="1883">IF(ISBLANK(S1518)=TRUE,"",IF(AK1518=1,S1521,-S1518))</f>
        <v/>
      </c>
      <c r="AT1518" s="57" t="str">
        <f t="shared" ref="AT1518" si="1884">IF(ISBLANK(T1518)=TRUE,"",IF(AL1518=1,T1521,-T1518))</f>
        <v/>
      </c>
      <c r="AZ1518" s="58" t="s">
        <v>5</v>
      </c>
      <c r="BA1518" s="58">
        <v>1</v>
      </c>
    </row>
    <row r="1519" spans="1:53" ht="39.9" customHeight="1" x14ac:dyDescent="1.1000000000000001">
      <c r="C1519" s="40"/>
      <c r="D1519" s="40"/>
      <c r="E1519" s="53"/>
      <c r="F1519" s="54"/>
      <c r="G1519" s="299"/>
      <c r="H1519" s="150"/>
      <c r="I1519" s="296" t="str">
        <f>IF(ISERROR(VLOOKUP(B1518,vylosovanie!$N$10:$Q$162,3,0))=TRUE," ",VLOOKUP(B1518,vylosovanie!$N$10:$Q$162,4,0))</f>
        <v xml:space="preserve"> </v>
      </c>
      <c r="J1519" s="297"/>
      <c r="K1519" s="297"/>
      <c r="L1519" s="297"/>
      <c r="M1519" s="52"/>
      <c r="N1519" s="301"/>
      <c r="O1519" s="301"/>
      <c r="P1519" s="301"/>
      <c r="Q1519" s="301"/>
      <c r="R1519" s="301"/>
      <c r="S1519" s="301"/>
      <c r="T1519" s="301"/>
      <c r="U1519" s="52"/>
      <c r="V1519" s="295"/>
      <c r="W1519" s="56"/>
      <c r="X1519" s="52"/>
      <c r="AE1519" s="42">
        <f>VLOOKUP(I1521,vylosovanie!$F$5:$L$41,7,0)</f>
        <v>51</v>
      </c>
      <c r="AF1519" s="57">
        <f>IF(N1521&gt;N1518,1,0)</f>
        <v>0</v>
      </c>
      <c r="AG1519" s="57">
        <f t="shared" ref="AG1519" si="1885">IF(O1521&gt;O1518,1,0)</f>
        <v>0</v>
      </c>
      <c r="AH1519" s="57">
        <f t="shared" ref="AH1519" si="1886">IF(P1521&gt;P1518,1,0)</f>
        <v>0</v>
      </c>
      <c r="AI1519" s="57">
        <f t="shared" ref="AI1519" si="1887">IF(Q1521&gt;Q1518,1,0)</f>
        <v>0</v>
      </c>
      <c r="AJ1519" s="57">
        <f t="shared" ref="AJ1519" si="1888">IF(R1521&gt;R1518,1,0)</f>
        <v>0</v>
      </c>
      <c r="AK1519" s="57">
        <f t="shared" ref="AK1519" si="1889">IF(S1521&gt;S1518,1,0)</f>
        <v>0</v>
      </c>
      <c r="AL1519" s="57">
        <f t="shared" ref="AL1519" si="1890">IF(T1521&gt;T1518,1,0)</f>
        <v>0</v>
      </c>
      <c r="AN1519" s="57" t="str">
        <f t="shared" ref="AN1519" si="1891">IF(ISBLANK(N1521)=TRUE,"",IF(AF1519=1,N1518,-N1521))</f>
        <v/>
      </c>
      <c r="AO1519" s="57" t="str">
        <f t="shared" ref="AO1519" si="1892">IF(ISBLANK(O1521)=TRUE,"",IF(AG1519=1,O1518,-O1521))</f>
        <v/>
      </c>
      <c r="AP1519" s="57" t="str">
        <f t="shared" ref="AP1519" si="1893">IF(ISBLANK(P1521)=TRUE,"",IF(AH1519=1,P1518,-P1521))</f>
        <v/>
      </c>
      <c r="AQ1519" s="57" t="str">
        <f t="shared" ref="AQ1519" si="1894">IF(ISBLANK(Q1521)=TRUE,"",IF(AI1519=1,Q1518,-Q1521))</f>
        <v/>
      </c>
      <c r="AR1519" s="57" t="str">
        <f t="shared" ref="AR1519" si="1895">IF(ISBLANK(R1521)=TRUE,"",IF(AJ1519=1,R1518,-R1521))</f>
        <v/>
      </c>
      <c r="AS1519" s="57" t="str">
        <f t="shared" ref="AS1519" si="1896">IF(ISBLANK(S1521)=TRUE,"",IF(AK1519=1,S1518,-S1521))</f>
        <v/>
      </c>
      <c r="AT1519" s="57" t="str">
        <f t="shared" ref="AT1519" si="1897">IF(ISBLANK(T1521)=TRUE,"",IF(AL1519=1,T1518,-T1521))</f>
        <v/>
      </c>
      <c r="AZ1519" s="58" t="s">
        <v>10</v>
      </c>
      <c r="BA1519" s="58">
        <v>2</v>
      </c>
    </row>
    <row r="1520" spans="1:53" ht="39.9" customHeight="1" x14ac:dyDescent="1.1000000000000001">
      <c r="C1520" s="40"/>
      <c r="D1520" s="40"/>
      <c r="E1520" s="53" t="s">
        <v>20</v>
      </c>
      <c r="F1520" s="54" t="e">
        <f>VLOOKUP(A1516,'zoznam zapasov pomoc'!$A$6:$K$133,9,0)</f>
        <v>#N/A</v>
      </c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6"/>
      <c r="X1520" s="52"/>
      <c r="AZ1520" s="58" t="s">
        <v>23</v>
      </c>
      <c r="BA1520" s="58">
        <v>3</v>
      </c>
    </row>
    <row r="1521" spans="1:53" ht="39.9" customHeight="1" x14ac:dyDescent="1.1000000000000001">
      <c r="A1521" s="41" t="e">
        <f>CONCATENATE(2,A1516)</f>
        <v>#N/A</v>
      </c>
      <c r="B1521" s="41" t="e">
        <f>VLOOKUP(A1521,'KO KODY SPOLU'!$A$3:$B$478,2,0)</f>
        <v>#N/A</v>
      </c>
      <c r="C1521" s="40"/>
      <c r="D1521" s="40"/>
      <c r="E1521" s="53" t="s">
        <v>13</v>
      </c>
      <c r="F1521" s="59" t="e">
        <f>VLOOKUP(A1516,'zoznam zapasov pomoc'!$A$6:$K$133,10,0)</f>
        <v>#N/A</v>
      </c>
      <c r="G1521" s="298"/>
      <c r="H1521" s="150"/>
      <c r="I1521" s="296" t="str">
        <f>IF(ISERROR(VLOOKUP(B1521,vylosovanie!$N$10:$Q$162,3,0))=TRUE," ",VLOOKUP(B1521,vylosovanie!$N$10:$Q$162,3,0))</f>
        <v xml:space="preserve"> </v>
      </c>
      <c r="J1521" s="297"/>
      <c r="K1521" s="297"/>
      <c r="L1521" s="297"/>
      <c r="M1521" s="52"/>
      <c r="N1521" s="300"/>
      <c r="O1521" s="300"/>
      <c r="P1521" s="300"/>
      <c r="Q1521" s="300"/>
      <c r="R1521" s="300"/>
      <c r="S1521" s="300"/>
      <c r="T1521" s="300"/>
      <c r="U1521" s="52"/>
      <c r="V1521" s="295" t="str">
        <f>IF(SUM(AF1518:AL1519)=0,"",SUM(AF1519:AL1519))</f>
        <v/>
      </c>
      <c r="W1521" s="56"/>
      <c r="X1521" s="52"/>
      <c r="AZ1521" s="58" t="s">
        <v>24</v>
      </c>
      <c r="BA1521" s="58">
        <v>4</v>
      </c>
    </row>
    <row r="1522" spans="1:53" ht="39.9" customHeight="1" x14ac:dyDescent="1.1000000000000001">
      <c r="C1522" s="40"/>
      <c r="D1522" s="40"/>
      <c r="E1522" s="60"/>
      <c r="F1522" s="61"/>
      <c r="G1522" s="299"/>
      <c r="H1522" s="150"/>
      <c r="I1522" s="296" t="str">
        <f>IF(ISERROR(VLOOKUP(B1521,vylosovanie!$N$10:$Q$162,3,0))=TRUE," ",VLOOKUP(B1521,vylosovanie!$N$10:$Q$162,4,0))</f>
        <v xml:space="preserve"> </v>
      </c>
      <c r="J1522" s="297"/>
      <c r="K1522" s="297"/>
      <c r="L1522" s="297"/>
      <c r="M1522" s="52"/>
      <c r="N1522" s="301"/>
      <c r="O1522" s="301"/>
      <c r="P1522" s="301"/>
      <c r="Q1522" s="301"/>
      <c r="R1522" s="301"/>
      <c r="S1522" s="301"/>
      <c r="T1522" s="301"/>
      <c r="U1522" s="52"/>
      <c r="V1522" s="295"/>
      <c r="W1522" s="56"/>
      <c r="X1522" s="52"/>
      <c r="AZ1522" s="58" t="s">
        <v>25</v>
      </c>
      <c r="BA1522" s="58">
        <v>5</v>
      </c>
    </row>
    <row r="1523" spans="1:53" ht="39.9" customHeight="1" x14ac:dyDescent="1.1000000000000001">
      <c r="C1523" s="40"/>
      <c r="D1523" s="40"/>
      <c r="E1523" s="53" t="s">
        <v>36</v>
      </c>
      <c r="F1523" s="54" t="s">
        <v>476</v>
      </c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6"/>
      <c r="X1523" s="52"/>
      <c r="AZ1523" s="58" t="s">
        <v>26</v>
      </c>
      <c r="BA1523" s="58">
        <v>6</v>
      </c>
    </row>
    <row r="1524" spans="1:53" ht="39.9" customHeight="1" x14ac:dyDescent="1.1000000000000001">
      <c r="C1524" s="40"/>
      <c r="D1524" s="40"/>
      <c r="E1524" s="60"/>
      <c r="F1524" s="61"/>
      <c r="G1524" s="52"/>
      <c r="H1524" s="52"/>
      <c r="I1524" s="52" t="s">
        <v>17</v>
      </c>
      <c r="J1524" s="52"/>
      <c r="K1524" s="52"/>
      <c r="L1524" s="52"/>
      <c r="M1524" s="52"/>
      <c r="N1524" s="62"/>
      <c r="O1524" s="55"/>
      <c r="P1524" s="55" t="s">
        <v>19</v>
      </c>
      <c r="Q1524" s="55"/>
      <c r="R1524" s="55"/>
      <c r="S1524" s="55"/>
      <c r="T1524" s="55"/>
      <c r="U1524" s="52"/>
      <c r="V1524" s="52"/>
      <c r="W1524" s="56"/>
      <c r="X1524" s="52"/>
      <c r="AZ1524" s="58" t="s">
        <v>27</v>
      </c>
      <c r="BA1524" s="58">
        <v>7</v>
      </c>
    </row>
    <row r="1525" spans="1:53" ht="39.9" customHeight="1" x14ac:dyDescent="1.1000000000000001">
      <c r="E1525" s="53" t="s">
        <v>11</v>
      </c>
      <c r="F1525" s="54"/>
      <c r="G1525" s="52"/>
      <c r="H1525" s="52"/>
      <c r="I1525" s="294"/>
      <c r="J1525" s="294"/>
      <c r="K1525" s="294"/>
      <c r="L1525" s="294"/>
      <c r="M1525" s="52"/>
      <c r="N1525" s="291" t="str">
        <f>IF(I1518="x",I1521,IF(I1521="x",I1518,IF(V1518="w",I1518,IF(V1521="w",I1521,IF(V1518&gt;V1521,I1518,IF(V1521&gt;V1518,I1521," "))))))</f>
        <v xml:space="preserve"> </v>
      </c>
      <c r="O1525" s="302"/>
      <c r="P1525" s="302"/>
      <c r="Q1525" s="302"/>
      <c r="R1525" s="302"/>
      <c r="S1525" s="303"/>
      <c r="T1525" s="52"/>
      <c r="U1525" s="52"/>
      <c r="V1525" s="52"/>
      <c r="W1525" s="56"/>
      <c r="X1525" s="52"/>
      <c r="AZ1525" s="58" t="s">
        <v>28</v>
      </c>
      <c r="BA1525" s="58">
        <v>8</v>
      </c>
    </row>
    <row r="1526" spans="1:53" ht="39.9" customHeight="1" x14ac:dyDescent="1.1000000000000001">
      <c r="E1526" s="60"/>
      <c r="F1526" s="61"/>
      <c r="G1526" s="52"/>
      <c r="H1526" s="52"/>
      <c r="I1526" s="294"/>
      <c r="J1526" s="294"/>
      <c r="K1526" s="294"/>
      <c r="L1526" s="294"/>
      <c r="M1526" s="52"/>
      <c r="N1526" s="291" t="str">
        <f>IF(I1519="x",I1522,IF(I1522="x",I1519,IF(V1518="w",I1519,IF(V1521="w",I1522,IF(V1518&gt;V1521,I1519,IF(V1521&gt;V1518,I1522," "))))))</f>
        <v xml:space="preserve"> </v>
      </c>
      <c r="O1526" s="302"/>
      <c r="P1526" s="302"/>
      <c r="Q1526" s="302"/>
      <c r="R1526" s="302"/>
      <c r="S1526" s="303"/>
      <c r="T1526" s="52"/>
      <c r="U1526" s="52"/>
      <c r="V1526" s="52"/>
      <c r="W1526" s="56"/>
      <c r="X1526" s="52"/>
    </row>
    <row r="1527" spans="1:53" ht="39.9" customHeight="1" x14ac:dyDescent="1.1000000000000001">
      <c r="E1527" s="53" t="s">
        <v>12</v>
      </c>
      <c r="F1527" s="149" t="e">
        <f>IF($K$1=8,VLOOKUP('zapisy k stolom'!F1516,PAVUK!$GR$2:$GS$8,2,0),IF($K$1=16,VLOOKUP('zapisy k stolom'!F1516,PAVUK!$HF$2:$HG$16,2,0),IF($K$1=32,VLOOKUP('zapisy k stolom'!F1516,PAVUK!$HB$2:$HC$32,2,0),IF('zapisy k stolom'!$K$1=64,VLOOKUP('zapisy k stolom'!F1516,PAVUK!$GX$2:$GY$64,2,0),IF('zapisy k stolom'!$K$1=128,VLOOKUP('zapisy k stolom'!F1516,PAVUK!$GT$2:$GU$128,2,0))))))</f>
        <v>#N/A</v>
      </c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6"/>
      <c r="X1527" s="52"/>
    </row>
    <row r="1528" spans="1:53" ht="39.9" customHeight="1" x14ac:dyDescent="1.1000000000000001">
      <c r="E1528" s="60"/>
      <c r="F1528" s="61"/>
      <c r="G1528" s="52"/>
      <c r="H1528" s="52" t="s">
        <v>18</v>
      </c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6"/>
      <c r="X1528" s="52"/>
    </row>
    <row r="1529" spans="1:53" ht="39.9" customHeight="1" x14ac:dyDescent="1.1000000000000001">
      <c r="E1529" s="60"/>
      <c r="F1529" s="61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6"/>
      <c r="X1529" s="52"/>
    </row>
    <row r="1530" spans="1:53" ht="39.9" customHeight="1" x14ac:dyDescent="1.1000000000000001">
      <c r="E1530" s="60"/>
      <c r="F1530" s="61"/>
      <c r="G1530" s="52"/>
      <c r="H1530" s="52"/>
      <c r="I1530" s="289" t="str">
        <f>I1518</f>
        <v xml:space="preserve"> </v>
      </c>
      <c r="J1530" s="289"/>
      <c r="K1530" s="289"/>
      <c r="L1530" s="289"/>
      <c r="M1530" s="52"/>
      <c r="N1530" s="52"/>
      <c r="P1530" s="289" t="str">
        <f>I1521</f>
        <v xml:space="preserve"> </v>
      </c>
      <c r="Q1530" s="289"/>
      <c r="R1530" s="289"/>
      <c r="S1530" s="289"/>
      <c r="T1530" s="290"/>
      <c r="U1530" s="290"/>
      <c r="V1530" s="52"/>
      <c r="W1530" s="56"/>
      <c r="X1530" s="52"/>
    </row>
    <row r="1531" spans="1:53" ht="39.9" customHeight="1" x14ac:dyDescent="1.1000000000000001">
      <c r="E1531" s="60"/>
      <c r="F1531" s="61"/>
      <c r="G1531" s="52"/>
      <c r="H1531" s="52"/>
      <c r="I1531" s="289" t="str">
        <f>I1519</f>
        <v xml:space="preserve"> </v>
      </c>
      <c r="J1531" s="289"/>
      <c r="K1531" s="289"/>
      <c r="L1531" s="289"/>
      <c r="M1531" s="52"/>
      <c r="N1531" s="52"/>
      <c r="O1531" s="52"/>
      <c r="P1531" s="289" t="str">
        <f>I1522</f>
        <v xml:space="preserve"> </v>
      </c>
      <c r="Q1531" s="289"/>
      <c r="R1531" s="289"/>
      <c r="S1531" s="289"/>
      <c r="T1531" s="290"/>
      <c r="U1531" s="290"/>
      <c r="V1531" s="52"/>
      <c r="W1531" s="56"/>
      <c r="X1531" s="52"/>
    </row>
    <row r="1532" spans="1:53" ht="69.900000000000006" customHeight="1" x14ac:dyDescent="1.1000000000000001">
      <c r="E1532" s="53"/>
      <c r="F1532" s="54"/>
      <c r="G1532" s="52"/>
      <c r="H1532" s="63" t="s">
        <v>21</v>
      </c>
      <c r="I1532" s="291"/>
      <c r="J1532" s="292"/>
      <c r="K1532" s="292"/>
      <c r="L1532" s="293"/>
      <c r="M1532" s="52"/>
      <c r="N1532" s="52"/>
      <c r="O1532" s="63" t="s">
        <v>21</v>
      </c>
      <c r="P1532" s="294"/>
      <c r="Q1532" s="294"/>
      <c r="R1532" s="294"/>
      <c r="S1532" s="294"/>
      <c r="T1532" s="294"/>
      <c r="U1532" s="294"/>
      <c r="V1532" s="52"/>
      <c r="W1532" s="56"/>
      <c r="X1532" s="52"/>
    </row>
    <row r="1533" spans="1:53" ht="69.900000000000006" customHeight="1" x14ac:dyDescent="1.1000000000000001">
      <c r="E1533" s="53"/>
      <c r="F1533" s="54"/>
      <c r="G1533" s="52"/>
      <c r="H1533" s="63" t="s">
        <v>22</v>
      </c>
      <c r="I1533" s="294"/>
      <c r="J1533" s="294"/>
      <c r="K1533" s="294"/>
      <c r="L1533" s="294"/>
      <c r="M1533" s="52"/>
      <c r="N1533" s="52"/>
      <c r="O1533" s="63" t="s">
        <v>22</v>
      </c>
      <c r="P1533" s="294"/>
      <c r="Q1533" s="294"/>
      <c r="R1533" s="294"/>
      <c r="S1533" s="294"/>
      <c r="T1533" s="294"/>
      <c r="U1533" s="294"/>
      <c r="V1533" s="52"/>
      <c r="W1533" s="56"/>
      <c r="X1533" s="52"/>
    </row>
    <row r="1534" spans="1:53" ht="69.900000000000006" customHeight="1" x14ac:dyDescent="1.1000000000000001">
      <c r="E1534" s="53"/>
      <c r="F1534" s="54"/>
      <c r="G1534" s="52"/>
      <c r="H1534" s="63" t="s">
        <v>22</v>
      </c>
      <c r="I1534" s="294"/>
      <c r="J1534" s="294"/>
      <c r="K1534" s="294"/>
      <c r="L1534" s="294"/>
      <c r="M1534" s="52"/>
      <c r="N1534" s="52"/>
      <c r="O1534" s="63" t="s">
        <v>22</v>
      </c>
      <c r="P1534" s="294"/>
      <c r="Q1534" s="294"/>
      <c r="R1534" s="294"/>
      <c r="S1534" s="294"/>
      <c r="T1534" s="294"/>
      <c r="U1534" s="294"/>
      <c r="V1534" s="52"/>
      <c r="W1534" s="56"/>
      <c r="X1534" s="52"/>
    </row>
    <row r="1535" spans="1:53" ht="39.9" customHeight="1" thickBot="1" x14ac:dyDescent="1.1499999999999999">
      <c r="E1535" s="64"/>
      <c r="F1535" s="65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7"/>
      <c r="U1535" s="67"/>
      <c r="V1535" s="67"/>
      <c r="W1535" s="68"/>
      <c r="X1535" s="52"/>
    </row>
    <row r="1536" spans="1:53" ht="61.8" thickBot="1" x14ac:dyDescent="1.1499999999999999"/>
    <row r="1537" spans="1:53" ht="39.9" customHeight="1" x14ac:dyDescent="1.1000000000000001">
      <c r="A1537" s="41" t="e">
        <f>F1548</f>
        <v>#N/A</v>
      </c>
      <c r="C1537" s="40"/>
      <c r="D1537" s="40"/>
      <c r="E1537" s="48" t="s">
        <v>39</v>
      </c>
      <c r="F1537" s="49">
        <f>F1516+1</f>
        <v>74</v>
      </c>
      <c r="G1537" s="50"/>
      <c r="H1537" s="86" t="s">
        <v>192</v>
      </c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 t="s">
        <v>15</v>
      </c>
      <c r="W1537" s="51"/>
      <c r="X1537" s="52"/>
      <c r="Y1537" s="42" t="e">
        <f>A1539</f>
        <v>#N/A</v>
      </c>
      <c r="Z1537" s="47" t="str">
        <f>CONCATENATE("(",V1539,":",V1542,")")</f>
        <v>(:)</v>
      </c>
      <c r="AA1537" s="44" t="str">
        <f>IF(N1546=" ","",IF(N1546=I1539,B1539,IF(N1546=I1542,B1542," ")))</f>
        <v/>
      </c>
      <c r="AB1537" s="44" t="str">
        <f>IF(V1539&gt;V1542,AV1537,IF(V1542&gt;V1539,AV1538,""))</f>
        <v/>
      </c>
      <c r="AC1537" s="44" t="e">
        <f>CONCATENATE("Tbl.: ",F1539,"   H: ",F1542,"   D: ",F1541)</f>
        <v>#N/A</v>
      </c>
      <c r="AD1537" s="42" t="e">
        <f>IF(OR(I1542="X",I1539="X"),"",IF(N1546=I1539,B1542,B1539))</f>
        <v>#N/A</v>
      </c>
      <c r="AE1537" s="42" t="s">
        <v>4</v>
      </c>
      <c r="AV1537" s="45" t="str">
        <f>CONCATENATE(V1539,":",V1542, " ( ",AN1539,",",AO1539,",",AP1539,",",AQ1539,",",AR1539,",",AS1539,",",AT1539," ) ")</f>
        <v xml:space="preserve">: ( ,,,,,, ) </v>
      </c>
    </row>
    <row r="1538" spans="1:53" ht="39.9" customHeight="1" x14ac:dyDescent="1.1000000000000001">
      <c r="C1538" s="40"/>
      <c r="D1538" s="40"/>
      <c r="E1538" s="53"/>
      <c r="F1538" s="54"/>
      <c r="G1538" s="85" t="s">
        <v>191</v>
      </c>
      <c r="H1538" s="87" t="s">
        <v>193</v>
      </c>
      <c r="I1538" s="52"/>
      <c r="J1538" s="52"/>
      <c r="K1538" s="52"/>
      <c r="L1538" s="52"/>
      <c r="M1538" s="52"/>
      <c r="N1538" s="55">
        <v>1</v>
      </c>
      <c r="O1538" s="55">
        <v>2</v>
      </c>
      <c r="P1538" s="55">
        <v>3</v>
      </c>
      <c r="Q1538" s="55">
        <v>4</v>
      </c>
      <c r="R1538" s="55">
        <v>5</v>
      </c>
      <c r="S1538" s="55">
        <v>6</v>
      </c>
      <c r="T1538" s="55">
        <v>7</v>
      </c>
      <c r="U1538" s="52"/>
      <c r="V1538" s="55" t="s">
        <v>16</v>
      </c>
      <c r="W1538" s="56"/>
      <c r="X1538" s="52"/>
      <c r="AE1538" s="42" t="s">
        <v>38</v>
      </c>
      <c r="AV1538" s="45" t="str">
        <f>CONCATENATE(V1542,":",V1539, " ( ",AN1540,",",AO1540,",",AP1540,",",AQ1540,",",AR1540,",",AS1540,",",AT1540," ) ")</f>
        <v xml:space="preserve">: ( ,,,,,, ) </v>
      </c>
    </row>
    <row r="1539" spans="1:53" ht="39.9" customHeight="1" x14ac:dyDescent="1.1000000000000001">
      <c r="A1539" s="41" t="e">
        <f>CONCATENATE(1,A1537)</f>
        <v>#N/A</v>
      </c>
      <c r="B1539" s="41" t="e">
        <f>VLOOKUP(A1539,'KO KODY SPOLU'!$A$3:$B$478,2,0)</f>
        <v>#N/A</v>
      </c>
      <c r="C1539" s="40"/>
      <c r="D1539" s="40"/>
      <c r="E1539" s="53" t="s">
        <v>14</v>
      </c>
      <c r="F1539" s="54" t="e">
        <f>VLOOKUP(A1537,'zoznam zapasov pomoc'!$A$6:$K$133,11,0)</f>
        <v>#N/A</v>
      </c>
      <c r="G1539" s="298"/>
      <c r="H1539" s="150"/>
      <c r="I1539" s="296" t="str">
        <f>IF(ISERROR(VLOOKUP(B1539,vylosovanie!$N$10:$Q$162,3,0))=TRUE," ",VLOOKUP(B1539,vylosovanie!$N$10:$Q$162,3,0))</f>
        <v xml:space="preserve"> </v>
      </c>
      <c r="J1539" s="297"/>
      <c r="K1539" s="297"/>
      <c r="L1539" s="297"/>
      <c r="M1539" s="52"/>
      <c r="N1539" s="300"/>
      <c r="O1539" s="300"/>
      <c r="P1539" s="300"/>
      <c r="Q1539" s="300"/>
      <c r="R1539" s="300"/>
      <c r="S1539" s="300"/>
      <c r="T1539" s="300"/>
      <c r="U1539" s="52"/>
      <c r="V1539" s="295" t="str">
        <f>IF(SUM(AF1539:AL1540)=0,"",SUM(AF1539:AL1539))</f>
        <v/>
      </c>
      <c r="W1539" s="56"/>
      <c r="X1539" s="52"/>
      <c r="AE1539" s="42">
        <f>VLOOKUP(I1539,vylosovanie!$F$5:$L$41,7,0)</f>
        <v>51</v>
      </c>
      <c r="AF1539" s="57">
        <f>IF(N1539&gt;N1542,1,0)</f>
        <v>0</v>
      </c>
      <c r="AG1539" s="57">
        <f t="shared" ref="AG1539" si="1898">IF(O1539&gt;O1542,1,0)</f>
        <v>0</v>
      </c>
      <c r="AH1539" s="57">
        <f t="shared" ref="AH1539" si="1899">IF(P1539&gt;P1542,1,0)</f>
        <v>0</v>
      </c>
      <c r="AI1539" s="57">
        <f t="shared" ref="AI1539" si="1900">IF(Q1539&gt;Q1542,1,0)</f>
        <v>0</v>
      </c>
      <c r="AJ1539" s="57">
        <f t="shared" ref="AJ1539" si="1901">IF(R1539&gt;R1542,1,0)</f>
        <v>0</v>
      </c>
      <c r="AK1539" s="57">
        <f t="shared" ref="AK1539" si="1902">IF(S1539&gt;S1542,1,0)</f>
        <v>0</v>
      </c>
      <c r="AL1539" s="57">
        <f t="shared" ref="AL1539" si="1903">IF(T1539&gt;T1542,1,0)</f>
        <v>0</v>
      </c>
      <c r="AN1539" s="57" t="str">
        <f t="shared" ref="AN1539" si="1904">IF(ISBLANK(N1539)=TRUE,"",IF(AF1539=1,N1542,-N1539))</f>
        <v/>
      </c>
      <c r="AO1539" s="57" t="str">
        <f t="shared" ref="AO1539" si="1905">IF(ISBLANK(O1539)=TRUE,"",IF(AG1539=1,O1542,-O1539))</f>
        <v/>
      </c>
      <c r="AP1539" s="57" t="str">
        <f t="shared" ref="AP1539" si="1906">IF(ISBLANK(P1539)=TRUE,"",IF(AH1539=1,P1542,-P1539))</f>
        <v/>
      </c>
      <c r="AQ1539" s="57" t="str">
        <f t="shared" ref="AQ1539" si="1907">IF(ISBLANK(Q1539)=TRUE,"",IF(AI1539=1,Q1542,-Q1539))</f>
        <v/>
      </c>
      <c r="AR1539" s="57" t="str">
        <f t="shared" ref="AR1539" si="1908">IF(ISBLANK(R1539)=TRUE,"",IF(AJ1539=1,R1542,-R1539))</f>
        <v/>
      </c>
      <c r="AS1539" s="57" t="str">
        <f t="shared" ref="AS1539" si="1909">IF(ISBLANK(S1539)=TRUE,"",IF(AK1539=1,S1542,-S1539))</f>
        <v/>
      </c>
      <c r="AT1539" s="57" t="str">
        <f t="shared" ref="AT1539" si="1910">IF(ISBLANK(T1539)=TRUE,"",IF(AL1539=1,T1542,-T1539))</f>
        <v/>
      </c>
      <c r="AZ1539" s="58" t="s">
        <v>5</v>
      </c>
      <c r="BA1539" s="58">
        <v>1</v>
      </c>
    </row>
    <row r="1540" spans="1:53" ht="39.9" customHeight="1" x14ac:dyDescent="1.1000000000000001">
      <c r="C1540" s="40"/>
      <c r="D1540" s="40"/>
      <c r="E1540" s="53"/>
      <c r="F1540" s="54"/>
      <c r="G1540" s="299"/>
      <c r="H1540" s="150"/>
      <c r="I1540" s="296" t="str">
        <f>IF(ISERROR(VLOOKUP(B1539,vylosovanie!$N$10:$Q$162,3,0))=TRUE," ",VLOOKUP(B1539,vylosovanie!$N$10:$Q$162,4,0))</f>
        <v xml:space="preserve"> </v>
      </c>
      <c r="J1540" s="297"/>
      <c r="K1540" s="297"/>
      <c r="L1540" s="297"/>
      <c r="M1540" s="52"/>
      <c r="N1540" s="301"/>
      <c r="O1540" s="301"/>
      <c r="P1540" s="301"/>
      <c r="Q1540" s="301"/>
      <c r="R1540" s="301"/>
      <c r="S1540" s="301"/>
      <c r="T1540" s="301"/>
      <c r="U1540" s="52"/>
      <c r="V1540" s="295"/>
      <c r="W1540" s="56"/>
      <c r="X1540" s="52"/>
      <c r="AE1540" s="42">
        <f>VLOOKUP(I1542,vylosovanie!$F$5:$L$41,7,0)</f>
        <v>51</v>
      </c>
      <c r="AF1540" s="57">
        <f>IF(N1542&gt;N1539,1,0)</f>
        <v>0</v>
      </c>
      <c r="AG1540" s="57">
        <f t="shared" ref="AG1540" si="1911">IF(O1542&gt;O1539,1,0)</f>
        <v>0</v>
      </c>
      <c r="AH1540" s="57">
        <f t="shared" ref="AH1540" si="1912">IF(P1542&gt;P1539,1,0)</f>
        <v>0</v>
      </c>
      <c r="AI1540" s="57">
        <f t="shared" ref="AI1540" si="1913">IF(Q1542&gt;Q1539,1,0)</f>
        <v>0</v>
      </c>
      <c r="AJ1540" s="57">
        <f t="shared" ref="AJ1540" si="1914">IF(R1542&gt;R1539,1,0)</f>
        <v>0</v>
      </c>
      <c r="AK1540" s="57">
        <f t="shared" ref="AK1540" si="1915">IF(S1542&gt;S1539,1,0)</f>
        <v>0</v>
      </c>
      <c r="AL1540" s="57">
        <f t="shared" ref="AL1540" si="1916">IF(T1542&gt;T1539,1,0)</f>
        <v>0</v>
      </c>
      <c r="AN1540" s="57" t="str">
        <f t="shared" ref="AN1540" si="1917">IF(ISBLANK(N1542)=TRUE,"",IF(AF1540=1,N1539,-N1542))</f>
        <v/>
      </c>
      <c r="AO1540" s="57" t="str">
        <f t="shared" ref="AO1540" si="1918">IF(ISBLANK(O1542)=TRUE,"",IF(AG1540=1,O1539,-O1542))</f>
        <v/>
      </c>
      <c r="AP1540" s="57" t="str">
        <f t="shared" ref="AP1540" si="1919">IF(ISBLANK(P1542)=TRUE,"",IF(AH1540=1,P1539,-P1542))</f>
        <v/>
      </c>
      <c r="AQ1540" s="57" t="str">
        <f t="shared" ref="AQ1540" si="1920">IF(ISBLANK(Q1542)=TRUE,"",IF(AI1540=1,Q1539,-Q1542))</f>
        <v/>
      </c>
      <c r="AR1540" s="57" t="str">
        <f t="shared" ref="AR1540" si="1921">IF(ISBLANK(R1542)=TRUE,"",IF(AJ1540=1,R1539,-R1542))</f>
        <v/>
      </c>
      <c r="AS1540" s="57" t="str">
        <f t="shared" ref="AS1540" si="1922">IF(ISBLANK(S1542)=TRUE,"",IF(AK1540=1,S1539,-S1542))</f>
        <v/>
      </c>
      <c r="AT1540" s="57" t="str">
        <f t="shared" ref="AT1540" si="1923">IF(ISBLANK(T1542)=TRUE,"",IF(AL1540=1,T1539,-T1542))</f>
        <v/>
      </c>
      <c r="AZ1540" s="58" t="s">
        <v>10</v>
      </c>
      <c r="BA1540" s="58">
        <v>2</v>
      </c>
    </row>
    <row r="1541" spans="1:53" ht="39.9" customHeight="1" x14ac:dyDescent="1.1000000000000001">
      <c r="C1541" s="40"/>
      <c r="D1541" s="40"/>
      <c r="E1541" s="53" t="s">
        <v>20</v>
      </c>
      <c r="F1541" s="54" t="e">
        <f>VLOOKUP(A1537,'zoznam zapasov pomoc'!$A$6:$K$133,9,0)</f>
        <v>#N/A</v>
      </c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6"/>
      <c r="X1541" s="52"/>
      <c r="AZ1541" s="58" t="s">
        <v>23</v>
      </c>
      <c r="BA1541" s="58">
        <v>3</v>
      </c>
    </row>
    <row r="1542" spans="1:53" ht="39.9" customHeight="1" x14ac:dyDescent="1.1000000000000001">
      <c r="A1542" s="41" t="e">
        <f>CONCATENATE(2,A1537)</f>
        <v>#N/A</v>
      </c>
      <c r="B1542" s="41" t="e">
        <f>VLOOKUP(A1542,'KO KODY SPOLU'!$A$3:$B$478,2,0)</f>
        <v>#N/A</v>
      </c>
      <c r="C1542" s="40"/>
      <c r="D1542" s="40"/>
      <c r="E1542" s="53" t="s">
        <v>13</v>
      </c>
      <c r="F1542" s="59" t="e">
        <f>VLOOKUP(A1537,'zoznam zapasov pomoc'!$A$6:$K$133,10,0)</f>
        <v>#N/A</v>
      </c>
      <c r="G1542" s="298"/>
      <c r="H1542" s="150"/>
      <c r="I1542" s="296" t="str">
        <f>IF(ISERROR(VLOOKUP(B1542,vylosovanie!$N$10:$Q$162,3,0))=TRUE," ",VLOOKUP(B1542,vylosovanie!$N$10:$Q$162,3,0))</f>
        <v xml:space="preserve"> </v>
      </c>
      <c r="J1542" s="297"/>
      <c r="K1542" s="297"/>
      <c r="L1542" s="297"/>
      <c r="M1542" s="52"/>
      <c r="N1542" s="300"/>
      <c r="O1542" s="300"/>
      <c r="P1542" s="300"/>
      <c r="Q1542" s="300"/>
      <c r="R1542" s="300"/>
      <c r="S1542" s="300"/>
      <c r="T1542" s="300"/>
      <c r="U1542" s="52"/>
      <c r="V1542" s="295" t="str">
        <f>IF(SUM(AF1539:AL1540)=0,"",SUM(AF1540:AL1540))</f>
        <v/>
      </c>
      <c r="W1542" s="56"/>
      <c r="X1542" s="52"/>
      <c r="AZ1542" s="58" t="s">
        <v>24</v>
      </c>
      <c r="BA1542" s="58">
        <v>4</v>
      </c>
    </row>
    <row r="1543" spans="1:53" ht="39.9" customHeight="1" x14ac:dyDescent="1.1000000000000001">
      <c r="C1543" s="40"/>
      <c r="D1543" s="40"/>
      <c r="E1543" s="60"/>
      <c r="F1543" s="61"/>
      <c r="G1543" s="299"/>
      <c r="H1543" s="150"/>
      <c r="I1543" s="296" t="str">
        <f>IF(ISERROR(VLOOKUP(B1542,vylosovanie!$N$10:$Q$162,3,0))=TRUE," ",VLOOKUP(B1542,vylosovanie!$N$10:$Q$162,4,0))</f>
        <v xml:space="preserve"> </v>
      </c>
      <c r="J1543" s="297"/>
      <c r="K1543" s="297"/>
      <c r="L1543" s="297"/>
      <c r="M1543" s="52"/>
      <c r="N1543" s="301"/>
      <c r="O1543" s="301"/>
      <c r="P1543" s="301"/>
      <c r="Q1543" s="301"/>
      <c r="R1543" s="301"/>
      <c r="S1543" s="301"/>
      <c r="T1543" s="301"/>
      <c r="U1543" s="52"/>
      <c r="V1543" s="295"/>
      <c r="W1543" s="56"/>
      <c r="X1543" s="52"/>
      <c r="AZ1543" s="58" t="s">
        <v>25</v>
      </c>
      <c r="BA1543" s="58">
        <v>5</v>
      </c>
    </row>
    <row r="1544" spans="1:53" ht="39.9" customHeight="1" x14ac:dyDescent="1.1000000000000001">
      <c r="C1544" s="40"/>
      <c r="D1544" s="40"/>
      <c r="E1544" s="53" t="s">
        <v>36</v>
      </c>
      <c r="F1544" s="54" t="s">
        <v>476</v>
      </c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6"/>
      <c r="X1544" s="52"/>
      <c r="AZ1544" s="58" t="s">
        <v>26</v>
      </c>
      <c r="BA1544" s="58">
        <v>6</v>
      </c>
    </row>
    <row r="1545" spans="1:53" ht="39.9" customHeight="1" x14ac:dyDescent="1.1000000000000001">
      <c r="C1545" s="40"/>
      <c r="D1545" s="40"/>
      <c r="E1545" s="60"/>
      <c r="F1545" s="61"/>
      <c r="G1545" s="52"/>
      <c r="H1545" s="52"/>
      <c r="I1545" s="52" t="s">
        <v>17</v>
      </c>
      <c r="J1545" s="52"/>
      <c r="K1545" s="52"/>
      <c r="L1545" s="52"/>
      <c r="M1545" s="52"/>
      <c r="N1545" s="62"/>
      <c r="O1545" s="55"/>
      <c r="P1545" s="55" t="s">
        <v>19</v>
      </c>
      <c r="Q1545" s="55"/>
      <c r="R1545" s="55"/>
      <c r="S1545" s="55"/>
      <c r="T1545" s="55"/>
      <c r="U1545" s="52"/>
      <c r="V1545" s="52"/>
      <c r="W1545" s="56"/>
      <c r="X1545" s="52"/>
      <c r="AZ1545" s="58" t="s">
        <v>27</v>
      </c>
      <c r="BA1545" s="58">
        <v>7</v>
      </c>
    </row>
    <row r="1546" spans="1:53" ht="39.9" customHeight="1" x14ac:dyDescent="1.1000000000000001">
      <c r="E1546" s="53" t="s">
        <v>11</v>
      </c>
      <c r="F1546" s="54"/>
      <c r="G1546" s="52"/>
      <c r="H1546" s="52"/>
      <c r="I1546" s="294"/>
      <c r="J1546" s="294"/>
      <c r="K1546" s="294"/>
      <c r="L1546" s="294"/>
      <c r="M1546" s="52"/>
      <c r="N1546" s="291" t="str">
        <f>IF(I1539="x",I1542,IF(I1542="x",I1539,IF(V1539="w",I1539,IF(V1542="w",I1542,IF(V1539&gt;V1542,I1539,IF(V1542&gt;V1539,I1542," "))))))</f>
        <v xml:space="preserve"> </v>
      </c>
      <c r="O1546" s="302"/>
      <c r="P1546" s="302"/>
      <c r="Q1546" s="302"/>
      <c r="R1546" s="302"/>
      <c r="S1546" s="303"/>
      <c r="T1546" s="52"/>
      <c r="U1546" s="52"/>
      <c r="V1546" s="52"/>
      <c r="W1546" s="56"/>
      <c r="X1546" s="52"/>
      <c r="AZ1546" s="58" t="s">
        <v>28</v>
      </c>
      <c r="BA1546" s="58">
        <v>8</v>
      </c>
    </row>
    <row r="1547" spans="1:53" ht="39.9" customHeight="1" x14ac:dyDescent="1.1000000000000001">
      <c r="E1547" s="60"/>
      <c r="F1547" s="61"/>
      <c r="G1547" s="52"/>
      <c r="H1547" s="52"/>
      <c r="I1547" s="294"/>
      <c r="J1547" s="294"/>
      <c r="K1547" s="294"/>
      <c r="L1547" s="294"/>
      <c r="M1547" s="52"/>
      <c r="N1547" s="291" t="str">
        <f>IF(I1540="x",I1543,IF(I1543="x",I1540,IF(V1539="w",I1540,IF(V1542="w",I1543,IF(V1539&gt;V1542,I1540,IF(V1542&gt;V1539,I1543," "))))))</f>
        <v xml:space="preserve"> </v>
      </c>
      <c r="O1547" s="302"/>
      <c r="P1547" s="302"/>
      <c r="Q1547" s="302"/>
      <c r="R1547" s="302"/>
      <c r="S1547" s="303"/>
      <c r="T1547" s="52"/>
      <c r="U1547" s="52"/>
      <c r="V1547" s="52"/>
      <c r="W1547" s="56"/>
      <c r="X1547" s="52"/>
    </row>
    <row r="1548" spans="1:53" ht="39.9" customHeight="1" x14ac:dyDescent="1.1000000000000001">
      <c r="E1548" s="53" t="s">
        <v>12</v>
      </c>
      <c r="F1548" s="149" t="e">
        <f>IF($K$1=8,VLOOKUP('zapisy k stolom'!F1537,PAVUK!$GR$2:$GS$8,2,0),IF($K$1=16,VLOOKUP('zapisy k stolom'!F1537,PAVUK!$HF$2:$HG$16,2,0),IF($K$1=32,VLOOKUP('zapisy k stolom'!F1537,PAVUK!$HB$2:$HC$32,2,0),IF('zapisy k stolom'!$K$1=64,VLOOKUP('zapisy k stolom'!F1537,PAVUK!$GX$2:$GY$64,2,0),IF('zapisy k stolom'!$K$1=128,VLOOKUP('zapisy k stolom'!F1537,PAVUK!$GT$2:$GU$128,2,0))))))</f>
        <v>#N/A</v>
      </c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6"/>
      <c r="X1548" s="52"/>
    </row>
    <row r="1549" spans="1:53" ht="39.9" customHeight="1" x14ac:dyDescent="1.1000000000000001">
      <c r="E1549" s="60"/>
      <c r="F1549" s="61"/>
      <c r="G1549" s="52"/>
      <c r="H1549" s="52" t="s">
        <v>18</v>
      </c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6"/>
      <c r="X1549" s="52"/>
    </row>
    <row r="1550" spans="1:53" ht="39.9" customHeight="1" x14ac:dyDescent="1.1000000000000001">
      <c r="E1550" s="60"/>
      <c r="F1550" s="61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6"/>
      <c r="X1550" s="52"/>
    </row>
    <row r="1551" spans="1:53" ht="39.9" customHeight="1" x14ac:dyDescent="1.1000000000000001">
      <c r="E1551" s="60"/>
      <c r="F1551" s="61"/>
      <c r="G1551" s="52"/>
      <c r="H1551" s="52"/>
      <c r="I1551" s="289" t="str">
        <f>I1539</f>
        <v xml:space="preserve"> </v>
      </c>
      <c r="J1551" s="289"/>
      <c r="K1551" s="289"/>
      <c r="L1551" s="289"/>
      <c r="M1551" s="52"/>
      <c r="N1551" s="52"/>
      <c r="P1551" s="289" t="str">
        <f>I1542</f>
        <v xml:space="preserve"> </v>
      </c>
      <c r="Q1551" s="289"/>
      <c r="R1551" s="289"/>
      <c r="S1551" s="289"/>
      <c r="T1551" s="290"/>
      <c r="U1551" s="290"/>
      <c r="V1551" s="52"/>
      <c r="W1551" s="56"/>
      <c r="X1551" s="52"/>
    </row>
    <row r="1552" spans="1:53" ht="39.9" customHeight="1" x14ac:dyDescent="1.1000000000000001">
      <c r="E1552" s="60"/>
      <c r="F1552" s="61"/>
      <c r="G1552" s="52"/>
      <c r="H1552" s="52"/>
      <c r="I1552" s="289" t="str">
        <f>I1540</f>
        <v xml:space="preserve"> </v>
      </c>
      <c r="J1552" s="289"/>
      <c r="K1552" s="289"/>
      <c r="L1552" s="289"/>
      <c r="M1552" s="52"/>
      <c r="N1552" s="52"/>
      <c r="O1552" s="52"/>
      <c r="P1552" s="289" t="str">
        <f>I1543</f>
        <v xml:space="preserve"> </v>
      </c>
      <c r="Q1552" s="289"/>
      <c r="R1552" s="289"/>
      <c r="S1552" s="289"/>
      <c r="T1552" s="290"/>
      <c r="U1552" s="290"/>
      <c r="V1552" s="52"/>
      <c r="W1552" s="56"/>
      <c r="X1552" s="52"/>
    </row>
    <row r="1553" spans="1:53" ht="69.900000000000006" customHeight="1" x14ac:dyDescent="1.1000000000000001">
      <c r="E1553" s="53"/>
      <c r="F1553" s="54"/>
      <c r="G1553" s="52"/>
      <c r="H1553" s="63" t="s">
        <v>21</v>
      </c>
      <c r="I1553" s="291"/>
      <c r="J1553" s="292"/>
      <c r="K1553" s="292"/>
      <c r="L1553" s="293"/>
      <c r="M1553" s="52"/>
      <c r="N1553" s="52"/>
      <c r="O1553" s="63" t="s">
        <v>21</v>
      </c>
      <c r="P1553" s="294"/>
      <c r="Q1553" s="294"/>
      <c r="R1553" s="294"/>
      <c r="S1553" s="294"/>
      <c r="T1553" s="294"/>
      <c r="U1553" s="294"/>
      <c r="V1553" s="52"/>
      <c r="W1553" s="56"/>
      <c r="X1553" s="52"/>
    </row>
    <row r="1554" spans="1:53" ht="69.900000000000006" customHeight="1" x14ac:dyDescent="1.1000000000000001">
      <c r="E1554" s="53"/>
      <c r="F1554" s="54"/>
      <c r="G1554" s="52"/>
      <c r="H1554" s="63" t="s">
        <v>22</v>
      </c>
      <c r="I1554" s="294"/>
      <c r="J1554" s="294"/>
      <c r="K1554" s="294"/>
      <c r="L1554" s="294"/>
      <c r="M1554" s="52"/>
      <c r="N1554" s="52"/>
      <c r="O1554" s="63" t="s">
        <v>22</v>
      </c>
      <c r="P1554" s="294"/>
      <c r="Q1554" s="294"/>
      <c r="R1554" s="294"/>
      <c r="S1554" s="294"/>
      <c r="T1554" s="294"/>
      <c r="U1554" s="294"/>
      <c r="V1554" s="52"/>
      <c r="W1554" s="56"/>
      <c r="X1554" s="52"/>
    </row>
    <row r="1555" spans="1:53" ht="69.900000000000006" customHeight="1" x14ac:dyDescent="1.1000000000000001">
      <c r="E1555" s="53"/>
      <c r="F1555" s="54"/>
      <c r="G1555" s="52"/>
      <c r="H1555" s="63" t="s">
        <v>22</v>
      </c>
      <c r="I1555" s="294"/>
      <c r="J1555" s="294"/>
      <c r="K1555" s="294"/>
      <c r="L1555" s="294"/>
      <c r="M1555" s="52"/>
      <c r="N1555" s="52"/>
      <c r="O1555" s="63" t="s">
        <v>22</v>
      </c>
      <c r="P1555" s="294"/>
      <c r="Q1555" s="294"/>
      <c r="R1555" s="294"/>
      <c r="S1555" s="294"/>
      <c r="T1555" s="294"/>
      <c r="U1555" s="294"/>
      <c r="V1555" s="52"/>
      <c r="W1555" s="56"/>
      <c r="X1555" s="52"/>
    </row>
    <row r="1556" spans="1:53" ht="39.9" customHeight="1" thickBot="1" x14ac:dyDescent="1.1499999999999999">
      <c r="E1556" s="64"/>
      <c r="F1556" s="65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7"/>
      <c r="U1556" s="67"/>
      <c r="V1556" s="67"/>
      <c r="W1556" s="68"/>
      <c r="X1556" s="52"/>
    </row>
    <row r="1557" spans="1:53" ht="61.8" thickBot="1" x14ac:dyDescent="1.1499999999999999"/>
    <row r="1558" spans="1:53" ht="39.9" customHeight="1" x14ac:dyDescent="1.1000000000000001">
      <c r="A1558" s="41" t="e">
        <f>F1569</f>
        <v>#N/A</v>
      </c>
      <c r="C1558" s="40"/>
      <c r="D1558" s="40"/>
      <c r="E1558" s="48" t="s">
        <v>39</v>
      </c>
      <c r="F1558" s="49">
        <f>F1537+1</f>
        <v>75</v>
      </c>
      <c r="G1558" s="50"/>
      <c r="H1558" s="86" t="s">
        <v>192</v>
      </c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 t="s">
        <v>15</v>
      </c>
      <c r="W1558" s="51"/>
      <c r="X1558" s="52"/>
      <c r="Y1558" s="42" t="e">
        <f>A1560</f>
        <v>#N/A</v>
      </c>
      <c r="Z1558" s="47" t="str">
        <f>CONCATENATE("(",V1560,":",V1563,")")</f>
        <v>(:)</v>
      </c>
      <c r="AA1558" s="44" t="str">
        <f>IF(N1567=" ","",IF(N1567=I1560,B1560,IF(N1567=I1563,B1563," ")))</f>
        <v/>
      </c>
      <c r="AB1558" s="44" t="str">
        <f>IF(V1560&gt;V1563,AV1558,IF(V1563&gt;V1560,AV1559,""))</f>
        <v/>
      </c>
      <c r="AC1558" s="44" t="e">
        <f>CONCATENATE("Tbl.: ",F1560,"   H: ",F1563,"   D: ",F1562)</f>
        <v>#N/A</v>
      </c>
      <c r="AD1558" s="42" t="e">
        <f>IF(OR(I1563="X",I1560="X"),"",IF(N1567=I1560,B1563,B1560))</f>
        <v>#N/A</v>
      </c>
      <c r="AE1558" s="42" t="s">
        <v>4</v>
      </c>
      <c r="AV1558" s="45" t="str">
        <f>CONCATENATE(V1560,":",V1563, " ( ",AN1560,",",AO1560,",",AP1560,",",AQ1560,",",AR1560,",",AS1560,",",AT1560," ) ")</f>
        <v xml:space="preserve">: ( ,,,,,, ) </v>
      </c>
    </row>
    <row r="1559" spans="1:53" ht="39.9" customHeight="1" x14ac:dyDescent="1.1000000000000001">
      <c r="C1559" s="40"/>
      <c r="D1559" s="40"/>
      <c r="E1559" s="53"/>
      <c r="F1559" s="54"/>
      <c r="G1559" s="85" t="s">
        <v>191</v>
      </c>
      <c r="H1559" s="87" t="s">
        <v>193</v>
      </c>
      <c r="I1559" s="52"/>
      <c r="J1559" s="52"/>
      <c r="K1559" s="52"/>
      <c r="L1559" s="52"/>
      <c r="M1559" s="52"/>
      <c r="N1559" s="55">
        <v>1</v>
      </c>
      <c r="O1559" s="55">
        <v>2</v>
      </c>
      <c r="P1559" s="55">
        <v>3</v>
      </c>
      <c r="Q1559" s="55">
        <v>4</v>
      </c>
      <c r="R1559" s="55">
        <v>5</v>
      </c>
      <c r="S1559" s="55">
        <v>6</v>
      </c>
      <c r="T1559" s="55">
        <v>7</v>
      </c>
      <c r="U1559" s="52"/>
      <c r="V1559" s="55" t="s">
        <v>16</v>
      </c>
      <c r="W1559" s="56"/>
      <c r="X1559" s="52"/>
      <c r="AE1559" s="42" t="s">
        <v>38</v>
      </c>
      <c r="AV1559" s="45" t="str">
        <f>CONCATENATE(V1563,":",V1560, " ( ",AN1561,",",AO1561,",",AP1561,",",AQ1561,",",AR1561,",",AS1561,",",AT1561," ) ")</f>
        <v xml:space="preserve">: ( ,,,,,, ) </v>
      </c>
    </row>
    <row r="1560" spans="1:53" ht="39.9" customHeight="1" x14ac:dyDescent="1.1000000000000001">
      <c r="A1560" s="41" t="e">
        <f>CONCATENATE(1,A1558)</f>
        <v>#N/A</v>
      </c>
      <c r="B1560" s="41" t="e">
        <f>VLOOKUP(A1560,'KO KODY SPOLU'!$A$3:$B$478,2,0)</f>
        <v>#N/A</v>
      </c>
      <c r="C1560" s="40"/>
      <c r="D1560" s="40"/>
      <c r="E1560" s="53" t="s">
        <v>14</v>
      </c>
      <c r="F1560" s="54" t="e">
        <f>VLOOKUP(A1558,'zoznam zapasov pomoc'!$A$6:$K$133,11,0)</f>
        <v>#N/A</v>
      </c>
      <c r="G1560" s="298"/>
      <c r="H1560" s="150"/>
      <c r="I1560" s="296" t="str">
        <f>IF(ISERROR(VLOOKUP(B1560,vylosovanie!$N$10:$Q$162,3,0))=TRUE," ",VLOOKUP(B1560,vylosovanie!$N$10:$Q$162,3,0))</f>
        <v xml:space="preserve"> </v>
      </c>
      <c r="J1560" s="297"/>
      <c r="K1560" s="297"/>
      <c r="L1560" s="297"/>
      <c r="M1560" s="52"/>
      <c r="N1560" s="300"/>
      <c r="O1560" s="300"/>
      <c r="P1560" s="300"/>
      <c r="Q1560" s="300"/>
      <c r="R1560" s="300"/>
      <c r="S1560" s="300"/>
      <c r="T1560" s="300"/>
      <c r="U1560" s="52"/>
      <c r="V1560" s="295" t="str">
        <f>IF(SUM(AF1560:AL1561)=0,"",SUM(AF1560:AL1560))</f>
        <v/>
      </c>
      <c r="W1560" s="56"/>
      <c r="X1560" s="52"/>
      <c r="AE1560" s="42">
        <f>VLOOKUP(I1560,vylosovanie!$F$5:$L$41,7,0)</f>
        <v>51</v>
      </c>
      <c r="AF1560" s="57">
        <f>IF(N1560&gt;N1563,1,0)</f>
        <v>0</v>
      </c>
      <c r="AG1560" s="57">
        <f t="shared" ref="AG1560" si="1924">IF(O1560&gt;O1563,1,0)</f>
        <v>0</v>
      </c>
      <c r="AH1560" s="57">
        <f t="shared" ref="AH1560" si="1925">IF(P1560&gt;P1563,1,0)</f>
        <v>0</v>
      </c>
      <c r="AI1560" s="57">
        <f t="shared" ref="AI1560" si="1926">IF(Q1560&gt;Q1563,1,0)</f>
        <v>0</v>
      </c>
      <c r="AJ1560" s="57">
        <f t="shared" ref="AJ1560" si="1927">IF(R1560&gt;R1563,1,0)</f>
        <v>0</v>
      </c>
      <c r="AK1560" s="57">
        <f t="shared" ref="AK1560" si="1928">IF(S1560&gt;S1563,1,0)</f>
        <v>0</v>
      </c>
      <c r="AL1560" s="57">
        <f t="shared" ref="AL1560" si="1929">IF(T1560&gt;T1563,1,0)</f>
        <v>0</v>
      </c>
      <c r="AN1560" s="57" t="str">
        <f t="shared" ref="AN1560" si="1930">IF(ISBLANK(N1560)=TRUE,"",IF(AF1560=1,N1563,-N1560))</f>
        <v/>
      </c>
      <c r="AO1560" s="57" t="str">
        <f t="shared" ref="AO1560" si="1931">IF(ISBLANK(O1560)=TRUE,"",IF(AG1560=1,O1563,-O1560))</f>
        <v/>
      </c>
      <c r="AP1560" s="57" t="str">
        <f t="shared" ref="AP1560" si="1932">IF(ISBLANK(P1560)=TRUE,"",IF(AH1560=1,P1563,-P1560))</f>
        <v/>
      </c>
      <c r="AQ1560" s="57" t="str">
        <f t="shared" ref="AQ1560" si="1933">IF(ISBLANK(Q1560)=TRUE,"",IF(AI1560=1,Q1563,-Q1560))</f>
        <v/>
      </c>
      <c r="AR1560" s="57" t="str">
        <f t="shared" ref="AR1560" si="1934">IF(ISBLANK(R1560)=TRUE,"",IF(AJ1560=1,R1563,-R1560))</f>
        <v/>
      </c>
      <c r="AS1560" s="57" t="str">
        <f t="shared" ref="AS1560" si="1935">IF(ISBLANK(S1560)=TRUE,"",IF(AK1560=1,S1563,-S1560))</f>
        <v/>
      </c>
      <c r="AT1560" s="57" t="str">
        <f t="shared" ref="AT1560" si="1936">IF(ISBLANK(T1560)=TRUE,"",IF(AL1560=1,T1563,-T1560))</f>
        <v/>
      </c>
      <c r="AZ1560" s="58" t="s">
        <v>5</v>
      </c>
      <c r="BA1560" s="58">
        <v>1</v>
      </c>
    </row>
    <row r="1561" spans="1:53" ht="39.9" customHeight="1" x14ac:dyDescent="1.1000000000000001">
      <c r="C1561" s="40"/>
      <c r="D1561" s="40"/>
      <c r="E1561" s="53"/>
      <c r="F1561" s="54"/>
      <c r="G1561" s="299"/>
      <c r="H1561" s="150"/>
      <c r="I1561" s="296" t="str">
        <f>IF(ISERROR(VLOOKUP(B1560,vylosovanie!$N$10:$Q$162,3,0))=TRUE," ",VLOOKUP(B1560,vylosovanie!$N$10:$Q$162,4,0))</f>
        <v xml:space="preserve"> </v>
      </c>
      <c r="J1561" s="297"/>
      <c r="K1561" s="297"/>
      <c r="L1561" s="297"/>
      <c r="M1561" s="52"/>
      <c r="N1561" s="301"/>
      <c r="O1561" s="301"/>
      <c r="P1561" s="301"/>
      <c r="Q1561" s="301"/>
      <c r="R1561" s="301"/>
      <c r="S1561" s="301"/>
      <c r="T1561" s="301"/>
      <c r="U1561" s="52"/>
      <c r="V1561" s="295"/>
      <c r="W1561" s="56"/>
      <c r="X1561" s="52"/>
      <c r="AE1561" s="42">
        <f>VLOOKUP(I1563,vylosovanie!$F$5:$L$41,7,0)</f>
        <v>51</v>
      </c>
      <c r="AF1561" s="57">
        <f>IF(N1563&gt;N1560,1,0)</f>
        <v>0</v>
      </c>
      <c r="AG1561" s="57">
        <f t="shared" ref="AG1561" si="1937">IF(O1563&gt;O1560,1,0)</f>
        <v>0</v>
      </c>
      <c r="AH1561" s="57">
        <f t="shared" ref="AH1561" si="1938">IF(P1563&gt;P1560,1,0)</f>
        <v>0</v>
      </c>
      <c r="AI1561" s="57">
        <f t="shared" ref="AI1561" si="1939">IF(Q1563&gt;Q1560,1,0)</f>
        <v>0</v>
      </c>
      <c r="AJ1561" s="57">
        <f t="shared" ref="AJ1561" si="1940">IF(R1563&gt;R1560,1,0)</f>
        <v>0</v>
      </c>
      <c r="AK1561" s="57">
        <f t="shared" ref="AK1561" si="1941">IF(S1563&gt;S1560,1,0)</f>
        <v>0</v>
      </c>
      <c r="AL1561" s="57">
        <f t="shared" ref="AL1561" si="1942">IF(T1563&gt;T1560,1,0)</f>
        <v>0</v>
      </c>
      <c r="AN1561" s="57" t="str">
        <f t="shared" ref="AN1561" si="1943">IF(ISBLANK(N1563)=TRUE,"",IF(AF1561=1,N1560,-N1563))</f>
        <v/>
      </c>
      <c r="AO1561" s="57" t="str">
        <f t="shared" ref="AO1561" si="1944">IF(ISBLANK(O1563)=TRUE,"",IF(AG1561=1,O1560,-O1563))</f>
        <v/>
      </c>
      <c r="AP1561" s="57" t="str">
        <f t="shared" ref="AP1561" si="1945">IF(ISBLANK(P1563)=TRUE,"",IF(AH1561=1,P1560,-P1563))</f>
        <v/>
      </c>
      <c r="AQ1561" s="57" t="str">
        <f t="shared" ref="AQ1561" si="1946">IF(ISBLANK(Q1563)=TRUE,"",IF(AI1561=1,Q1560,-Q1563))</f>
        <v/>
      </c>
      <c r="AR1561" s="57" t="str">
        <f t="shared" ref="AR1561" si="1947">IF(ISBLANK(R1563)=TRUE,"",IF(AJ1561=1,R1560,-R1563))</f>
        <v/>
      </c>
      <c r="AS1561" s="57" t="str">
        <f t="shared" ref="AS1561" si="1948">IF(ISBLANK(S1563)=TRUE,"",IF(AK1561=1,S1560,-S1563))</f>
        <v/>
      </c>
      <c r="AT1561" s="57" t="str">
        <f t="shared" ref="AT1561" si="1949">IF(ISBLANK(T1563)=TRUE,"",IF(AL1561=1,T1560,-T1563))</f>
        <v/>
      </c>
      <c r="AZ1561" s="58" t="s">
        <v>10</v>
      </c>
      <c r="BA1561" s="58">
        <v>2</v>
      </c>
    </row>
    <row r="1562" spans="1:53" ht="39.9" customHeight="1" x14ac:dyDescent="1.1000000000000001">
      <c r="C1562" s="40"/>
      <c r="D1562" s="40"/>
      <c r="E1562" s="53" t="s">
        <v>20</v>
      </c>
      <c r="F1562" s="54" t="e">
        <f>VLOOKUP(A1558,'zoznam zapasov pomoc'!$A$6:$K$133,9,0)</f>
        <v>#N/A</v>
      </c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6"/>
      <c r="X1562" s="52"/>
      <c r="AZ1562" s="58" t="s">
        <v>23</v>
      </c>
      <c r="BA1562" s="58">
        <v>3</v>
      </c>
    </row>
    <row r="1563" spans="1:53" ht="39.9" customHeight="1" x14ac:dyDescent="1.1000000000000001">
      <c r="A1563" s="41" t="e">
        <f>CONCATENATE(2,A1558)</f>
        <v>#N/A</v>
      </c>
      <c r="B1563" s="41" t="e">
        <f>VLOOKUP(A1563,'KO KODY SPOLU'!$A$3:$B$478,2,0)</f>
        <v>#N/A</v>
      </c>
      <c r="C1563" s="40"/>
      <c r="D1563" s="40"/>
      <c r="E1563" s="53" t="s">
        <v>13</v>
      </c>
      <c r="F1563" s="59" t="e">
        <f>VLOOKUP(A1558,'zoznam zapasov pomoc'!$A$6:$K$133,10,0)</f>
        <v>#N/A</v>
      </c>
      <c r="G1563" s="298"/>
      <c r="H1563" s="150"/>
      <c r="I1563" s="296" t="str">
        <f>IF(ISERROR(VLOOKUP(B1563,vylosovanie!$N$10:$Q$162,3,0))=TRUE," ",VLOOKUP(B1563,vylosovanie!$N$10:$Q$162,3,0))</f>
        <v xml:space="preserve"> </v>
      </c>
      <c r="J1563" s="297"/>
      <c r="K1563" s="297"/>
      <c r="L1563" s="297"/>
      <c r="M1563" s="52"/>
      <c r="N1563" s="300"/>
      <c r="O1563" s="300"/>
      <c r="P1563" s="300"/>
      <c r="Q1563" s="300"/>
      <c r="R1563" s="300"/>
      <c r="S1563" s="300"/>
      <c r="T1563" s="300"/>
      <c r="U1563" s="52"/>
      <c r="V1563" s="295" t="str">
        <f>IF(SUM(AF1560:AL1561)=0,"",SUM(AF1561:AL1561))</f>
        <v/>
      </c>
      <c r="W1563" s="56"/>
      <c r="X1563" s="52"/>
      <c r="AZ1563" s="58" t="s">
        <v>24</v>
      </c>
      <c r="BA1563" s="58">
        <v>4</v>
      </c>
    </row>
    <row r="1564" spans="1:53" ht="39.9" customHeight="1" x14ac:dyDescent="1.1000000000000001">
      <c r="C1564" s="40"/>
      <c r="D1564" s="40"/>
      <c r="E1564" s="60"/>
      <c r="F1564" s="61"/>
      <c r="G1564" s="299"/>
      <c r="H1564" s="150"/>
      <c r="I1564" s="296" t="str">
        <f>IF(ISERROR(VLOOKUP(B1563,vylosovanie!$N$10:$Q$162,3,0))=TRUE," ",VLOOKUP(B1563,vylosovanie!$N$10:$Q$162,4,0))</f>
        <v xml:space="preserve"> </v>
      </c>
      <c r="J1564" s="297"/>
      <c r="K1564" s="297"/>
      <c r="L1564" s="297"/>
      <c r="M1564" s="52"/>
      <c r="N1564" s="301"/>
      <c r="O1564" s="301"/>
      <c r="P1564" s="301"/>
      <c r="Q1564" s="301"/>
      <c r="R1564" s="301"/>
      <c r="S1564" s="301"/>
      <c r="T1564" s="301"/>
      <c r="U1564" s="52"/>
      <c r="V1564" s="295"/>
      <c r="W1564" s="56"/>
      <c r="X1564" s="52"/>
      <c r="AZ1564" s="58" t="s">
        <v>25</v>
      </c>
      <c r="BA1564" s="58">
        <v>5</v>
      </c>
    </row>
    <row r="1565" spans="1:53" ht="39.9" customHeight="1" x14ac:dyDescent="1.1000000000000001">
      <c r="C1565" s="40"/>
      <c r="D1565" s="40"/>
      <c r="E1565" s="53" t="s">
        <v>36</v>
      </c>
      <c r="F1565" s="54" t="s">
        <v>476</v>
      </c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6"/>
      <c r="X1565" s="52"/>
      <c r="AZ1565" s="58" t="s">
        <v>26</v>
      </c>
      <c r="BA1565" s="58">
        <v>6</v>
      </c>
    </row>
    <row r="1566" spans="1:53" ht="39.9" customHeight="1" x14ac:dyDescent="1.1000000000000001">
      <c r="C1566" s="40"/>
      <c r="D1566" s="40"/>
      <c r="E1566" s="60"/>
      <c r="F1566" s="61"/>
      <c r="G1566" s="52"/>
      <c r="H1566" s="52"/>
      <c r="I1566" s="52" t="s">
        <v>17</v>
      </c>
      <c r="J1566" s="52"/>
      <c r="K1566" s="52"/>
      <c r="L1566" s="52"/>
      <c r="M1566" s="52"/>
      <c r="N1566" s="62"/>
      <c r="O1566" s="55"/>
      <c r="P1566" s="55" t="s">
        <v>19</v>
      </c>
      <c r="Q1566" s="55"/>
      <c r="R1566" s="55"/>
      <c r="S1566" s="55"/>
      <c r="T1566" s="55"/>
      <c r="U1566" s="52"/>
      <c r="V1566" s="52"/>
      <c r="W1566" s="56"/>
      <c r="X1566" s="52"/>
      <c r="AZ1566" s="58" t="s">
        <v>27</v>
      </c>
      <c r="BA1566" s="58">
        <v>7</v>
      </c>
    </row>
    <row r="1567" spans="1:53" ht="39.9" customHeight="1" x14ac:dyDescent="1.1000000000000001">
      <c r="E1567" s="53" t="s">
        <v>11</v>
      </c>
      <c r="F1567" s="54"/>
      <c r="G1567" s="52"/>
      <c r="H1567" s="52"/>
      <c r="I1567" s="294"/>
      <c r="J1567" s="294"/>
      <c r="K1567" s="294"/>
      <c r="L1567" s="294"/>
      <c r="M1567" s="52"/>
      <c r="N1567" s="291" t="str">
        <f>IF(I1560="x",I1563,IF(I1563="x",I1560,IF(V1560="w",I1560,IF(V1563="w",I1563,IF(V1560&gt;V1563,I1560,IF(V1563&gt;V1560,I1563," "))))))</f>
        <v xml:space="preserve"> </v>
      </c>
      <c r="O1567" s="302"/>
      <c r="P1567" s="302"/>
      <c r="Q1567" s="302"/>
      <c r="R1567" s="302"/>
      <c r="S1567" s="303"/>
      <c r="T1567" s="52"/>
      <c r="U1567" s="52"/>
      <c r="V1567" s="52"/>
      <c r="W1567" s="56"/>
      <c r="X1567" s="52"/>
      <c r="AZ1567" s="58" t="s">
        <v>28</v>
      </c>
      <c r="BA1567" s="58">
        <v>8</v>
      </c>
    </row>
    <row r="1568" spans="1:53" ht="39.9" customHeight="1" x14ac:dyDescent="1.1000000000000001">
      <c r="E1568" s="60"/>
      <c r="F1568" s="61"/>
      <c r="G1568" s="52"/>
      <c r="H1568" s="52"/>
      <c r="I1568" s="294"/>
      <c r="J1568" s="294"/>
      <c r="K1568" s="294"/>
      <c r="L1568" s="294"/>
      <c r="M1568" s="52"/>
      <c r="N1568" s="291" t="str">
        <f>IF(I1561="x",I1564,IF(I1564="x",I1561,IF(V1560="w",I1561,IF(V1563="w",I1564,IF(V1560&gt;V1563,I1561,IF(V1563&gt;V1560,I1564," "))))))</f>
        <v xml:space="preserve"> </v>
      </c>
      <c r="O1568" s="302"/>
      <c r="P1568" s="302"/>
      <c r="Q1568" s="302"/>
      <c r="R1568" s="302"/>
      <c r="S1568" s="303"/>
      <c r="T1568" s="52"/>
      <c r="U1568" s="52"/>
      <c r="V1568" s="52"/>
      <c r="W1568" s="56"/>
      <c r="X1568" s="52"/>
    </row>
    <row r="1569" spans="1:53" ht="39.9" customHeight="1" x14ac:dyDescent="1.1000000000000001">
      <c r="E1569" s="53" t="s">
        <v>12</v>
      </c>
      <c r="F1569" s="149" t="e">
        <f>IF($K$1=8,VLOOKUP('zapisy k stolom'!F1558,PAVUK!$GR$2:$GS$8,2,0),IF($K$1=16,VLOOKUP('zapisy k stolom'!F1558,PAVUK!$HF$2:$HG$16,2,0),IF($K$1=32,VLOOKUP('zapisy k stolom'!F1558,PAVUK!$HB$2:$HC$32,2,0),IF('zapisy k stolom'!$K$1=64,VLOOKUP('zapisy k stolom'!F1558,PAVUK!$GX$2:$GY$64,2,0),IF('zapisy k stolom'!$K$1=128,VLOOKUP('zapisy k stolom'!F1558,PAVUK!$GT$2:$GU$128,2,0))))))</f>
        <v>#N/A</v>
      </c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6"/>
      <c r="X1569" s="52"/>
    </row>
    <row r="1570" spans="1:53" ht="39.9" customHeight="1" x14ac:dyDescent="1.1000000000000001">
      <c r="E1570" s="60"/>
      <c r="F1570" s="61"/>
      <c r="G1570" s="52"/>
      <c r="H1570" s="52" t="s">
        <v>18</v>
      </c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6"/>
      <c r="X1570" s="52"/>
    </row>
    <row r="1571" spans="1:53" ht="39.9" customHeight="1" x14ac:dyDescent="1.1000000000000001">
      <c r="E1571" s="60"/>
      <c r="F1571" s="61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6"/>
      <c r="X1571" s="52"/>
    </row>
    <row r="1572" spans="1:53" ht="39.9" customHeight="1" x14ac:dyDescent="1.1000000000000001">
      <c r="E1572" s="60"/>
      <c r="F1572" s="61"/>
      <c r="G1572" s="52"/>
      <c r="H1572" s="52"/>
      <c r="I1572" s="289" t="str">
        <f>I1560</f>
        <v xml:space="preserve"> </v>
      </c>
      <c r="J1572" s="289"/>
      <c r="K1572" s="289"/>
      <c r="L1572" s="289"/>
      <c r="M1572" s="52"/>
      <c r="N1572" s="52"/>
      <c r="P1572" s="289" t="str">
        <f>I1563</f>
        <v xml:space="preserve"> </v>
      </c>
      <c r="Q1572" s="289"/>
      <c r="R1572" s="289"/>
      <c r="S1572" s="289"/>
      <c r="T1572" s="290"/>
      <c r="U1572" s="290"/>
      <c r="V1572" s="52"/>
      <c r="W1572" s="56"/>
      <c r="X1572" s="52"/>
    </row>
    <row r="1573" spans="1:53" ht="39.9" customHeight="1" x14ac:dyDescent="1.1000000000000001">
      <c r="E1573" s="60"/>
      <c r="F1573" s="61"/>
      <c r="G1573" s="52"/>
      <c r="H1573" s="52"/>
      <c r="I1573" s="289" t="str">
        <f>I1561</f>
        <v xml:space="preserve"> </v>
      </c>
      <c r="J1573" s="289"/>
      <c r="K1573" s="289"/>
      <c r="L1573" s="289"/>
      <c r="M1573" s="52"/>
      <c r="N1573" s="52"/>
      <c r="O1573" s="52"/>
      <c r="P1573" s="289" t="str">
        <f>I1564</f>
        <v xml:space="preserve"> </v>
      </c>
      <c r="Q1573" s="289"/>
      <c r="R1573" s="289"/>
      <c r="S1573" s="289"/>
      <c r="T1573" s="290"/>
      <c r="U1573" s="290"/>
      <c r="V1573" s="52"/>
      <c r="W1573" s="56"/>
      <c r="X1573" s="52"/>
    </row>
    <row r="1574" spans="1:53" ht="69.900000000000006" customHeight="1" x14ac:dyDescent="1.1000000000000001">
      <c r="E1574" s="53"/>
      <c r="F1574" s="54"/>
      <c r="G1574" s="52"/>
      <c r="H1574" s="63" t="s">
        <v>21</v>
      </c>
      <c r="I1574" s="291"/>
      <c r="J1574" s="292"/>
      <c r="K1574" s="292"/>
      <c r="L1574" s="293"/>
      <c r="M1574" s="52"/>
      <c r="N1574" s="52"/>
      <c r="O1574" s="63" t="s">
        <v>21</v>
      </c>
      <c r="P1574" s="294"/>
      <c r="Q1574" s="294"/>
      <c r="R1574" s="294"/>
      <c r="S1574" s="294"/>
      <c r="T1574" s="294"/>
      <c r="U1574" s="294"/>
      <c r="V1574" s="52"/>
      <c r="W1574" s="56"/>
      <c r="X1574" s="52"/>
    </row>
    <row r="1575" spans="1:53" ht="69.900000000000006" customHeight="1" x14ac:dyDescent="1.1000000000000001">
      <c r="E1575" s="53"/>
      <c r="F1575" s="54"/>
      <c r="G1575" s="52"/>
      <c r="H1575" s="63" t="s">
        <v>22</v>
      </c>
      <c r="I1575" s="294"/>
      <c r="J1575" s="294"/>
      <c r="K1575" s="294"/>
      <c r="L1575" s="294"/>
      <c r="M1575" s="52"/>
      <c r="N1575" s="52"/>
      <c r="O1575" s="63" t="s">
        <v>22</v>
      </c>
      <c r="P1575" s="294"/>
      <c r="Q1575" s="294"/>
      <c r="R1575" s="294"/>
      <c r="S1575" s="294"/>
      <c r="T1575" s="294"/>
      <c r="U1575" s="294"/>
      <c r="V1575" s="52"/>
      <c r="W1575" s="56"/>
      <c r="X1575" s="52"/>
    </row>
    <row r="1576" spans="1:53" ht="69.900000000000006" customHeight="1" x14ac:dyDescent="1.1000000000000001">
      <c r="E1576" s="53"/>
      <c r="F1576" s="54"/>
      <c r="G1576" s="52"/>
      <c r="H1576" s="63" t="s">
        <v>22</v>
      </c>
      <c r="I1576" s="294"/>
      <c r="J1576" s="294"/>
      <c r="K1576" s="294"/>
      <c r="L1576" s="294"/>
      <c r="M1576" s="52"/>
      <c r="N1576" s="52"/>
      <c r="O1576" s="63" t="s">
        <v>22</v>
      </c>
      <c r="P1576" s="294"/>
      <c r="Q1576" s="294"/>
      <c r="R1576" s="294"/>
      <c r="S1576" s="294"/>
      <c r="T1576" s="294"/>
      <c r="U1576" s="294"/>
      <c r="V1576" s="52"/>
      <c r="W1576" s="56"/>
      <c r="X1576" s="52"/>
    </row>
    <row r="1577" spans="1:53" ht="39.9" customHeight="1" thickBot="1" x14ac:dyDescent="1.1499999999999999">
      <c r="E1577" s="64"/>
      <c r="F1577" s="65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7"/>
      <c r="U1577" s="67"/>
      <c r="V1577" s="67"/>
      <c r="W1577" s="68"/>
      <c r="X1577" s="52"/>
    </row>
    <row r="1578" spans="1:53" ht="61.8" thickBot="1" x14ac:dyDescent="1.1499999999999999"/>
    <row r="1579" spans="1:53" ht="39.9" customHeight="1" x14ac:dyDescent="1.1000000000000001">
      <c r="A1579" s="41" t="e">
        <f>F1590</f>
        <v>#N/A</v>
      </c>
      <c r="C1579" s="40"/>
      <c r="D1579" s="40"/>
      <c r="E1579" s="48" t="s">
        <v>39</v>
      </c>
      <c r="F1579" s="49">
        <f>F1558+1</f>
        <v>76</v>
      </c>
      <c r="G1579" s="50"/>
      <c r="H1579" s="86" t="s">
        <v>192</v>
      </c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 t="s">
        <v>15</v>
      </c>
      <c r="W1579" s="51"/>
      <c r="X1579" s="52"/>
      <c r="Y1579" s="42" t="e">
        <f>A1581</f>
        <v>#N/A</v>
      </c>
      <c r="Z1579" s="47" t="str">
        <f>CONCATENATE("(",V1581,":",V1584,")")</f>
        <v>(:)</v>
      </c>
      <c r="AA1579" s="44" t="str">
        <f>IF(N1588=" ","",IF(N1588=I1581,B1581,IF(N1588=I1584,B1584," ")))</f>
        <v/>
      </c>
      <c r="AB1579" s="44" t="str">
        <f>IF(V1581&gt;V1584,AV1579,IF(V1584&gt;V1581,AV1580,""))</f>
        <v/>
      </c>
      <c r="AC1579" s="44" t="e">
        <f>CONCATENATE("Tbl.: ",F1581,"   H: ",F1584,"   D: ",F1583)</f>
        <v>#N/A</v>
      </c>
      <c r="AD1579" s="42" t="e">
        <f>IF(OR(I1584="X",I1581="X"),"",IF(N1588=I1581,B1584,B1581))</f>
        <v>#N/A</v>
      </c>
      <c r="AE1579" s="42" t="s">
        <v>4</v>
      </c>
      <c r="AV1579" s="45" t="str">
        <f>CONCATENATE(V1581,":",V1584, " ( ",AN1581,",",AO1581,",",AP1581,",",AQ1581,",",AR1581,",",AS1581,",",AT1581," ) ")</f>
        <v xml:space="preserve">: ( ,,,,,, ) </v>
      </c>
    </row>
    <row r="1580" spans="1:53" ht="39.9" customHeight="1" x14ac:dyDescent="1.1000000000000001">
      <c r="C1580" s="40"/>
      <c r="D1580" s="40"/>
      <c r="E1580" s="53"/>
      <c r="F1580" s="54"/>
      <c r="G1580" s="85" t="s">
        <v>191</v>
      </c>
      <c r="H1580" s="87" t="s">
        <v>193</v>
      </c>
      <c r="I1580" s="52"/>
      <c r="J1580" s="52"/>
      <c r="K1580" s="52"/>
      <c r="L1580" s="52"/>
      <c r="M1580" s="52"/>
      <c r="N1580" s="55">
        <v>1</v>
      </c>
      <c r="O1580" s="55">
        <v>2</v>
      </c>
      <c r="P1580" s="55">
        <v>3</v>
      </c>
      <c r="Q1580" s="55">
        <v>4</v>
      </c>
      <c r="R1580" s="55">
        <v>5</v>
      </c>
      <c r="S1580" s="55">
        <v>6</v>
      </c>
      <c r="T1580" s="55">
        <v>7</v>
      </c>
      <c r="U1580" s="52"/>
      <c r="V1580" s="55" t="s">
        <v>16</v>
      </c>
      <c r="W1580" s="56"/>
      <c r="X1580" s="52"/>
      <c r="AE1580" s="42" t="s">
        <v>38</v>
      </c>
      <c r="AV1580" s="45" t="str">
        <f>CONCATENATE(V1584,":",V1581, " ( ",AN1582,",",AO1582,",",AP1582,",",AQ1582,",",AR1582,",",AS1582,",",AT1582," ) ")</f>
        <v xml:space="preserve">: ( ,,,,,, ) </v>
      </c>
    </row>
    <row r="1581" spans="1:53" ht="39.9" customHeight="1" x14ac:dyDescent="1.1000000000000001">
      <c r="A1581" s="41" t="e">
        <f>CONCATENATE(1,A1579)</f>
        <v>#N/A</v>
      </c>
      <c r="B1581" s="41" t="e">
        <f>VLOOKUP(A1581,'KO KODY SPOLU'!$A$3:$B$478,2,0)</f>
        <v>#N/A</v>
      </c>
      <c r="C1581" s="40"/>
      <c r="D1581" s="40"/>
      <c r="E1581" s="53" t="s">
        <v>14</v>
      </c>
      <c r="F1581" s="54" t="e">
        <f>VLOOKUP(A1579,'zoznam zapasov pomoc'!$A$6:$K$133,11,0)</f>
        <v>#N/A</v>
      </c>
      <c r="G1581" s="298"/>
      <c r="H1581" s="150"/>
      <c r="I1581" s="296" t="str">
        <f>IF(ISERROR(VLOOKUP(B1581,vylosovanie!$N$10:$Q$162,3,0))=TRUE," ",VLOOKUP(B1581,vylosovanie!$N$10:$Q$162,3,0))</f>
        <v xml:space="preserve"> </v>
      </c>
      <c r="J1581" s="297"/>
      <c r="K1581" s="297"/>
      <c r="L1581" s="297"/>
      <c r="M1581" s="52"/>
      <c r="N1581" s="300"/>
      <c r="O1581" s="300"/>
      <c r="P1581" s="300"/>
      <c r="Q1581" s="300"/>
      <c r="R1581" s="300"/>
      <c r="S1581" s="300"/>
      <c r="T1581" s="300"/>
      <c r="U1581" s="52"/>
      <c r="V1581" s="295" t="str">
        <f>IF(SUM(AF1581:AL1582)=0,"",SUM(AF1581:AL1581))</f>
        <v/>
      </c>
      <c r="W1581" s="56"/>
      <c r="X1581" s="52"/>
      <c r="AE1581" s="42">
        <f>VLOOKUP(I1581,vylosovanie!$F$5:$L$41,7,0)</f>
        <v>51</v>
      </c>
      <c r="AF1581" s="57">
        <f>IF(N1581&gt;N1584,1,0)</f>
        <v>0</v>
      </c>
      <c r="AG1581" s="57">
        <f t="shared" ref="AG1581" si="1950">IF(O1581&gt;O1584,1,0)</f>
        <v>0</v>
      </c>
      <c r="AH1581" s="57">
        <f t="shared" ref="AH1581" si="1951">IF(P1581&gt;P1584,1,0)</f>
        <v>0</v>
      </c>
      <c r="AI1581" s="57">
        <f t="shared" ref="AI1581" si="1952">IF(Q1581&gt;Q1584,1,0)</f>
        <v>0</v>
      </c>
      <c r="AJ1581" s="57">
        <f t="shared" ref="AJ1581" si="1953">IF(R1581&gt;R1584,1,0)</f>
        <v>0</v>
      </c>
      <c r="AK1581" s="57">
        <f t="shared" ref="AK1581" si="1954">IF(S1581&gt;S1584,1,0)</f>
        <v>0</v>
      </c>
      <c r="AL1581" s="57">
        <f t="shared" ref="AL1581" si="1955">IF(T1581&gt;T1584,1,0)</f>
        <v>0</v>
      </c>
      <c r="AN1581" s="57" t="str">
        <f t="shared" ref="AN1581" si="1956">IF(ISBLANK(N1581)=TRUE,"",IF(AF1581=1,N1584,-N1581))</f>
        <v/>
      </c>
      <c r="AO1581" s="57" t="str">
        <f t="shared" ref="AO1581" si="1957">IF(ISBLANK(O1581)=TRUE,"",IF(AG1581=1,O1584,-O1581))</f>
        <v/>
      </c>
      <c r="AP1581" s="57" t="str">
        <f t="shared" ref="AP1581" si="1958">IF(ISBLANK(P1581)=TRUE,"",IF(AH1581=1,P1584,-P1581))</f>
        <v/>
      </c>
      <c r="AQ1581" s="57" t="str">
        <f t="shared" ref="AQ1581" si="1959">IF(ISBLANK(Q1581)=TRUE,"",IF(AI1581=1,Q1584,-Q1581))</f>
        <v/>
      </c>
      <c r="AR1581" s="57" t="str">
        <f t="shared" ref="AR1581" si="1960">IF(ISBLANK(R1581)=TRUE,"",IF(AJ1581=1,R1584,-R1581))</f>
        <v/>
      </c>
      <c r="AS1581" s="57" t="str">
        <f t="shared" ref="AS1581" si="1961">IF(ISBLANK(S1581)=TRUE,"",IF(AK1581=1,S1584,-S1581))</f>
        <v/>
      </c>
      <c r="AT1581" s="57" t="str">
        <f t="shared" ref="AT1581" si="1962">IF(ISBLANK(T1581)=TRUE,"",IF(AL1581=1,T1584,-T1581))</f>
        <v/>
      </c>
      <c r="AZ1581" s="58" t="s">
        <v>5</v>
      </c>
      <c r="BA1581" s="58">
        <v>1</v>
      </c>
    </row>
    <row r="1582" spans="1:53" ht="39.9" customHeight="1" x14ac:dyDescent="1.1000000000000001">
      <c r="C1582" s="40"/>
      <c r="D1582" s="40"/>
      <c r="E1582" s="53"/>
      <c r="F1582" s="54"/>
      <c r="G1582" s="299"/>
      <c r="H1582" s="150"/>
      <c r="I1582" s="296" t="str">
        <f>IF(ISERROR(VLOOKUP(B1581,vylosovanie!$N$10:$Q$162,3,0))=TRUE," ",VLOOKUP(B1581,vylosovanie!$N$10:$Q$162,4,0))</f>
        <v xml:space="preserve"> </v>
      </c>
      <c r="J1582" s="297"/>
      <c r="K1582" s="297"/>
      <c r="L1582" s="297"/>
      <c r="M1582" s="52"/>
      <c r="N1582" s="301"/>
      <c r="O1582" s="301"/>
      <c r="P1582" s="301"/>
      <c r="Q1582" s="301"/>
      <c r="R1582" s="301"/>
      <c r="S1582" s="301"/>
      <c r="T1582" s="301"/>
      <c r="U1582" s="52"/>
      <c r="V1582" s="295"/>
      <c r="W1582" s="56"/>
      <c r="X1582" s="52"/>
      <c r="AE1582" s="42">
        <f>VLOOKUP(I1584,vylosovanie!$F$5:$L$41,7,0)</f>
        <v>51</v>
      </c>
      <c r="AF1582" s="57">
        <f>IF(N1584&gt;N1581,1,0)</f>
        <v>0</v>
      </c>
      <c r="AG1582" s="57">
        <f t="shared" ref="AG1582" si="1963">IF(O1584&gt;O1581,1,0)</f>
        <v>0</v>
      </c>
      <c r="AH1582" s="57">
        <f t="shared" ref="AH1582" si="1964">IF(P1584&gt;P1581,1,0)</f>
        <v>0</v>
      </c>
      <c r="AI1582" s="57">
        <f t="shared" ref="AI1582" si="1965">IF(Q1584&gt;Q1581,1,0)</f>
        <v>0</v>
      </c>
      <c r="AJ1582" s="57">
        <f t="shared" ref="AJ1582" si="1966">IF(R1584&gt;R1581,1,0)</f>
        <v>0</v>
      </c>
      <c r="AK1582" s="57">
        <f t="shared" ref="AK1582" si="1967">IF(S1584&gt;S1581,1,0)</f>
        <v>0</v>
      </c>
      <c r="AL1582" s="57">
        <f t="shared" ref="AL1582" si="1968">IF(T1584&gt;T1581,1,0)</f>
        <v>0</v>
      </c>
      <c r="AN1582" s="57" t="str">
        <f t="shared" ref="AN1582" si="1969">IF(ISBLANK(N1584)=TRUE,"",IF(AF1582=1,N1581,-N1584))</f>
        <v/>
      </c>
      <c r="AO1582" s="57" t="str">
        <f t="shared" ref="AO1582" si="1970">IF(ISBLANK(O1584)=TRUE,"",IF(AG1582=1,O1581,-O1584))</f>
        <v/>
      </c>
      <c r="AP1582" s="57" t="str">
        <f t="shared" ref="AP1582" si="1971">IF(ISBLANK(P1584)=TRUE,"",IF(AH1582=1,P1581,-P1584))</f>
        <v/>
      </c>
      <c r="AQ1582" s="57" t="str">
        <f t="shared" ref="AQ1582" si="1972">IF(ISBLANK(Q1584)=TRUE,"",IF(AI1582=1,Q1581,-Q1584))</f>
        <v/>
      </c>
      <c r="AR1582" s="57" t="str">
        <f t="shared" ref="AR1582" si="1973">IF(ISBLANK(R1584)=TRUE,"",IF(AJ1582=1,R1581,-R1584))</f>
        <v/>
      </c>
      <c r="AS1582" s="57" t="str">
        <f t="shared" ref="AS1582" si="1974">IF(ISBLANK(S1584)=TRUE,"",IF(AK1582=1,S1581,-S1584))</f>
        <v/>
      </c>
      <c r="AT1582" s="57" t="str">
        <f t="shared" ref="AT1582" si="1975">IF(ISBLANK(T1584)=TRUE,"",IF(AL1582=1,T1581,-T1584))</f>
        <v/>
      </c>
      <c r="AZ1582" s="58" t="s">
        <v>10</v>
      </c>
      <c r="BA1582" s="58">
        <v>2</v>
      </c>
    </row>
    <row r="1583" spans="1:53" ht="39.9" customHeight="1" x14ac:dyDescent="1.1000000000000001">
      <c r="C1583" s="40"/>
      <c r="D1583" s="40"/>
      <c r="E1583" s="53" t="s">
        <v>20</v>
      </c>
      <c r="F1583" s="54" t="e">
        <f>VLOOKUP(A1579,'zoznam zapasov pomoc'!$A$6:$K$133,9,0)</f>
        <v>#N/A</v>
      </c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6"/>
      <c r="X1583" s="52"/>
      <c r="AZ1583" s="58" t="s">
        <v>23</v>
      </c>
      <c r="BA1583" s="58">
        <v>3</v>
      </c>
    </row>
    <row r="1584" spans="1:53" ht="39.9" customHeight="1" x14ac:dyDescent="1.1000000000000001">
      <c r="A1584" s="41" t="e">
        <f>CONCATENATE(2,A1579)</f>
        <v>#N/A</v>
      </c>
      <c r="B1584" s="41" t="e">
        <f>VLOOKUP(A1584,'KO KODY SPOLU'!$A$3:$B$478,2,0)</f>
        <v>#N/A</v>
      </c>
      <c r="C1584" s="40"/>
      <c r="D1584" s="40"/>
      <c r="E1584" s="53" t="s">
        <v>13</v>
      </c>
      <c r="F1584" s="59" t="e">
        <f>VLOOKUP(A1579,'zoznam zapasov pomoc'!$A$6:$K$133,10,0)</f>
        <v>#N/A</v>
      </c>
      <c r="G1584" s="298"/>
      <c r="H1584" s="150"/>
      <c r="I1584" s="296" t="str">
        <f>IF(ISERROR(VLOOKUP(B1584,vylosovanie!$N$10:$Q$162,3,0))=TRUE," ",VLOOKUP(B1584,vylosovanie!$N$10:$Q$162,3,0))</f>
        <v xml:space="preserve"> </v>
      </c>
      <c r="J1584" s="297"/>
      <c r="K1584" s="297"/>
      <c r="L1584" s="297"/>
      <c r="M1584" s="52"/>
      <c r="N1584" s="300"/>
      <c r="O1584" s="300"/>
      <c r="P1584" s="300"/>
      <c r="Q1584" s="300"/>
      <c r="R1584" s="300"/>
      <c r="S1584" s="300"/>
      <c r="T1584" s="300"/>
      <c r="U1584" s="52"/>
      <c r="V1584" s="295" t="str">
        <f>IF(SUM(AF1581:AL1582)=0,"",SUM(AF1582:AL1582))</f>
        <v/>
      </c>
      <c r="W1584" s="56"/>
      <c r="X1584" s="52"/>
      <c r="AZ1584" s="58" t="s">
        <v>24</v>
      </c>
      <c r="BA1584" s="58">
        <v>4</v>
      </c>
    </row>
    <row r="1585" spans="1:53" ht="39.9" customHeight="1" x14ac:dyDescent="1.1000000000000001">
      <c r="C1585" s="40"/>
      <c r="D1585" s="40"/>
      <c r="E1585" s="60"/>
      <c r="F1585" s="61"/>
      <c r="G1585" s="299"/>
      <c r="H1585" s="150"/>
      <c r="I1585" s="296" t="str">
        <f>IF(ISERROR(VLOOKUP(B1584,vylosovanie!$N$10:$Q$162,3,0))=TRUE," ",VLOOKUP(B1584,vylosovanie!$N$10:$Q$162,4,0))</f>
        <v xml:space="preserve"> </v>
      </c>
      <c r="J1585" s="297"/>
      <c r="K1585" s="297"/>
      <c r="L1585" s="297"/>
      <c r="M1585" s="52"/>
      <c r="N1585" s="301"/>
      <c r="O1585" s="301"/>
      <c r="P1585" s="301"/>
      <c r="Q1585" s="301"/>
      <c r="R1585" s="301"/>
      <c r="S1585" s="301"/>
      <c r="T1585" s="301"/>
      <c r="U1585" s="52"/>
      <c r="V1585" s="295"/>
      <c r="W1585" s="56"/>
      <c r="X1585" s="52"/>
      <c r="AZ1585" s="58" t="s">
        <v>25</v>
      </c>
      <c r="BA1585" s="58">
        <v>5</v>
      </c>
    </row>
    <row r="1586" spans="1:53" ht="39.9" customHeight="1" x14ac:dyDescent="1.1000000000000001">
      <c r="C1586" s="40"/>
      <c r="D1586" s="40"/>
      <c r="E1586" s="53" t="s">
        <v>36</v>
      </c>
      <c r="F1586" s="54" t="s">
        <v>476</v>
      </c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6"/>
      <c r="X1586" s="52"/>
      <c r="AZ1586" s="58" t="s">
        <v>26</v>
      </c>
      <c r="BA1586" s="58">
        <v>6</v>
      </c>
    </row>
    <row r="1587" spans="1:53" ht="39.9" customHeight="1" x14ac:dyDescent="1.1000000000000001">
      <c r="C1587" s="40"/>
      <c r="D1587" s="40"/>
      <c r="E1587" s="60"/>
      <c r="F1587" s="61"/>
      <c r="G1587" s="52"/>
      <c r="H1587" s="52"/>
      <c r="I1587" s="52" t="s">
        <v>17</v>
      </c>
      <c r="J1587" s="52"/>
      <c r="K1587" s="52"/>
      <c r="L1587" s="52"/>
      <c r="M1587" s="52"/>
      <c r="N1587" s="62"/>
      <c r="O1587" s="55"/>
      <c r="P1587" s="55" t="s">
        <v>19</v>
      </c>
      <c r="Q1587" s="55"/>
      <c r="R1587" s="55"/>
      <c r="S1587" s="55"/>
      <c r="T1587" s="55"/>
      <c r="U1587" s="52"/>
      <c r="V1587" s="52"/>
      <c r="W1587" s="56"/>
      <c r="X1587" s="52"/>
      <c r="AZ1587" s="58" t="s">
        <v>27</v>
      </c>
      <c r="BA1587" s="58">
        <v>7</v>
      </c>
    </row>
    <row r="1588" spans="1:53" ht="39.9" customHeight="1" x14ac:dyDescent="1.1000000000000001">
      <c r="E1588" s="53" t="s">
        <v>11</v>
      </c>
      <c r="F1588" s="54"/>
      <c r="G1588" s="52"/>
      <c r="H1588" s="52"/>
      <c r="I1588" s="294"/>
      <c r="J1588" s="294"/>
      <c r="K1588" s="294"/>
      <c r="L1588" s="294"/>
      <c r="M1588" s="52"/>
      <c r="N1588" s="291" t="str">
        <f>IF(I1581="x",I1584,IF(I1584="x",I1581,IF(V1581="w",I1581,IF(V1584="w",I1584,IF(V1581&gt;V1584,I1581,IF(V1584&gt;V1581,I1584," "))))))</f>
        <v xml:space="preserve"> </v>
      </c>
      <c r="O1588" s="302"/>
      <c r="P1588" s="302"/>
      <c r="Q1588" s="302"/>
      <c r="R1588" s="302"/>
      <c r="S1588" s="303"/>
      <c r="T1588" s="52"/>
      <c r="U1588" s="52"/>
      <c r="V1588" s="52"/>
      <c r="W1588" s="56"/>
      <c r="X1588" s="52"/>
      <c r="AZ1588" s="58" t="s">
        <v>28</v>
      </c>
      <c r="BA1588" s="58">
        <v>8</v>
      </c>
    </row>
    <row r="1589" spans="1:53" ht="39.9" customHeight="1" x14ac:dyDescent="1.1000000000000001">
      <c r="E1589" s="60"/>
      <c r="F1589" s="61"/>
      <c r="G1589" s="52"/>
      <c r="H1589" s="52"/>
      <c r="I1589" s="294"/>
      <c r="J1589" s="294"/>
      <c r="K1589" s="294"/>
      <c r="L1589" s="294"/>
      <c r="M1589" s="52"/>
      <c r="N1589" s="291" t="str">
        <f>IF(I1582="x",I1585,IF(I1585="x",I1582,IF(V1581="w",I1582,IF(V1584="w",I1585,IF(V1581&gt;V1584,I1582,IF(V1584&gt;V1581,I1585," "))))))</f>
        <v xml:space="preserve"> </v>
      </c>
      <c r="O1589" s="302"/>
      <c r="P1589" s="302"/>
      <c r="Q1589" s="302"/>
      <c r="R1589" s="302"/>
      <c r="S1589" s="303"/>
      <c r="T1589" s="52"/>
      <c r="U1589" s="52"/>
      <c r="V1589" s="52"/>
      <c r="W1589" s="56"/>
      <c r="X1589" s="52"/>
    </row>
    <row r="1590" spans="1:53" ht="39.9" customHeight="1" x14ac:dyDescent="1.1000000000000001">
      <c r="E1590" s="53" t="s">
        <v>12</v>
      </c>
      <c r="F1590" s="149" t="e">
        <f>IF($K$1=8,VLOOKUP('zapisy k stolom'!F1579,PAVUK!$GR$2:$GS$8,2,0),IF($K$1=16,VLOOKUP('zapisy k stolom'!F1579,PAVUK!$HF$2:$HG$16,2,0),IF($K$1=32,VLOOKUP('zapisy k stolom'!F1579,PAVUK!$HB$2:$HC$32,2,0),IF('zapisy k stolom'!$K$1=64,VLOOKUP('zapisy k stolom'!F1579,PAVUK!$GX$2:$GY$64,2,0),IF('zapisy k stolom'!$K$1=128,VLOOKUP('zapisy k stolom'!F1579,PAVUK!$GT$2:$GU$128,2,0))))))</f>
        <v>#N/A</v>
      </c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6"/>
      <c r="X1590" s="52"/>
    </row>
    <row r="1591" spans="1:53" ht="39.9" customHeight="1" x14ac:dyDescent="1.1000000000000001">
      <c r="E1591" s="60"/>
      <c r="F1591" s="61"/>
      <c r="G1591" s="52"/>
      <c r="H1591" s="52" t="s">
        <v>18</v>
      </c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6"/>
      <c r="X1591" s="52"/>
    </row>
    <row r="1592" spans="1:53" ht="39.9" customHeight="1" x14ac:dyDescent="1.1000000000000001">
      <c r="E1592" s="60"/>
      <c r="F1592" s="61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6"/>
      <c r="X1592" s="52"/>
    </row>
    <row r="1593" spans="1:53" ht="39.9" customHeight="1" x14ac:dyDescent="1.1000000000000001">
      <c r="E1593" s="60"/>
      <c r="F1593" s="61"/>
      <c r="G1593" s="52"/>
      <c r="H1593" s="52"/>
      <c r="I1593" s="289" t="str">
        <f>I1581</f>
        <v xml:space="preserve"> </v>
      </c>
      <c r="J1593" s="289"/>
      <c r="K1593" s="289"/>
      <c r="L1593" s="289"/>
      <c r="M1593" s="52"/>
      <c r="N1593" s="52"/>
      <c r="P1593" s="289" t="str">
        <f>I1584</f>
        <v xml:space="preserve"> </v>
      </c>
      <c r="Q1593" s="289"/>
      <c r="R1593" s="289"/>
      <c r="S1593" s="289"/>
      <c r="T1593" s="290"/>
      <c r="U1593" s="290"/>
      <c r="V1593" s="52"/>
      <c r="W1593" s="56"/>
      <c r="X1593" s="52"/>
    </row>
    <row r="1594" spans="1:53" ht="39.9" customHeight="1" x14ac:dyDescent="1.1000000000000001">
      <c r="E1594" s="60"/>
      <c r="F1594" s="61"/>
      <c r="G1594" s="52"/>
      <c r="H1594" s="52"/>
      <c r="I1594" s="289" t="str">
        <f>I1582</f>
        <v xml:space="preserve"> </v>
      </c>
      <c r="J1594" s="289"/>
      <c r="K1594" s="289"/>
      <c r="L1594" s="289"/>
      <c r="M1594" s="52"/>
      <c r="N1594" s="52"/>
      <c r="O1594" s="52"/>
      <c r="P1594" s="289" t="str">
        <f>I1585</f>
        <v xml:space="preserve"> </v>
      </c>
      <c r="Q1594" s="289"/>
      <c r="R1594" s="289"/>
      <c r="S1594" s="289"/>
      <c r="T1594" s="290"/>
      <c r="U1594" s="290"/>
      <c r="V1594" s="52"/>
      <c r="W1594" s="56"/>
      <c r="X1594" s="52"/>
    </row>
    <row r="1595" spans="1:53" ht="69.900000000000006" customHeight="1" x14ac:dyDescent="1.1000000000000001">
      <c r="E1595" s="53"/>
      <c r="F1595" s="54"/>
      <c r="G1595" s="52"/>
      <c r="H1595" s="63" t="s">
        <v>21</v>
      </c>
      <c r="I1595" s="291"/>
      <c r="J1595" s="292"/>
      <c r="K1595" s="292"/>
      <c r="L1595" s="293"/>
      <c r="M1595" s="52"/>
      <c r="N1595" s="52"/>
      <c r="O1595" s="63" t="s">
        <v>21</v>
      </c>
      <c r="P1595" s="294"/>
      <c r="Q1595" s="294"/>
      <c r="R1595" s="294"/>
      <c r="S1595" s="294"/>
      <c r="T1595" s="294"/>
      <c r="U1595" s="294"/>
      <c r="V1595" s="52"/>
      <c r="W1595" s="56"/>
      <c r="X1595" s="52"/>
    </row>
    <row r="1596" spans="1:53" ht="69.900000000000006" customHeight="1" x14ac:dyDescent="1.1000000000000001">
      <c r="E1596" s="53"/>
      <c r="F1596" s="54"/>
      <c r="G1596" s="52"/>
      <c r="H1596" s="63" t="s">
        <v>22</v>
      </c>
      <c r="I1596" s="294"/>
      <c r="J1596" s="294"/>
      <c r="K1596" s="294"/>
      <c r="L1596" s="294"/>
      <c r="M1596" s="52"/>
      <c r="N1596" s="52"/>
      <c r="O1596" s="63" t="s">
        <v>22</v>
      </c>
      <c r="P1596" s="294"/>
      <c r="Q1596" s="294"/>
      <c r="R1596" s="294"/>
      <c r="S1596" s="294"/>
      <c r="T1596" s="294"/>
      <c r="U1596" s="294"/>
      <c r="V1596" s="52"/>
      <c r="W1596" s="56"/>
      <c r="X1596" s="52"/>
    </row>
    <row r="1597" spans="1:53" ht="69.900000000000006" customHeight="1" x14ac:dyDescent="1.1000000000000001">
      <c r="E1597" s="53"/>
      <c r="F1597" s="54"/>
      <c r="G1597" s="52"/>
      <c r="H1597" s="63" t="s">
        <v>22</v>
      </c>
      <c r="I1597" s="294"/>
      <c r="J1597" s="294"/>
      <c r="K1597" s="294"/>
      <c r="L1597" s="294"/>
      <c r="M1597" s="52"/>
      <c r="N1597" s="52"/>
      <c r="O1597" s="63" t="s">
        <v>22</v>
      </c>
      <c r="P1597" s="294"/>
      <c r="Q1597" s="294"/>
      <c r="R1597" s="294"/>
      <c r="S1597" s="294"/>
      <c r="T1597" s="294"/>
      <c r="U1597" s="294"/>
      <c r="V1597" s="52"/>
      <c r="W1597" s="56"/>
      <c r="X1597" s="52"/>
    </row>
    <row r="1598" spans="1:53" ht="39.9" customHeight="1" thickBot="1" x14ac:dyDescent="1.1499999999999999">
      <c r="E1598" s="64"/>
      <c r="F1598" s="65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7"/>
      <c r="U1598" s="67"/>
      <c r="V1598" s="67"/>
      <c r="W1598" s="68"/>
      <c r="X1598" s="52"/>
    </row>
    <row r="1599" spans="1:53" ht="61.8" thickBot="1" x14ac:dyDescent="1.1499999999999999"/>
    <row r="1600" spans="1:53" ht="39.9" customHeight="1" x14ac:dyDescent="1.1000000000000001">
      <c r="A1600" s="41" t="e">
        <f>F1611</f>
        <v>#N/A</v>
      </c>
      <c r="C1600" s="40"/>
      <c r="D1600" s="40"/>
      <c r="E1600" s="48" t="s">
        <v>39</v>
      </c>
      <c r="F1600" s="49">
        <f>F1579+1</f>
        <v>77</v>
      </c>
      <c r="G1600" s="50"/>
      <c r="H1600" s="86" t="s">
        <v>192</v>
      </c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 t="s">
        <v>15</v>
      </c>
      <c r="W1600" s="51"/>
      <c r="X1600" s="52"/>
      <c r="Y1600" s="42" t="e">
        <f>A1602</f>
        <v>#N/A</v>
      </c>
      <c r="Z1600" s="47" t="str">
        <f>CONCATENATE("(",V1602,":",V1605,")")</f>
        <v>(:)</v>
      </c>
      <c r="AA1600" s="44" t="str">
        <f>IF(N1609=" ","",IF(N1609=I1602,B1602,IF(N1609=I1605,B1605," ")))</f>
        <v/>
      </c>
      <c r="AB1600" s="44" t="str">
        <f>IF(V1602&gt;V1605,AV1600,IF(V1605&gt;V1602,AV1601,""))</f>
        <v/>
      </c>
      <c r="AC1600" s="44" t="e">
        <f>CONCATENATE("Tbl.: ",F1602,"   H: ",F1605,"   D: ",F1604)</f>
        <v>#N/A</v>
      </c>
      <c r="AD1600" s="42" t="e">
        <f>IF(OR(I1605="X",I1602="X"),"",IF(N1609=I1602,B1605,B1602))</f>
        <v>#N/A</v>
      </c>
      <c r="AE1600" s="42" t="s">
        <v>4</v>
      </c>
      <c r="AV1600" s="45" t="str">
        <f>CONCATENATE(V1602,":",V1605, " ( ",AN1602,",",AO1602,",",AP1602,",",AQ1602,",",AR1602,",",AS1602,",",AT1602," ) ")</f>
        <v xml:space="preserve">: ( ,,,,,, ) </v>
      </c>
    </row>
    <row r="1601" spans="1:53" ht="39.9" customHeight="1" x14ac:dyDescent="1.1000000000000001">
      <c r="C1601" s="40"/>
      <c r="D1601" s="40"/>
      <c r="E1601" s="53"/>
      <c r="F1601" s="54"/>
      <c r="G1601" s="85" t="s">
        <v>191</v>
      </c>
      <c r="H1601" s="87" t="s">
        <v>193</v>
      </c>
      <c r="I1601" s="52"/>
      <c r="J1601" s="52"/>
      <c r="K1601" s="52"/>
      <c r="L1601" s="52"/>
      <c r="M1601" s="52"/>
      <c r="N1601" s="55">
        <v>1</v>
      </c>
      <c r="O1601" s="55">
        <v>2</v>
      </c>
      <c r="P1601" s="55">
        <v>3</v>
      </c>
      <c r="Q1601" s="55">
        <v>4</v>
      </c>
      <c r="R1601" s="55">
        <v>5</v>
      </c>
      <c r="S1601" s="55">
        <v>6</v>
      </c>
      <c r="T1601" s="55">
        <v>7</v>
      </c>
      <c r="U1601" s="52"/>
      <c r="V1601" s="55" t="s">
        <v>16</v>
      </c>
      <c r="W1601" s="56"/>
      <c r="X1601" s="52"/>
      <c r="AE1601" s="42" t="s">
        <v>38</v>
      </c>
      <c r="AV1601" s="45" t="str">
        <f>CONCATENATE(V1605,":",V1602, " ( ",AN1603,",",AO1603,",",AP1603,",",AQ1603,",",AR1603,",",AS1603,",",AT1603," ) ")</f>
        <v xml:space="preserve">: ( ,,,,,, ) </v>
      </c>
    </row>
    <row r="1602" spans="1:53" ht="39.9" customHeight="1" x14ac:dyDescent="1.1000000000000001">
      <c r="A1602" s="41" t="e">
        <f>CONCATENATE(1,A1600)</f>
        <v>#N/A</v>
      </c>
      <c r="B1602" s="41" t="e">
        <f>VLOOKUP(A1602,'KO KODY SPOLU'!$A$3:$B$478,2,0)</f>
        <v>#N/A</v>
      </c>
      <c r="C1602" s="40"/>
      <c r="D1602" s="40"/>
      <c r="E1602" s="53" t="s">
        <v>14</v>
      </c>
      <c r="F1602" s="54" t="e">
        <f>VLOOKUP(A1600,'zoznam zapasov pomoc'!$A$6:$K$133,11,0)</f>
        <v>#N/A</v>
      </c>
      <c r="G1602" s="298"/>
      <c r="H1602" s="150"/>
      <c r="I1602" s="296" t="str">
        <f>IF(ISERROR(VLOOKUP(B1602,vylosovanie!$N$10:$Q$162,3,0))=TRUE," ",VLOOKUP(B1602,vylosovanie!$N$10:$Q$162,3,0))</f>
        <v xml:space="preserve"> </v>
      </c>
      <c r="J1602" s="297"/>
      <c r="K1602" s="297"/>
      <c r="L1602" s="297"/>
      <c r="M1602" s="52"/>
      <c r="N1602" s="300"/>
      <c r="O1602" s="300"/>
      <c r="P1602" s="300"/>
      <c r="Q1602" s="300"/>
      <c r="R1602" s="300"/>
      <c r="S1602" s="300"/>
      <c r="T1602" s="300"/>
      <c r="U1602" s="52"/>
      <c r="V1602" s="295" t="str">
        <f>IF(SUM(AF1602:AL1603)=0,"",SUM(AF1602:AL1602))</f>
        <v/>
      </c>
      <c r="W1602" s="56"/>
      <c r="X1602" s="52"/>
      <c r="AE1602" s="42">
        <f>VLOOKUP(I1602,vylosovanie!$F$5:$L$41,7,0)</f>
        <v>51</v>
      </c>
      <c r="AF1602" s="57">
        <f>IF(N1602&gt;N1605,1,0)</f>
        <v>0</v>
      </c>
      <c r="AG1602" s="57">
        <f t="shared" ref="AG1602" si="1976">IF(O1602&gt;O1605,1,0)</f>
        <v>0</v>
      </c>
      <c r="AH1602" s="57">
        <f t="shared" ref="AH1602" si="1977">IF(P1602&gt;P1605,1,0)</f>
        <v>0</v>
      </c>
      <c r="AI1602" s="57">
        <f t="shared" ref="AI1602" si="1978">IF(Q1602&gt;Q1605,1,0)</f>
        <v>0</v>
      </c>
      <c r="AJ1602" s="57">
        <f t="shared" ref="AJ1602" si="1979">IF(R1602&gt;R1605,1,0)</f>
        <v>0</v>
      </c>
      <c r="AK1602" s="57">
        <f t="shared" ref="AK1602" si="1980">IF(S1602&gt;S1605,1,0)</f>
        <v>0</v>
      </c>
      <c r="AL1602" s="57">
        <f t="shared" ref="AL1602" si="1981">IF(T1602&gt;T1605,1,0)</f>
        <v>0</v>
      </c>
      <c r="AN1602" s="57" t="str">
        <f t="shared" ref="AN1602" si="1982">IF(ISBLANK(N1602)=TRUE,"",IF(AF1602=1,N1605,-N1602))</f>
        <v/>
      </c>
      <c r="AO1602" s="57" t="str">
        <f t="shared" ref="AO1602" si="1983">IF(ISBLANK(O1602)=TRUE,"",IF(AG1602=1,O1605,-O1602))</f>
        <v/>
      </c>
      <c r="AP1602" s="57" t="str">
        <f t="shared" ref="AP1602" si="1984">IF(ISBLANK(P1602)=TRUE,"",IF(AH1602=1,P1605,-P1602))</f>
        <v/>
      </c>
      <c r="AQ1602" s="57" t="str">
        <f t="shared" ref="AQ1602" si="1985">IF(ISBLANK(Q1602)=TRUE,"",IF(AI1602=1,Q1605,-Q1602))</f>
        <v/>
      </c>
      <c r="AR1602" s="57" t="str">
        <f t="shared" ref="AR1602" si="1986">IF(ISBLANK(R1602)=TRUE,"",IF(AJ1602=1,R1605,-R1602))</f>
        <v/>
      </c>
      <c r="AS1602" s="57" t="str">
        <f t="shared" ref="AS1602" si="1987">IF(ISBLANK(S1602)=TRUE,"",IF(AK1602=1,S1605,-S1602))</f>
        <v/>
      </c>
      <c r="AT1602" s="57" t="str">
        <f t="shared" ref="AT1602" si="1988">IF(ISBLANK(T1602)=TRUE,"",IF(AL1602=1,T1605,-T1602))</f>
        <v/>
      </c>
      <c r="AZ1602" s="58" t="s">
        <v>5</v>
      </c>
      <c r="BA1602" s="58">
        <v>1</v>
      </c>
    </row>
    <row r="1603" spans="1:53" ht="39.9" customHeight="1" x14ac:dyDescent="1.1000000000000001">
      <c r="C1603" s="40"/>
      <c r="D1603" s="40"/>
      <c r="E1603" s="53"/>
      <c r="F1603" s="54"/>
      <c r="G1603" s="299"/>
      <c r="H1603" s="150"/>
      <c r="I1603" s="296" t="str">
        <f>IF(ISERROR(VLOOKUP(B1602,vylosovanie!$N$10:$Q$162,3,0))=TRUE," ",VLOOKUP(B1602,vylosovanie!$N$10:$Q$162,4,0))</f>
        <v xml:space="preserve"> </v>
      </c>
      <c r="J1603" s="297"/>
      <c r="K1603" s="297"/>
      <c r="L1603" s="297"/>
      <c r="M1603" s="52"/>
      <c r="N1603" s="301"/>
      <c r="O1603" s="301"/>
      <c r="P1603" s="301"/>
      <c r="Q1603" s="301"/>
      <c r="R1603" s="301"/>
      <c r="S1603" s="301"/>
      <c r="T1603" s="301"/>
      <c r="U1603" s="52"/>
      <c r="V1603" s="295"/>
      <c r="W1603" s="56"/>
      <c r="X1603" s="52"/>
      <c r="AE1603" s="42">
        <f>VLOOKUP(I1605,vylosovanie!$F$5:$L$41,7,0)</f>
        <v>51</v>
      </c>
      <c r="AF1603" s="57">
        <f>IF(N1605&gt;N1602,1,0)</f>
        <v>0</v>
      </c>
      <c r="AG1603" s="57">
        <f t="shared" ref="AG1603" si="1989">IF(O1605&gt;O1602,1,0)</f>
        <v>0</v>
      </c>
      <c r="AH1603" s="57">
        <f t="shared" ref="AH1603" si="1990">IF(P1605&gt;P1602,1,0)</f>
        <v>0</v>
      </c>
      <c r="AI1603" s="57">
        <f t="shared" ref="AI1603" si="1991">IF(Q1605&gt;Q1602,1,0)</f>
        <v>0</v>
      </c>
      <c r="AJ1603" s="57">
        <f t="shared" ref="AJ1603" si="1992">IF(R1605&gt;R1602,1,0)</f>
        <v>0</v>
      </c>
      <c r="AK1603" s="57">
        <f t="shared" ref="AK1603" si="1993">IF(S1605&gt;S1602,1,0)</f>
        <v>0</v>
      </c>
      <c r="AL1603" s="57">
        <f t="shared" ref="AL1603" si="1994">IF(T1605&gt;T1602,1,0)</f>
        <v>0</v>
      </c>
      <c r="AN1603" s="57" t="str">
        <f t="shared" ref="AN1603" si="1995">IF(ISBLANK(N1605)=TRUE,"",IF(AF1603=1,N1602,-N1605))</f>
        <v/>
      </c>
      <c r="AO1603" s="57" t="str">
        <f t="shared" ref="AO1603" si="1996">IF(ISBLANK(O1605)=TRUE,"",IF(AG1603=1,O1602,-O1605))</f>
        <v/>
      </c>
      <c r="AP1603" s="57" t="str">
        <f t="shared" ref="AP1603" si="1997">IF(ISBLANK(P1605)=TRUE,"",IF(AH1603=1,P1602,-P1605))</f>
        <v/>
      </c>
      <c r="AQ1603" s="57" t="str">
        <f t="shared" ref="AQ1603" si="1998">IF(ISBLANK(Q1605)=TRUE,"",IF(AI1603=1,Q1602,-Q1605))</f>
        <v/>
      </c>
      <c r="AR1603" s="57" t="str">
        <f t="shared" ref="AR1603" si="1999">IF(ISBLANK(R1605)=TRUE,"",IF(AJ1603=1,R1602,-R1605))</f>
        <v/>
      </c>
      <c r="AS1603" s="57" t="str">
        <f t="shared" ref="AS1603" si="2000">IF(ISBLANK(S1605)=TRUE,"",IF(AK1603=1,S1602,-S1605))</f>
        <v/>
      </c>
      <c r="AT1603" s="57" t="str">
        <f t="shared" ref="AT1603" si="2001">IF(ISBLANK(T1605)=TRUE,"",IF(AL1603=1,T1602,-T1605))</f>
        <v/>
      </c>
      <c r="AZ1603" s="58" t="s">
        <v>10</v>
      </c>
      <c r="BA1603" s="58">
        <v>2</v>
      </c>
    </row>
    <row r="1604" spans="1:53" ht="39.9" customHeight="1" x14ac:dyDescent="1.1000000000000001">
      <c r="C1604" s="40"/>
      <c r="D1604" s="40"/>
      <c r="E1604" s="53" t="s">
        <v>20</v>
      </c>
      <c r="F1604" s="54" t="e">
        <f>VLOOKUP(A1600,'zoznam zapasov pomoc'!$A$6:$K$133,9,0)</f>
        <v>#N/A</v>
      </c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6"/>
      <c r="X1604" s="52"/>
      <c r="AZ1604" s="58" t="s">
        <v>23</v>
      </c>
      <c r="BA1604" s="58">
        <v>3</v>
      </c>
    </row>
    <row r="1605" spans="1:53" ht="39.9" customHeight="1" x14ac:dyDescent="1.1000000000000001">
      <c r="A1605" s="41" t="e">
        <f>CONCATENATE(2,A1600)</f>
        <v>#N/A</v>
      </c>
      <c r="B1605" s="41" t="e">
        <f>VLOOKUP(A1605,'KO KODY SPOLU'!$A$3:$B$478,2,0)</f>
        <v>#N/A</v>
      </c>
      <c r="C1605" s="40"/>
      <c r="D1605" s="40"/>
      <c r="E1605" s="53" t="s">
        <v>13</v>
      </c>
      <c r="F1605" s="59" t="e">
        <f>VLOOKUP(A1600,'zoznam zapasov pomoc'!$A$6:$K$133,10,0)</f>
        <v>#N/A</v>
      </c>
      <c r="G1605" s="298"/>
      <c r="H1605" s="150"/>
      <c r="I1605" s="296" t="str">
        <f>IF(ISERROR(VLOOKUP(B1605,vylosovanie!$N$10:$Q$162,3,0))=TRUE," ",VLOOKUP(B1605,vylosovanie!$N$10:$Q$162,3,0))</f>
        <v xml:space="preserve"> </v>
      </c>
      <c r="J1605" s="297"/>
      <c r="K1605" s="297"/>
      <c r="L1605" s="297"/>
      <c r="M1605" s="52"/>
      <c r="N1605" s="300"/>
      <c r="O1605" s="300"/>
      <c r="P1605" s="300"/>
      <c r="Q1605" s="300"/>
      <c r="R1605" s="300"/>
      <c r="S1605" s="300"/>
      <c r="T1605" s="300"/>
      <c r="U1605" s="52"/>
      <c r="V1605" s="295" t="str">
        <f>IF(SUM(AF1602:AL1603)=0,"",SUM(AF1603:AL1603))</f>
        <v/>
      </c>
      <c r="W1605" s="56"/>
      <c r="X1605" s="52"/>
      <c r="AZ1605" s="58" t="s">
        <v>24</v>
      </c>
      <c r="BA1605" s="58">
        <v>4</v>
      </c>
    </row>
    <row r="1606" spans="1:53" ht="39.9" customHeight="1" x14ac:dyDescent="1.1000000000000001">
      <c r="C1606" s="40"/>
      <c r="D1606" s="40"/>
      <c r="E1606" s="60"/>
      <c r="F1606" s="61"/>
      <c r="G1606" s="299"/>
      <c r="H1606" s="150"/>
      <c r="I1606" s="296" t="str">
        <f>IF(ISERROR(VLOOKUP(B1605,vylosovanie!$N$10:$Q$162,3,0))=TRUE," ",VLOOKUP(B1605,vylosovanie!$N$10:$Q$162,4,0))</f>
        <v xml:space="preserve"> </v>
      </c>
      <c r="J1606" s="297"/>
      <c r="K1606" s="297"/>
      <c r="L1606" s="297"/>
      <c r="M1606" s="52"/>
      <c r="N1606" s="301"/>
      <c r="O1606" s="301"/>
      <c r="P1606" s="301"/>
      <c r="Q1606" s="301"/>
      <c r="R1606" s="301"/>
      <c r="S1606" s="301"/>
      <c r="T1606" s="301"/>
      <c r="U1606" s="52"/>
      <c r="V1606" s="295"/>
      <c r="W1606" s="56"/>
      <c r="X1606" s="52"/>
      <c r="AZ1606" s="58" t="s">
        <v>25</v>
      </c>
      <c r="BA1606" s="58">
        <v>5</v>
      </c>
    </row>
    <row r="1607" spans="1:53" ht="39.9" customHeight="1" x14ac:dyDescent="1.1000000000000001">
      <c r="C1607" s="40"/>
      <c r="D1607" s="40"/>
      <c r="E1607" s="53" t="s">
        <v>36</v>
      </c>
      <c r="F1607" s="54" t="s">
        <v>476</v>
      </c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6"/>
      <c r="X1607" s="52"/>
      <c r="AZ1607" s="58" t="s">
        <v>26</v>
      </c>
      <c r="BA1607" s="58">
        <v>6</v>
      </c>
    </row>
    <row r="1608" spans="1:53" ht="39.9" customHeight="1" x14ac:dyDescent="1.1000000000000001">
      <c r="C1608" s="40"/>
      <c r="D1608" s="40"/>
      <c r="E1608" s="60"/>
      <c r="F1608" s="61"/>
      <c r="G1608" s="52"/>
      <c r="H1608" s="52"/>
      <c r="I1608" s="52" t="s">
        <v>17</v>
      </c>
      <c r="J1608" s="52"/>
      <c r="K1608" s="52"/>
      <c r="L1608" s="52"/>
      <c r="M1608" s="52"/>
      <c r="N1608" s="62"/>
      <c r="O1608" s="55"/>
      <c r="P1608" s="55" t="s">
        <v>19</v>
      </c>
      <c r="Q1608" s="55"/>
      <c r="R1608" s="55"/>
      <c r="S1608" s="55"/>
      <c r="T1608" s="55"/>
      <c r="U1608" s="52"/>
      <c r="V1608" s="52"/>
      <c r="W1608" s="56"/>
      <c r="X1608" s="52"/>
      <c r="AZ1608" s="58" t="s">
        <v>27</v>
      </c>
      <c r="BA1608" s="58">
        <v>7</v>
      </c>
    </row>
    <row r="1609" spans="1:53" ht="39.9" customHeight="1" x14ac:dyDescent="1.1000000000000001">
      <c r="E1609" s="53" t="s">
        <v>11</v>
      </c>
      <c r="F1609" s="54"/>
      <c r="G1609" s="52"/>
      <c r="H1609" s="52"/>
      <c r="I1609" s="294"/>
      <c r="J1609" s="294"/>
      <c r="K1609" s="294"/>
      <c r="L1609" s="294"/>
      <c r="M1609" s="52"/>
      <c r="N1609" s="291" t="str">
        <f>IF(I1602="x",I1605,IF(I1605="x",I1602,IF(V1602="w",I1602,IF(V1605="w",I1605,IF(V1602&gt;V1605,I1602,IF(V1605&gt;V1602,I1605," "))))))</f>
        <v xml:space="preserve"> </v>
      </c>
      <c r="O1609" s="302"/>
      <c r="P1609" s="302"/>
      <c r="Q1609" s="302"/>
      <c r="R1609" s="302"/>
      <c r="S1609" s="303"/>
      <c r="T1609" s="52"/>
      <c r="U1609" s="52"/>
      <c r="V1609" s="52"/>
      <c r="W1609" s="56"/>
      <c r="X1609" s="52"/>
      <c r="AZ1609" s="58" t="s">
        <v>28</v>
      </c>
      <c r="BA1609" s="58">
        <v>8</v>
      </c>
    </row>
    <row r="1610" spans="1:53" ht="39.9" customHeight="1" x14ac:dyDescent="1.1000000000000001">
      <c r="E1610" s="60"/>
      <c r="F1610" s="61"/>
      <c r="G1610" s="52"/>
      <c r="H1610" s="52"/>
      <c r="I1610" s="294"/>
      <c r="J1610" s="294"/>
      <c r="K1610" s="294"/>
      <c r="L1610" s="294"/>
      <c r="M1610" s="52"/>
      <c r="N1610" s="291" t="str">
        <f>IF(I1603="x",I1606,IF(I1606="x",I1603,IF(V1602="w",I1603,IF(V1605="w",I1606,IF(V1602&gt;V1605,I1603,IF(V1605&gt;V1602,I1606," "))))))</f>
        <v xml:space="preserve"> </v>
      </c>
      <c r="O1610" s="302"/>
      <c r="P1610" s="302"/>
      <c r="Q1610" s="302"/>
      <c r="R1610" s="302"/>
      <c r="S1610" s="303"/>
      <c r="T1610" s="52"/>
      <c r="U1610" s="52"/>
      <c r="V1610" s="52"/>
      <c r="W1610" s="56"/>
      <c r="X1610" s="52"/>
    </row>
    <row r="1611" spans="1:53" ht="39.9" customHeight="1" x14ac:dyDescent="1.1000000000000001">
      <c r="E1611" s="53" t="s">
        <v>12</v>
      </c>
      <c r="F1611" s="149" t="e">
        <f>IF($K$1=8,VLOOKUP('zapisy k stolom'!F1600,PAVUK!$GR$2:$GS$8,2,0),IF($K$1=16,VLOOKUP('zapisy k stolom'!F1600,PAVUK!$HF$2:$HG$16,2,0),IF($K$1=32,VLOOKUP('zapisy k stolom'!F1600,PAVUK!$HB$2:$HC$32,2,0),IF('zapisy k stolom'!$K$1=64,VLOOKUP('zapisy k stolom'!F1600,PAVUK!$GX$2:$GY$64,2,0),IF('zapisy k stolom'!$K$1=128,VLOOKUP('zapisy k stolom'!F1600,PAVUK!$GT$2:$GU$128,2,0))))))</f>
        <v>#N/A</v>
      </c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6"/>
      <c r="X1611" s="52"/>
    </row>
    <row r="1612" spans="1:53" ht="39.9" customHeight="1" x14ac:dyDescent="1.1000000000000001">
      <c r="E1612" s="60"/>
      <c r="F1612" s="61"/>
      <c r="G1612" s="52"/>
      <c r="H1612" s="52" t="s">
        <v>18</v>
      </c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6"/>
      <c r="X1612" s="52"/>
    </row>
    <row r="1613" spans="1:53" ht="39.9" customHeight="1" x14ac:dyDescent="1.1000000000000001">
      <c r="E1613" s="60"/>
      <c r="F1613" s="61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6"/>
      <c r="X1613" s="52"/>
    </row>
    <row r="1614" spans="1:53" ht="39.9" customHeight="1" x14ac:dyDescent="1.1000000000000001">
      <c r="E1614" s="60"/>
      <c r="F1614" s="61"/>
      <c r="G1614" s="52"/>
      <c r="H1614" s="52"/>
      <c r="I1614" s="289" t="str">
        <f>I1602</f>
        <v xml:space="preserve"> </v>
      </c>
      <c r="J1614" s="289"/>
      <c r="K1614" s="289"/>
      <c r="L1614" s="289"/>
      <c r="M1614" s="52"/>
      <c r="N1614" s="52"/>
      <c r="P1614" s="289" t="str">
        <f>I1605</f>
        <v xml:space="preserve"> </v>
      </c>
      <c r="Q1614" s="289"/>
      <c r="R1614" s="289"/>
      <c r="S1614" s="289"/>
      <c r="T1614" s="290"/>
      <c r="U1614" s="290"/>
      <c r="V1614" s="52"/>
      <c r="W1614" s="56"/>
      <c r="X1614" s="52"/>
    </row>
    <row r="1615" spans="1:53" ht="39.9" customHeight="1" x14ac:dyDescent="1.1000000000000001">
      <c r="E1615" s="60"/>
      <c r="F1615" s="61"/>
      <c r="G1615" s="52"/>
      <c r="H1615" s="52"/>
      <c r="I1615" s="289" t="str">
        <f>I1603</f>
        <v xml:space="preserve"> </v>
      </c>
      <c r="J1615" s="289"/>
      <c r="K1615" s="289"/>
      <c r="L1615" s="289"/>
      <c r="M1615" s="52"/>
      <c r="N1615" s="52"/>
      <c r="O1615" s="52"/>
      <c r="P1615" s="289" t="str">
        <f>I1606</f>
        <v xml:space="preserve"> </v>
      </c>
      <c r="Q1615" s="289"/>
      <c r="R1615" s="289"/>
      <c r="S1615" s="289"/>
      <c r="T1615" s="290"/>
      <c r="U1615" s="290"/>
      <c r="V1615" s="52"/>
      <c r="W1615" s="56"/>
      <c r="X1615" s="52"/>
    </row>
    <row r="1616" spans="1:53" ht="69.900000000000006" customHeight="1" x14ac:dyDescent="1.1000000000000001">
      <c r="E1616" s="53"/>
      <c r="F1616" s="54"/>
      <c r="G1616" s="52"/>
      <c r="H1616" s="63" t="s">
        <v>21</v>
      </c>
      <c r="I1616" s="291"/>
      <c r="J1616" s="292"/>
      <c r="K1616" s="292"/>
      <c r="L1616" s="293"/>
      <c r="M1616" s="52"/>
      <c r="N1616" s="52"/>
      <c r="O1616" s="63" t="s">
        <v>21</v>
      </c>
      <c r="P1616" s="294"/>
      <c r="Q1616" s="294"/>
      <c r="R1616" s="294"/>
      <c r="S1616" s="294"/>
      <c r="T1616" s="294"/>
      <c r="U1616" s="294"/>
      <c r="V1616" s="52"/>
      <c r="W1616" s="56"/>
      <c r="X1616" s="52"/>
    </row>
    <row r="1617" spans="1:53" ht="69.900000000000006" customHeight="1" x14ac:dyDescent="1.1000000000000001">
      <c r="E1617" s="53"/>
      <c r="F1617" s="54"/>
      <c r="G1617" s="52"/>
      <c r="H1617" s="63" t="s">
        <v>22</v>
      </c>
      <c r="I1617" s="294"/>
      <c r="J1617" s="294"/>
      <c r="K1617" s="294"/>
      <c r="L1617" s="294"/>
      <c r="M1617" s="52"/>
      <c r="N1617" s="52"/>
      <c r="O1617" s="63" t="s">
        <v>22</v>
      </c>
      <c r="P1617" s="294"/>
      <c r="Q1617" s="294"/>
      <c r="R1617" s="294"/>
      <c r="S1617" s="294"/>
      <c r="T1617" s="294"/>
      <c r="U1617" s="294"/>
      <c r="V1617" s="52"/>
      <c r="W1617" s="56"/>
      <c r="X1617" s="52"/>
    </row>
    <row r="1618" spans="1:53" ht="69.900000000000006" customHeight="1" x14ac:dyDescent="1.1000000000000001">
      <c r="E1618" s="53"/>
      <c r="F1618" s="54"/>
      <c r="G1618" s="52"/>
      <c r="H1618" s="63" t="s">
        <v>22</v>
      </c>
      <c r="I1618" s="294"/>
      <c r="J1618" s="294"/>
      <c r="K1618" s="294"/>
      <c r="L1618" s="294"/>
      <c r="M1618" s="52"/>
      <c r="N1618" s="52"/>
      <c r="O1618" s="63" t="s">
        <v>22</v>
      </c>
      <c r="P1618" s="294"/>
      <c r="Q1618" s="294"/>
      <c r="R1618" s="294"/>
      <c r="S1618" s="294"/>
      <c r="T1618" s="294"/>
      <c r="U1618" s="294"/>
      <c r="V1618" s="52"/>
      <c r="W1618" s="56"/>
      <c r="X1618" s="52"/>
    </row>
    <row r="1619" spans="1:53" ht="39.9" customHeight="1" thickBot="1" x14ac:dyDescent="1.1499999999999999">
      <c r="E1619" s="64"/>
      <c r="F1619" s="65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7"/>
      <c r="U1619" s="67"/>
      <c r="V1619" s="67"/>
      <c r="W1619" s="68"/>
      <c r="X1619" s="52"/>
    </row>
    <row r="1620" spans="1:53" ht="61.8" thickBot="1" x14ac:dyDescent="1.1499999999999999"/>
    <row r="1621" spans="1:53" ht="39.9" customHeight="1" x14ac:dyDescent="1.1000000000000001">
      <c r="A1621" s="41" t="e">
        <f>F1632</f>
        <v>#N/A</v>
      </c>
      <c r="C1621" s="40"/>
      <c r="D1621" s="40"/>
      <c r="E1621" s="48" t="s">
        <v>39</v>
      </c>
      <c r="F1621" s="49">
        <f>F1600+1</f>
        <v>78</v>
      </c>
      <c r="G1621" s="50"/>
      <c r="H1621" s="86" t="s">
        <v>192</v>
      </c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 t="s">
        <v>15</v>
      </c>
      <c r="W1621" s="51"/>
      <c r="X1621" s="52"/>
      <c r="Y1621" s="42" t="e">
        <f>A1623</f>
        <v>#N/A</v>
      </c>
      <c r="Z1621" s="47" t="str">
        <f>CONCATENATE("(",V1623,":",V1626,")")</f>
        <v>(:)</v>
      </c>
      <c r="AA1621" s="44" t="str">
        <f>IF(N1630=" ","",IF(N1630=I1623,B1623,IF(N1630=I1626,B1626," ")))</f>
        <v/>
      </c>
      <c r="AB1621" s="44" t="str">
        <f>IF(V1623&gt;V1626,AV1621,IF(V1626&gt;V1623,AV1622,""))</f>
        <v/>
      </c>
      <c r="AC1621" s="44" t="e">
        <f>CONCATENATE("Tbl.: ",F1623,"   H: ",F1626,"   D: ",F1625)</f>
        <v>#N/A</v>
      </c>
      <c r="AD1621" s="42" t="e">
        <f>IF(OR(I1626="X",I1623="X"),"",IF(N1630=I1623,B1626,B1623))</f>
        <v>#N/A</v>
      </c>
      <c r="AE1621" s="42" t="s">
        <v>4</v>
      </c>
      <c r="AV1621" s="45" t="str">
        <f>CONCATENATE(V1623,":",V1626, " ( ",AN1623,",",AO1623,",",AP1623,",",AQ1623,",",AR1623,",",AS1623,",",AT1623," ) ")</f>
        <v xml:space="preserve">: ( ,,,,,, ) </v>
      </c>
    </row>
    <row r="1622" spans="1:53" ht="39.9" customHeight="1" x14ac:dyDescent="1.1000000000000001">
      <c r="C1622" s="40"/>
      <c r="D1622" s="40"/>
      <c r="E1622" s="53"/>
      <c r="F1622" s="54"/>
      <c r="G1622" s="85" t="s">
        <v>191</v>
      </c>
      <c r="H1622" s="87" t="s">
        <v>193</v>
      </c>
      <c r="I1622" s="52"/>
      <c r="J1622" s="52"/>
      <c r="K1622" s="52"/>
      <c r="L1622" s="52"/>
      <c r="M1622" s="52"/>
      <c r="N1622" s="55">
        <v>1</v>
      </c>
      <c r="O1622" s="55">
        <v>2</v>
      </c>
      <c r="P1622" s="55">
        <v>3</v>
      </c>
      <c r="Q1622" s="55">
        <v>4</v>
      </c>
      <c r="R1622" s="55">
        <v>5</v>
      </c>
      <c r="S1622" s="55">
        <v>6</v>
      </c>
      <c r="T1622" s="55">
        <v>7</v>
      </c>
      <c r="U1622" s="52"/>
      <c r="V1622" s="55" t="s">
        <v>16</v>
      </c>
      <c r="W1622" s="56"/>
      <c r="X1622" s="52"/>
      <c r="AE1622" s="42" t="s">
        <v>38</v>
      </c>
      <c r="AV1622" s="45" t="str">
        <f>CONCATENATE(V1626,":",V1623, " ( ",AN1624,",",AO1624,",",AP1624,",",AQ1624,",",AR1624,",",AS1624,",",AT1624," ) ")</f>
        <v xml:space="preserve">: ( ,,,,,, ) </v>
      </c>
    </row>
    <row r="1623" spans="1:53" ht="39.9" customHeight="1" x14ac:dyDescent="1.1000000000000001">
      <c r="A1623" s="41" t="e">
        <f>CONCATENATE(1,A1621)</f>
        <v>#N/A</v>
      </c>
      <c r="B1623" s="41" t="e">
        <f>VLOOKUP(A1623,'KO KODY SPOLU'!$A$3:$B$478,2,0)</f>
        <v>#N/A</v>
      </c>
      <c r="C1623" s="40"/>
      <c r="D1623" s="40"/>
      <c r="E1623" s="53" t="s">
        <v>14</v>
      </c>
      <c r="F1623" s="54" t="e">
        <f>VLOOKUP(A1621,'zoznam zapasov pomoc'!$A$6:$K$133,11,0)</f>
        <v>#N/A</v>
      </c>
      <c r="G1623" s="298"/>
      <c r="H1623" s="150"/>
      <c r="I1623" s="296" t="str">
        <f>IF(ISERROR(VLOOKUP(B1623,vylosovanie!$N$10:$Q$162,3,0))=TRUE," ",VLOOKUP(B1623,vylosovanie!$N$10:$Q$162,3,0))</f>
        <v xml:space="preserve"> </v>
      </c>
      <c r="J1623" s="297"/>
      <c r="K1623" s="297"/>
      <c r="L1623" s="297"/>
      <c r="M1623" s="52"/>
      <c r="N1623" s="300"/>
      <c r="O1623" s="300"/>
      <c r="P1623" s="300"/>
      <c r="Q1623" s="300"/>
      <c r="R1623" s="300"/>
      <c r="S1623" s="300"/>
      <c r="T1623" s="300"/>
      <c r="U1623" s="52"/>
      <c r="V1623" s="295" t="str">
        <f>IF(SUM(AF1623:AL1624)=0,"",SUM(AF1623:AL1623))</f>
        <v/>
      </c>
      <c r="W1623" s="56"/>
      <c r="X1623" s="52"/>
      <c r="AE1623" s="42">
        <f>VLOOKUP(I1623,vylosovanie!$F$5:$L$41,7,0)</f>
        <v>51</v>
      </c>
      <c r="AF1623" s="57">
        <f>IF(N1623&gt;N1626,1,0)</f>
        <v>0</v>
      </c>
      <c r="AG1623" s="57">
        <f t="shared" ref="AG1623" si="2002">IF(O1623&gt;O1626,1,0)</f>
        <v>0</v>
      </c>
      <c r="AH1623" s="57">
        <f t="shared" ref="AH1623" si="2003">IF(P1623&gt;P1626,1,0)</f>
        <v>0</v>
      </c>
      <c r="AI1623" s="57">
        <f t="shared" ref="AI1623" si="2004">IF(Q1623&gt;Q1626,1,0)</f>
        <v>0</v>
      </c>
      <c r="AJ1623" s="57">
        <f t="shared" ref="AJ1623" si="2005">IF(R1623&gt;R1626,1,0)</f>
        <v>0</v>
      </c>
      <c r="AK1623" s="57">
        <f t="shared" ref="AK1623" si="2006">IF(S1623&gt;S1626,1,0)</f>
        <v>0</v>
      </c>
      <c r="AL1623" s="57">
        <f t="shared" ref="AL1623" si="2007">IF(T1623&gt;T1626,1,0)</f>
        <v>0</v>
      </c>
      <c r="AN1623" s="57" t="str">
        <f t="shared" ref="AN1623" si="2008">IF(ISBLANK(N1623)=TRUE,"",IF(AF1623=1,N1626,-N1623))</f>
        <v/>
      </c>
      <c r="AO1623" s="57" t="str">
        <f t="shared" ref="AO1623" si="2009">IF(ISBLANK(O1623)=TRUE,"",IF(AG1623=1,O1626,-O1623))</f>
        <v/>
      </c>
      <c r="AP1623" s="57" t="str">
        <f t="shared" ref="AP1623" si="2010">IF(ISBLANK(P1623)=TRUE,"",IF(AH1623=1,P1626,-P1623))</f>
        <v/>
      </c>
      <c r="AQ1623" s="57" t="str">
        <f t="shared" ref="AQ1623" si="2011">IF(ISBLANK(Q1623)=TRUE,"",IF(AI1623=1,Q1626,-Q1623))</f>
        <v/>
      </c>
      <c r="AR1623" s="57" t="str">
        <f t="shared" ref="AR1623" si="2012">IF(ISBLANK(R1623)=TRUE,"",IF(AJ1623=1,R1626,-R1623))</f>
        <v/>
      </c>
      <c r="AS1623" s="57" t="str">
        <f t="shared" ref="AS1623" si="2013">IF(ISBLANK(S1623)=TRUE,"",IF(AK1623=1,S1626,-S1623))</f>
        <v/>
      </c>
      <c r="AT1623" s="57" t="str">
        <f t="shared" ref="AT1623" si="2014">IF(ISBLANK(T1623)=TRUE,"",IF(AL1623=1,T1626,-T1623))</f>
        <v/>
      </c>
      <c r="AZ1623" s="58" t="s">
        <v>5</v>
      </c>
      <c r="BA1623" s="58">
        <v>1</v>
      </c>
    </row>
    <row r="1624" spans="1:53" ht="39.9" customHeight="1" x14ac:dyDescent="1.1000000000000001">
      <c r="C1624" s="40"/>
      <c r="D1624" s="40"/>
      <c r="E1624" s="53"/>
      <c r="F1624" s="54"/>
      <c r="G1624" s="299"/>
      <c r="H1624" s="150"/>
      <c r="I1624" s="296" t="str">
        <f>IF(ISERROR(VLOOKUP(B1623,vylosovanie!$N$10:$Q$162,3,0))=TRUE," ",VLOOKUP(B1623,vylosovanie!$N$10:$Q$162,4,0))</f>
        <v xml:space="preserve"> </v>
      </c>
      <c r="J1624" s="297"/>
      <c r="K1624" s="297"/>
      <c r="L1624" s="297"/>
      <c r="M1624" s="52"/>
      <c r="N1624" s="301"/>
      <c r="O1624" s="301"/>
      <c r="P1624" s="301"/>
      <c r="Q1624" s="301"/>
      <c r="R1624" s="301"/>
      <c r="S1624" s="301"/>
      <c r="T1624" s="301"/>
      <c r="U1624" s="52"/>
      <c r="V1624" s="295"/>
      <c r="W1624" s="56"/>
      <c r="X1624" s="52"/>
      <c r="AE1624" s="42">
        <f>VLOOKUP(I1626,vylosovanie!$F$5:$L$41,7,0)</f>
        <v>51</v>
      </c>
      <c r="AF1624" s="57">
        <f>IF(N1626&gt;N1623,1,0)</f>
        <v>0</v>
      </c>
      <c r="AG1624" s="57">
        <f t="shared" ref="AG1624" si="2015">IF(O1626&gt;O1623,1,0)</f>
        <v>0</v>
      </c>
      <c r="AH1624" s="57">
        <f t="shared" ref="AH1624" si="2016">IF(P1626&gt;P1623,1,0)</f>
        <v>0</v>
      </c>
      <c r="AI1624" s="57">
        <f t="shared" ref="AI1624" si="2017">IF(Q1626&gt;Q1623,1,0)</f>
        <v>0</v>
      </c>
      <c r="AJ1624" s="57">
        <f t="shared" ref="AJ1624" si="2018">IF(R1626&gt;R1623,1,0)</f>
        <v>0</v>
      </c>
      <c r="AK1624" s="57">
        <f t="shared" ref="AK1624" si="2019">IF(S1626&gt;S1623,1,0)</f>
        <v>0</v>
      </c>
      <c r="AL1624" s="57">
        <f t="shared" ref="AL1624" si="2020">IF(T1626&gt;T1623,1,0)</f>
        <v>0</v>
      </c>
      <c r="AN1624" s="57" t="str">
        <f t="shared" ref="AN1624" si="2021">IF(ISBLANK(N1626)=TRUE,"",IF(AF1624=1,N1623,-N1626))</f>
        <v/>
      </c>
      <c r="AO1624" s="57" t="str">
        <f t="shared" ref="AO1624" si="2022">IF(ISBLANK(O1626)=TRUE,"",IF(AG1624=1,O1623,-O1626))</f>
        <v/>
      </c>
      <c r="AP1624" s="57" t="str">
        <f t="shared" ref="AP1624" si="2023">IF(ISBLANK(P1626)=TRUE,"",IF(AH1624=1,P1623,-P1626))</f>
        <v/>
      </c>
      <c r="AQ1624" s="57" t="str">
        <f t="shared" ref="AQ1624" si="2024">IF(ISBLANK(Q1626)=TRUE,"",IF(AI1624=1,Q1623,-Q1626))</f>
        <v/>
      </c>
      <c r="AR1624" s="57" t="str">
        <f t="shared" ref="AR1624" si="2025">IF(ISBLANK(R1626)=TRUE,"",IF(AJ1624=1,R1623,-R1626))</f>
        <v/>
      </c>
      <c r="AS1624" s="57" t="str">
        <f t="shared" ref="AS1624" si="2026">IF(ISBLANK(S1626)=TRUE,"",IF(AK1624=1,S1623,-S1626))</f>
        <v/>
      </c>
      <c r="AT1624" s="57" t="str">
        <f t="shared" ref="AT1624" si="2027">IF(ISBLANK(T1626)=TRUE,"",IF(AL1624=1,T1623,-T1626))</f>
        <v/>
      </c>
      <c r="AZ1624" s="58" t="s">
        <v>10</v>
      </c>
      <c r="BA1624" s="58">
        <v>2</v>
      </c>
    </row>
    <row r="1625" spans="1:53" ht="39.9" customHeight="1" x14ac:dyDescent="1.1000000000000001">
      <c r="C1625" s="40"/>
      <c r="D1625" s="40"/>
      <c r="E1625" s="53" t="s">
        <v>20</v>
      </c>
      <c r="F1625" s="54" t="e">
        <f>VLOOKUP(A1621,'zoznam zapasov pomoc'!$A$6:$K$133,9,0)</f>
        <v>#N/A</v>
      </c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6"/>
      <c r="X1625" s="52"/>
      <c r="AZ1625" s="58" t="s">
        <v>23</v>
      </c>
      <c r="BA1625" s="58">
        <v>3</v>
      </c>
    </row>
    <row r="1626" spans="1:53" ht="39.9" customHeight="1" x14ac:dyDescent="1.1000000000000001">
      <c r="A1626" s="41" t="e">
        <f>CONCATENATE(2,A1621)</f>
        <v>#N/A</v>
      </c>
      <c r="B1626" s="41" t="e">
        <f>VLOOKUP(A1626,'KO KODY SPOLU'!$A$3:$B$478,2,0)</f>
        <v>#N/A</v>
      </c>
      <c r="C1626" s="40"/>
      <c r="D1626" s="40"/>
      <c r="E1626" s="53" t="s">
        <v>13</v>
      </c>
      <c r="F1626" s="59" t="e">
        <f>VLOOKUP(A1621,'zoznam zapasov pomoc'!$A$6:$K$133,10,0)</f>
        <v>#N/A</v>
      </c>
      <c r="G1626" s="298"/>
      <c r="H1626" s="150"/>
      <c r="I1626" s="296" t="str">
        <f>IF(ISERROR(VLOOKUP(B1626,vylosovanie!$N$10:$Q$162,3,0))=TRUE," ",VLOOKUP(B1626,vylosovanie!$N$10:$Q$162,3,0))</f>
        <v xml:space="preserve"> </v>
      </c>
      <c r="J1626" s="297"/>
      <c r="K1626" s="297"/>
      <c r="L1626" s="297"/>
      <c r="M1626" s="52"/>
      <c r="N1626" s="300"/>
      <c r="O1626" s="300"/>
      <c r="P1626" s="300"/>
      <c r="Q1626" s="300"/>
      <c r="R1626" s="300"/>
      <c r="S1626" s="300"/>
      <c r="T1626" s="300"/>
      <c r="U1626" s="52"/>
      <c r="V1626" s="295" t="str">
        <f>IF(SUM(AF1623:AL1624)=0,"",SUM(AF1624:AL1624))</f>
        <v/>
      </c>
      <c r="W1626" s="56"/>
      <c r="X1626" s="52"/>
      <c r="AZ1626" s="58" t="s">
        <v>24</v>
      </c>
      <c r="BA1626" s="58">
        <v>4</v>
      </c>
    </row>
    <row r="1627" spans="1:53" ht="39.9" customHeight="1" x14ac:dyDescent="1.1000000000000001">
      <c r="C1627" s="40"/>
      <c r="D1627" s="40"/>
      <c r="E1627" s="60"/>
      <c r="F1627" s="61"/>
      <c r="G1627" s="299"/>
      <c r="H1627" s="150"/>
      <c r="I1627" s="296" t="str">
        <f>IF(ISERROR(VLOOKUP(B1626,vylosovanie!$N$10:$Q$162,3,0))=TRUE," ",VLOOKUP(B1626,vylosovanie!$N$10:$Q$162,4,0))</f>
        <v xml:space="preserve"> </v>
      </c>
      <c r="J1627" s="297"/>
      <c r="K1627" s="297"/>
      <c r="L1627" s="297"/>
      <c r="M1627" s="52"/>
      <c r="N1627" s="301"/>
      <c r="O1627" s="301"/>
      <c r="P1627" s="301"/>
      <c r="Q1627" s="301"/>
      <c r="R1627" s="301"/>
      <c r="S1627" s="301"/>
      <c r="T1627" s="301"/>
      <c r="U1627" s="52"/>
      <c r="V1627" s="295"/>
      <c r="W1627" s="56"/>
      <c r="X1627" s="52"/>
      <c r="AZ1627" s="58" t="s">
        <v>25</v>
      </c>
      <c r="BA1627" s="58">
        <v>5</v>
      </c>
    </row>
    <row r="1628" spans="1:53" ht="39.9" customHeight="1" x14ac:dyDescent="1.1000000000000001">
      <c r="C1628" s="40"/>
      <c r="D1628" s="40"/>
      <c r="E1628" s="53" t="s">
        <v>36</v>
      </c>
      <c r="F1628" s="54" t="s">
        <v>476</v>
      </c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6"/>
      <c r="X1628" s="52"/>
      <c r="AZ1628" s="58" t="s">
        <v>26</v>
      </c>
      <c r="BA1628" s="58">
        <v>6</v>
      </c>
    </row>
    <row r="1629" spans="1:53" ht="39.9" customHeight="1" x14ac:dyDescent="1.1000000000000001">
      <c r="C1629" s="40"/>
      <c r="D1629" s="40"/>
      <c r="E1629" s="60"/>
      <c r="F1629" s="61"/>
      <c r="G1629" s="52"/>
      <c r="H1629" s="52"/>
      <c r="I1629" s="52" t="s">
        <v>17</v>
      </c>
      <c r="J1629" s="52"/>
      <c r="K1629" s="52"/>
      <c r="L1629" s="52"/>
      <c r="M1629" s="52"/>
      <c r="N1629" s="62"/>
      <c r="O1629" s="55"/>
      <c r="P1629" s="55" t="s">
        <v>19</v>
      </c>
      <c r="Q1629" s="55"/>
      <c r="R1629" s="55"/>
      <c r="S1629" s="55"/>
      <c r="T1629" s="55"/>
      <c r="U1629" s="52"/>
      <c r="V1629" s="52"/>
      <c r="W1629" s="56"/>
      <c r="X1629" s="52"/>
      <c r="AZ1629" s="58" t="s">
        <v>27</v>
      </c>
      <c r="BA1629" s="58">
        <v>7</v>
      </c>
    </row>
    <row r="1630" spans="1:53" ht="39.9" customHeight="1" x14ac:dyDescent="1.1000000000000001">
      <c r="E1630" s="53" t="s">
        <v>11</v>
      </c>
      <c r="F1630" s="54"/>
      <c r="G1630" s="52"/>
      <c r="H1630" s="52"/>
      <c r="I1630" s="294"/>
      <c r="J1630" s="294"/>
      <c r="K1630" s="294"/>
      <c r="L1630" s="294"/>
      <c r="M1630" s="52"/>
      <c r="N1630" s="291" t="str">
        <f>IF(I1623="x",I1626,IF(I1626="x",I1623,IF(V1623="w",I1623,IF(V1626="w",I1626,IF(V1623&gt;V1626,I1623,IF(V1626&gt;V1623,I1626," "))))))</f>
        <v xml:space="preserve"> </v>
      </c>
      <c r="O1630" s="302"/>
      <c r="P1630" s="302"/>
      <c r="Q1630" s="302"/>
      <c r="R1630" s="302"/>
      <c r="S1630" s="303"/>
      <c r="T1630" s="52"/>
      <c r="U1630" s="52"/>
      <c r="V1630" s="52"/>
      <c r="W1630" s="56"/>
      <c r="X1630" s="52"/>
      <c r="AZ1630" s="58" t="s">
        <v>28</v>
      </c>
      <c r="BA1630" s="58">
        <v>8</v>
      </c>
    </row>
    <row r="1631" spans="1:53" ht="39.9" customHeight="1" x14ac:dyDescent="1.1000000000000001">
      <c r="E1631" s="60"/>
      <c r="F1631" s="61"/>
      <c r="G1631" s="52"/>
      <c r="H1631" s="52"/>
      <c r="I1631" s="294"/>
      <c r="J1631" s="294"/>
      <c r="K1631" s="294"/>
      <c r="L1631" s="294"/>
      <c r="M1631" s="52"/>
      <c r="N1631" s="291" t="str">
        <f>IF(I1624="x",I1627,IF(I1627="x",I1624,IF(V1623="w",I1624,IF(V1626="w",I1627,IF(V1623&gt;V1626,I1624,IF(V1626&gt;V1623,I1627," "))))))</f>
        <v xml:space="preserve"> </v>
      </c>
      <c r="O1631" s="302"/>
      <c r="P1631" s="302"/>
      <c r="Q1631" s="302"/>
      <c r="R1631" s="302"/>
      <c r="S1631" s="303"/>
      <c r="T1631" s="52"/>
      <c r="U1631" s="52"/>
      <c r="V1631" s="52"/>
      <c r="W1631" s="56"/>
      <c r="X1631" s="52"/>
    </row>
    <row r="1632" spans="1:53" ht="39.9" customHeight="1" x14ac:dyDescent="1.1000000000000001">
      <c r="E1632" s="53" t="s">
        <v>12</v>
      </c>
      <c r="F1632" s="149" t="e">
        <f>IF($K$1=8,VLOOKUP('zapisy k stolom'!F1621,PAVUK!$GR$2:$GS$8,2,0),IF($K$1=16,VLOOKUP('zapisy k stolom'!F1621,PAVUK!$HF$2:$HG$16,2,0),IF($K$1=32,VLOOKUP('zapisy k stolom'!F1621,PAVUK!$HB$2:$HC$32,2,0),IF('zapisy k stolom'!$K$1=64,VLOOKUP('zapisy k stolom'!F1621,PAVUK!$GX$2:$GY$64,2,0),IF('zapisy k stolom'!$K$1=128,VLOOKUP('zapisy k stolom'!F1621,PAVUK!$GT$2:$GU$128,2,0))))))</f>
        <v>#N/A</v>
      </c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6"/>
      <c r="X1632" s="52"/>
    </row>
    <row r="1633" spans="1:53" ht="39.9" customHeight="1" x14ac:dyDescent="1.1000000000000001">
      <c r="E1633" s="60"/>
      <c r="F1633" s="61"/>
      <c r="G1633" s="52"/>
      <c r="H1633" s="52" t="s">
        <v>18</v>
      </c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6"/>
      <c r="X1633" s="52"/>
    </row>
    <row r="1634" spans="1:53" ht="39.9" customHeight="1" x14ac:dyDescent="1.1000000000000001">
      <c r="E1634" s="60"/>
      <c r="F1634" s="61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6"/>
      <c r="X1634" s="52"/>
    </row>
    <row r="1635" spans="1:53" ht="39.9" customHeight="1" x14ac:dyDescent="1.1000000000000001">
      <c r="E1635" s="60"/>
      <c r="F1635" s="61"/>
      <c r="G1635" s="52"/>
      <c r="H1635" s="52"/>
      <c r="I1635" s="289" t="str">
        <f>I1623</f>
        <v xml:space="preserve"> </v>
      </c>
      <c r="J1635" s="289"/>
      <c r="K1635" s="289"/>
      <c r="L1635" s="289"/>
      <c r="M1635" s="52"/>
      <c r="N1635" s="52"/>
      <c r="P1635" s="289" t="str">
        <f>I1626</f>
        <v xml:space="preserve"> </v>
      </c>
      <c r="Q1635" s="289"/>
      <c r="R1635" s="289"/>
      <c r="S1635" s="289"/>
      <c r="T1635" s="290"/>
      <c r="U1635" s="290"/>
      <c r="V1635" s="52"/>
      <c r="W1635" s="56"/>
      <c r="X1635" s="52"/>
    </row>
    <row r="1636" spans="1:53" ht="39.9" customHeight="1" x14ac:dyDescent="1.1000000000000001">
      <c r="E1636" s="60"/>
      <c r="F1636" s="61"/>
      <c r="G1636" s="52"/>
      <c r="H1636" s="52"/>
      <c r="I1636" s="289" t="str">
        <f>I1624</f>
        <v xml:space="preserve"> </v>
      </c>
      <c r="J1636" s="289"/>
      <c r="K1636" s="289"/>
      <c r="L1636" s="289"/>
      <c r="M1636" s="52"/>
      <c r="N1636" s="52"/>
      <c r="O1636" s="52"/>
      <c r="P1636" s="289" t="str">
        <f>I1627</f>
        <v xml:space="preserve"> </v>
      </c>
      <c r="Q1636" s="289"/>
      <c r="R1636" s="289"/>
      <c r="S1636" s="289"/>
      <c r="T1636" s="290"/>
      <c r="U1636" s="290"/>
      <c r="V1636" s="52"/>
      <c r="W1636" s="56"/>
      <c r="X1636" s="52"/>
    </row>
    <row r="1637" spans="1:53" ht="69.900000000000006" customHeight="1" x14ac:dyDescent="1.1000000000000001">
      <c r="E1637" s="53"/>
      <c r="F1637" s="54"/>
      <c r="G1637" s="52"/>
      <c r="H1637" s="63" t="s">
        <v>21</v>
      </c>
      <c r="I1637" s="291"/>
      <c r="J1637" s="292"/>
      <c r="K1637" s="292"/>
      <c r="L1637" s="293"/>
      <c r="M1637" s="52"/>
      <c r="N1637" s="52"/>
      <c r="O1637" s="63" t="s">
        <v>21</v>
      </c>
      <c r="P1637" s="294"/>
      <c r="Q1637" s="294"/>
      <c r="R1637" s="294"/>
      <c r="S1637" s="294"/>
      <c r="T1637" s="294"/>
      <c r="U1637" s="294"/>
      <c r="V1637" s="52"/>
      <c r="W1637" s="56"/>
      <c r="X1637" s="52"/>
    </row>
    <row r="1638" spans="1:53" ht="69.900000000000006" customHeight="1" x14ac:dyDescent="1.1000000000000001">
      <c r="E1638" s="53"/>
      <c r="F1638" s="54"/>
      <c r="G1638" s="52"/>
      <c r="H1638" s="63" t="s">
        <v>22</v>
      </c>
      <c r="I1638" s="294"/>
      <c r="J1638" s="294"/>
      <c r="K1638" s="294"/>
      <c r="L1638" s="294"/>
      <c r="M1638" s="52"/>
      <c r="N1638" s="52"/>
      <c r="O1638" s="63" t="s">
        <v>22</v>
      </c>
      <c r="P1638" s="294"/>
      <c r="Q1638" s="294"/>
      <c r="R1638" s="294"/>
      <c r="S1638" s="294"/>
      <c r="T1638" s="294"/>
      <c r="U1638" s="294"/>
      <c r="V1638" s="52"/>
      <c r="W1638" s="56"/>
      <c r="X1638" s="52"/>
    </row>
    <row r="1639" spans="1:53" ht="69.900000000000006" customHeight="1" x14ac:dyDescent="1.1000000000000001">
      <c r="E1639" s="53"/>
      <c r="F1639" s="54"/>
      <c r="G1639" s="52"/>
      <c r="H1639" s="63" t="s">
        <v>22</v>
      </c>
      <c r="I1639" s="294"/>
      <c r="J1639" s="294"/>
      <c r="K1639" s="294"/>
      <c r="L1639" s="294"/>
      <c r="M1639" s="52"/>
      <c r="N1639" s="52"/>
      <c r="O1639" s="63" t="s">
        <v>22</v>
      </c>
      <c r="P1639" s="294"/>
      <c r="Q1639" s="294"/>
      <c r="R1639" s="294"/>
      <c r="S1639" s="294"/>
      <c r="T1639" s="294"/>
      <c r="U1639" s="294"/>
      <c r="V1639" s="52"/>
      <c r="W1639" s="56"/>
      <c r="X1639" s="52"/>
    </row>
    <row r="1640" spans="1:53" ht="39.9" customHeight="1" thickBot="1" x14ac:dyDescent="1.1499999999999999">
      <c r="E1640" s="64"/>
      <c r="F1640" s="65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7"/>
      <c r="U1640" s="67"/>
      <c r="V1640" s="67"/>
      <c r="W1640" s="68"/>
      <c r="X1640" s="52"/>
    </row>
    <row r="1641" spans="1:53" ht="61.8" thickBot="1" x14ac:dyDescent="1.1499999999999999"/>
    <row r="1642" spans="1:53" ht="39.9" customHeight="1" x14ac:dyDescent="1.1000000000000001">
      <c r="A1642" s="41" t="e">
        <f>F1653</f>
        <v>#N/A</v>
      </c>
      <c r="C1642" s="40"/>
      <c r="D1642" s="40"/>
      <c r="E1642" s="48" t="s">
        <v>39</v>
      </c>
      <c r="F1642" s="49">
        <f>F1621+1</f>
        <v>79</v>
      </c>
      <c r="G1642" s="50"/>
      <c r="H1642" s="86" t="s">
        <v>192</v>
      </c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50" t="s">
        <v>15</v>
      </c>
      <c r="W1642" s="51"/>
      <c r="X1642" s="52"/>
      <c r="Y1642" s="42" t="e">
        <f>A1644</f>
        <v>#N/A</v>
      </c>
      <c r="Z1642" s="47" t="str">
        <f>CONCATENATE("(",V1644,":",V1647,")")</f>
        <v>(:)</v>
      </c>
      <c r="AA1642" s="44" t="str">
        <f>IF(N1651=" ","",IF(N1651=I1644,B1644,IF(N1651=I1647,B1647," ")))</f>
        <v/>
      </c>
      <c r="AB1642" s="44" t="str">
        <f>IF(V1644&gt;V1647,AV1642,IF(V1647&gt;V1644,AV1643,""))</f>
        <v/>
      </c>
      <c r="AC1642" s="44" t="e">
        <f>CONCATENATE("Tbl.: ",F1644,"   H: ",F1647,"   D: ",F1646)</f>
        <v>#N/A</v>
      </c>
      <c r="AD1642" s="42" t="e">
        <f>IF(OR(I1647="X",I1644="X"),"",IF(N1651=I1644,B1647,B1644))</f>
        <v>#N/A</v>
      </c>
      <c r="AE1642" s="42" t="s">
        <v>4</v>
      </c>
      <c r="AV1642" s="45" t="str">
        <f>CONCATENATE(V1644,":",V1647, " ( ",AN1644,",",AO1644,",",AP1644,",",AQ1644,",",AR1644,",",AS1644,",",AT1644," ) ")</f>
        <v xml:space="preserve">: ( ,,,,,, ) </v>
      </c>
    </row>
    <row r="1643" spans="1:53" ht="39.9" customHeight="1" x14ac:dyDescent="1.1000000000000001">
      <c r="C1643" s="40"/>
      <c r="D1643" s="40"/>
      <c r="E1643" s="53"/>
      <c r="F1643" s="54"/>
      <c r="G1643" s="85" t="s">
        <v>191</v>
      </c>
      <c r="H1643" s="87" t="s">
        <v>193</v>
      </c>
      <c r="I1643" s="52"/>
      <c r="J1643" s="52"/>
      <c r="K1643" s="52"/>
      <c r="L1643" s="52"/>
      <c r="M1643" s="52"/>
      <c r="N1643" s="55">
        <v>1</v>
      </c>
      <c r="O1643" s="55">
        <v>2</v>
      </c>
      <c r="P1643" s="55">
        <v>3</v>
      </c>
      <c r="Q1643" s="55">
        <v>4</v>
      </c>
      <c r="R1643" s="55">
        <v>5</v>
      </c>
      <c r="S1643" s="55">
        <v>6</v>
      </c>
      <c r="T1643" s="55">
        <v>7</v>
      </c>
      <c r="U1643" s="52"/>
      <c r="V1643" s="55" t="s">
        <v>16</v>
      </c>
      <c r="W1643" s="56"/>
      <c r="X1643" s="52"/>
      <c r="AE1643" s="42" t="s">
        <v>38</v>
      </c>
      <c r="AV1643" s="45" t="str">
        <f>CONCATENATE(V1647,":",V1644, " ( ",AN1645,",",AO1645,",",AP1645,",",AQ1645,",",AR1645,",",AS1645,",",AT1645," ) ")</f>
        <v xml:space="preserve">: ( ,,,,,, ) </v>
      </c>
    </row>
    <row r="1644" spans="1:53" ht="39.9" customHeight="1" x14ac:dyDescent="1.1000000000000001">
      <c r="A1644" s="41" t="e">
        <f>CONCATENATE(1,A1642)</f>
        <v>#N/A</v>
      </c>
      <c r="B1644" s="41" t="e">
        <f>VLOOKUP(A1644,'KO KODY SPOLU'!$A$3:$B$478,2,0)</f>
        <v>#N/A</v>
      </c>
      <c r="C1644" s="40"/>
      <c r="D1644" s="40"/>
      <c r="E1644" s="53" t="s">
        <v>14</v>
      </c>
      <c r="F1644" s="54" t="e">
        <f>VLOOKUP(A1642,'zoznam zapasov pomoc'!$A$6:$K$133,11,0)</f>
        <v>#N/A</v>
      </c>
      <c r="G1644" s="298"/>
      <c r="H1644" s="150"/>
      <c r="I1644" s="296" t="str">
        <f>IF(ISERROR(VLOOKUP(B1644,vylosovanie!$N$10:$Q$162,3,0))=TRUE," ",VLOOKUP(B1644,vylosovanie!$N$10:$Q$162,3,0))</f>
        <v xml:space="preserve"> </v>
      </c>
      <c r="J1644" s="297"/>
      <c r="K1644" s="297"/>
      <c r="L1644" s="297"/>
      <c r="M1644" s="52"/>
      <c r="N1644" s="300"/>
      <c r="O1644" s="300"/>
      <c r="P1644" s="300"/>
      <c r="Q1644" s="300"/>
      <c r="R1644" s="300"/>
      <c r="S1644" s="300"/>
      <c r="T1644" s="300"/>
      <c r="U1644" s="52"/>
      <c r="V1644" s="295" t="str">
        <f>IF(SUM(AF1644:AL1645)=0,"",SUM(AF1644:AL1644))</f>
        <v/>
      </c>
      <c r="W1644" s="56"/>
      <c r="X1644" s="52"/>
      <c r="AE1644" s="42">
        <f>VLOOKUP(I1644,vylosovanie!$F$5:$L$41,7,0)</f>
        <v>51</v>
      </c>
      <c r="AF1644" s="57">
        <f>IF(N1644&gt;N1647,1,0)</f>
        <v>0</v>
      </c>
      <c r="AG1644" s="57">
        <f t="shared" ref="AG1644" si="2028">IF(O1644&gt;O1647,1,0)</f>
        <v>0</v>
      </c>
      <c r="AH1644" s="57">
        <f t="shared" ref="AH1644" si="2029">IF(P1644&gt;P1647,1,0)</f>
        <v>0</v>
      </c>
      <c r="AI1644" s="57">
        <f t="shared" ref="AI1644" si="2030">IF(Q1644&gt;Q1647,1,0)</f>
        <v>0</v>
      </c>
      <c r="AJ1644" s="57">
        <f t="shared" ref="AJ1644" si="2031">IF(R1644&gt;R1647,1,0)</f>
        <v>0</v>
      </c>
      <c r="AK1644" s="57">
        <f t="shared" ref="AK1644" si="2032">IF(S1644&gt;S1647,1,0)</f>
        <v>0</v>
      </c>
      <c r="AL1644" s="57">
        <f t="shared" ref="AL1644" si="2033">IF(T1644&gt;T1647,1,0)</f>
        <v>0</v>
      </c>
      <c r="AN1644" s="57" t="str">
        <f t="shared" ref="AN1644" si="2034">IF(ISBLANK(N1644)=TRUE,"",IF(AF1644=1,N1647,-N1644))</f>
        <v/>
      </c>
      <c r="AO1644" s="57" t="str">
        <f t="shared" ref="AO1644" si="2035">IF(ISBLANK(O1644)=TRUE,"",IF(AG1644=1,O1647,-O1644))</f>
        <v/>
      </c>
      <c r="AP1644" s="57" t="str">
        <f t="shared" ref="AP1644" si="2036">IF(ISBLANK(P1644)=TRUE,"",IF(AH1644=1,P1647,-P1644))</f>
        <v/>
      </c>
      <c r="AQ1644" s="57" t="str">
        <f t="shared" ref="AQ1644" si="2037">IF(ISBLANK(Q1644)=TRUE,"",IF(AI1644=1,Q1647,-Q1644))</f>
        <v/>
      </c>
      <c r="AR1644" s="57" t="str">
        <f t="shared" ref="AR1644" si="2038">IF(ISBLANK(R1644)=TRUE,"",IF(AJ1644=1,R1647,-R1644))</f>
        <v/>
      </c>
      <c r="AS1644" s="57" t="str">
        <f t="shared" ref="AS1644" si="2039">IF(ISBLANK(S1644)=TRUE,"",IF(AK1644=1,S1647,-S1644))</f>
        <v/>
      </c>
      <c r="AT1644" s="57" t="str">
        <f t="shared" ref="AT1644" si="2040">IF(ISBLANK(T1644)=TRUE,"",IF(AL1644=1,T1647,-T1644))</f>
        <v/>
      </c>
      <c r="AZ1644" s="58" t="s">
        <v>5</v>
      </c>
      <c r="BA1644" s="58">
        <v>1</v>
      </c>
    </row>
    <row r="1645" spans="1:53" ht="39.9" customHeight="1" x14ac:dyDescent="1.1000000000000001">
      <c r="C1645" s="40"/>
      <c r="D1645" s="40"/>
      <c r="E1645" s="53"/>
      <c r="F1645" s="54"/>
      <c r="G1645" s="299"/>
      <c r="H1645" s="150"/>
      <c r="I1645" s="296" t="str">
        <f>IF(ISERROR(VLOOKUP(B1644,vylosovanie!$N$10:$Q$162,3,0))=TRUE," ",VLOOKUP(B1644,vylosovanie!$N$10:$Q$162,4,0))</f>
        <v xml:space="preserve"> </v>
      </c>
      <c r="J1645" s="297"/>
      <c r="K1645" s="297"/>
      <c r="L1645" s="297"/>
      <c r="M1645" s="52"/>
      <c r="N1645" s="301"/>
      <c r="O1645" s="301"/>
      <c r="P1645" s="301"/>
      <c r="Q1645" s="301"/>
      <c r="R1645" s="301"/>
      <c r="S1645" s="301"/>
      <c r="T1645" s="301"/>
      <c r="U1645" s="52"/>
      <c r="V1645" s="295"/>
      <c r="W1645" s="56"/>
      <c r="X1645" s="52"/>
      <c r="AE1645" s="42">
        <f>VLOOKUP(I1647,vylosovanie!$F$5:$L$41,7,0)</f>
        <v>51</v>
      </c>
      <c r="AF1645" s="57">
        <f>IF(N1647&gt;N1644,1,0)</f>
        <v>0</v>
      </c>
      <c r="AG1645" s="57">
        <f t="shared" ref="AG1645" si="2041">IF(O1647&gt;O1644,1,0)</f>
        <v>0</v>
      </c>
      <c r="AH1645" s="57">
        <f t="shared" ref="AH1645" si="2042">IF(P1647&gt;P1644,1,0)</f>
        <v>0</v>
      </c>
      <c r="AI1645" s="57">
        <f t="shared" ref="AI1645" si="2043">IF(Q1647&gt;Q1644,1,0)</f>
        <v>0</v>
      </c>
      <c r="AJ1645" s="57">
        <f t="shared" ref="AJ1645" si="2044">IF(R1647&gt;R1644,1,0)</f>
        <v>0</v>
      </c>
      <c r="AK1645" s="57">
        <f t="shared" ref="AK1645" si="2045">IF(S1647&gt;S1644,1,0)</f>
        <v>0</v>
      </c>
      <c r="AL1645" s="57">
        <f t="shared" ref="AL1645" si="2046">IF(T1647&gt;T1644,1,0)</f>
        <v>0</v>
      </c>
      <c r="AN1645" s="57" t="str">
        <f t="shared" ref="AN1645" si="2047">IF(ISBLANK(N1647)=TRUE,"",IF(AF1645=1,N1644,-N1647))</f>
        <v/>
      </c>
      <c r="AO1645" s="57" t="str">
        <f t="shared" ref="AO1645" si="2048">IF(ISBLANK(O1647)=TRUE,"",IF(AG1645=1,O1644,-O1647))</f>
        <v/>
      </c>
      <c r="AP1645" s="57" t="str">
        <f t="shared" ref="AP1645" si="2049">IF(ISBLANK(P1647)=TRUE,"",IF(AH1645=1,P1644,-P1647))</f>
        <v/>
      </c>
      <c r="AQ1645" s="57" t="str">
        <f t="shared" ref="AQ1645" si="2050">IF(ISBLANK(Q1647)=TRUE,"",IF(AI1645=1,Q1644,-Q1647))</f>
        <v/>
      </c>
      <c r="AR1645" s="57" t="str">
        <f t="shared" ref="AR1645" si="2051">IF(ISBLANK(R1647)=TRUE,"",IF(AJ1645=1,R1644,-R1647))</f>
        <v/>
      </c>
      <c r="AS1645" s="57" t="str">
        <f t="shared" ref="AS1645" si="2052">IF(ISBLANK(S1647)=TRUE,"",IF(AK1645=1,S1644,-S1647))</f>
        <v/>
      </c>
      <c r="AT1645" s="57" t="str">
        <f t="shared" ref="AT1645" si="2053">IF(ISBLANK(T1647)=TRUE,"",IF(AL1645=1,T1644,-T1647))</f>
        <v/>
      </c>
      <c r="AZ1645" s="58" t="s">
        <v>10</v>
      </c>
      <c r="BA1645" s="58">
        <v>2</v>
      </c>
    </row>
    <row r="1646" spans="1:53" ht="39.9" customHeight="1" x14ac:dyDescent="1.1000000000000001">
      <c r="C1646" s="40"/>
      <c r="D1646" s="40"/>
      <c r="E1646" s="53" t="s">
        <v>20</v>
      </c>
      <c r="F1646" s="54" t="e">
        <f>VLOOKUP(A1642,'zoznam zapasov pomoc'!$A$6:$K$133,9,0)</f>
        <v>#N/A</v>
      </c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6"/>
      <c r="X1646" s="52"/>
      <c r="AZ1646" s="58" t="s">
        <v>23</v>
      </c>
      <c r="BA1646" s="58">
        <v>3</v>
      </c>
    </row>
    <row r="1647" spans="1:53" ht="39.9" customHeight="1" x14ac:dyDescent="1.1000000000000001">
      <c r="A1647" s="41" t="e">
        <f>CONCATENATE(2,A1642)</f>
        <v>#N/A</v>
      </c>
      <c r="B1647" s="41" t="e">
        <f>VLOOKUP(A1647,'KO KODY SPOLU'!$A$3:$B$478,2,0)</f>
        <v>#N/A</v>
      </c>
      <c r="C1647" s="40"/>
      <c r="D1647" s="40"/>
      <c r="E1647" s="53" t="s">
        <v>13</v>
      </c>
      <c r="F1647" s="59" t="e">
        <f>VLOOKUP(A1642,'zoznam zapasov pomoc'!$A$6:$K$133,10,0)</f>
        <v>#N/A</v>
      </c>
      <c r="G1647" s="298"/>
      <c r="H1647" s="150"/>
      <c r="I1647" s="296" t="str">
        <f>IF(ISERROR(VLOOKUP(B1647,vylosovanie!$N$10:$Q$162,3,0))=TRUE," ",VLOOKUP(B1647,vylosovanie!$N$10:$Q$162,3,0))</f>
        <v xml:space="preserve"> </v>
      </c>
      <c r="J1647" s="297"/>
      <c r="K1647" s="297"/>
      <c r="L1647" s="297"/>
      <c r="M1647" s="52"/>
      <c r="N1647" s="300"/>
      <c r="O1647" s="300"/>
      <c r="P1647" s="300"/>
      <c r="Q1647" s="300"/>
      <c r="R1647" s="300"/>
      <c r="S1647" s="300"/>
      <c r="T1647" s="300"/>
      <c r="U1647" s="52"/>
      <c r="V1647" s="295" t="str">
        <f>IF(SUM(AF1644:AL1645)=0,"",SUM(AF1645:AL1645))</f>
        <v/>
      </c>
      <c r="W1647" s="56"/>
      <c r="X1647" s="52"/>
      <c r="AZ1647" s="58" t="s">
        <v>24</v>
      </c>
      <c r="BA1647" s="58">
        <v>4</v>
      </c>
    </row>
    <row r="1648" spans="1:53" ht="39.9" customHeight="1" x14ac:dyDescent="1.1000000000000001">
      <c r="C1648" s="40"/>
      <c r="D1648" s="40"/>
      <c r="E1648" s="60"/>
      <c r="F1648" s="61"/>
      <c r="G1648" s="299"/>
      <c r="H1648" s="150"/>
      <c r="I1648" s="296" t="str">
        <f>IF(ISERROR(VLOOKUP(B1647,vylosovanie!$N$10:$Q$162,3,0))=TRUE," ",VLOOKUP(B1647,vylosovanie!$N$10:$Q$162,4,0))</f>
        <v xml:space="preserve"> </v>
      </c>
      <c r="J1648" s="297"/>
      <c r="K1648" s="297"/>
      <c r="L1648" s="297"/>
      <c r="M1648" s="52"/>
      <c r="N1648" s="301"/>
      <c r="O1648" s="301"/>
      <c r="P1648" s="301"/>
      <c r="Q1648" s="301"/>
      <c r="R1648" s="301"/>
      <c r="S1648" s="301"/>
      <c r="T1648" s="301"/>
      <c r="U1648" s="52"/>
      <c r="V1648" s="295"/>
      <c r="W1648" s="56"/>
      <c r="X1648" s="52"/>
      <c r="AZ1648" s="58" t="s">
        <v>25</v>
      </c>
      <c r="BA1648" s="58">
        <v>5</v>
      </c>
    </row>
    <row r="1649" spans="1:53" ht="39.9" customHeight="1" x14ac:dyDescent="1.1000000000000001">
      <c r="C1649" s="40"/>
      <c r="D1649" s="40"/>
      <c r="E1649" s="53" t="s">
        <v>36</v>
      </c>
      <c r="F1649" s="54" t="s">
        <v>476</v>
      </c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6"/>
      <c r="X1649" s="52"/>
      <c r="AZ1649" s="58" t="s">
        <v>26</v>
      </c>
      <c r="BA1649" s="58">
        <v>6</v>
      </c>
    </row>
    <row r="1650" spans="1:53" ht="39.9" customHeight="1" x14ac:dyDescent="1.1000000000000001">
      <c r="C1650" s="40"/>
      <c r="D1650" s="40"/>
      <c r="E1650" s="60"/>
      <c r="F1650" s="61"/>
      <c r="G1650" s="52"/>
      <c r="H1650" s="52"/>
      <c r="I1650" s="52" t="s">
        <v>17</v>
      </c>
      <c r="J1650" s="52"/>
      <c r="K1650" s="52"/>
      <c r="L1650" s="52"/>
      <c r="M1650" s="52"/>
      <c r="N1650" s="62"/>
      <c r="O1650" s="55"/>
      <c r="P1650" s="55" t="s">
        <v>19</v>
      </c>
      <c r="Q1650" s="55"/>
      <c r="R1650" s="55"/>
      <c r="S1650" s="55"/>
      <c r="T1650" s="55"/>
      <c r="U1650" s="52"/>
      <c r="V1650" s="52"/>
      <c r="W1650" s="56"/>
      <c r="X1650" s="52"/>
      <c r="AZ1650" s="58" t="s">
        <v>27</v>
      </c>
      <c r="BA1650" s="58">
        <v>7</v>
      </c>
    </row>
    <row r="1651" spans="1:53" ht="39.9" customHeight="1" x14ac:dyDescent="1.1000000000000001">
      <c r="E1651" s="53" t="s">
        <v>11</v>
      </c>
      <c r="F1651" s="54"/>
      <c r="G1651" s="52"/>
      <c r="H1651" s="52"/>
      <c r="I1651" s="294"/>
      <c r="J1651" s="294"/>
      <c r="K1651" s="294"/>
      <c r="L1651" s="294"/>
      <c r="M1651" s="52"/>
      <c r="N1651" s="291" t="str">
        <f>IF(I1644="x",I1647,IF(I1647="x",I1644,IF(V1644="w",I1644,IF(V1647="w",I1647,IF(V1644&gt;V1647,I1644,IF(V1647&gt;V1644,I1647," "))))))</f>
        <v xml:space="preserve"> </v>
      </c>
      <c r="O1651" s="302"/>
      <c r="P1651" s="302"/>
      <c r="Q1651" s="302"/>
      <c r="R1651" s="302"/>
      <c r="S1651" s="303"/>
      <c r="T1651" s="52"/>
      <c r="U1651" s="52"/>
      <c r="V1651" s="52"/>
      <c r="W1651" s="56"/>
      <c r="X1651" s="52"/>
      <c r="AZ1651" s="58" t="s">
        <v>28</v>
      </c>
      <c r="BA1651" s="58">
        <v>8</v>
      </c>
    </row>
    <row r="1652" spans="1:53" ht="39.9" customHeight="1" x14ac:dyDescent="1.1000000000000001">
      <c r="E1652" s="60"/>
      <c r="F1652" s="61"/>
      <c r="G1652" s="52"/>
      <c r="H1652" s="52"/>
      <c r="I1652" s="294"/>
      <c r="J1652" s="294"/>
      <c r="K1652" s="294"/>
      <c r="L1652" s="294"/>
      <c r="M1652" s="52"/>
      <c r="N1652" s="291" t="str">
        <f>IF(I1645="x",I1648,IF(I1648="x",I1645,IF(V1644="w",I1645,IF(V1647="w",I1648,IF(V1644&gt;V1647,I1645,IF(V1647&gt;V1644,I1648," "))))))</f>
        <v xml:space="preserve"> </v>
      </c>
      <c r="O1652" s="302"/>
      <c r="P1652" s="302"/>
      <c r="Q1652" s="302"/>
      <c r="R1652" s="302"/>
      <c r="S1652" s="303"/>
      <c r="T1652" s="52"/>
      <c r="U1652" s="52"/>
      <c r="V1652" s="52"/>
      <c r="W1652" s="56"/>
      <c r="X1652" s="52"/>
    </row>
    <row r="1653" spans="1:53" ht="39.9" customHeight="1" x14ac:dyDescent="1.1000000000000001">
      <c r="E1653" s="53" t="s">
        <v>12</v>
      </c>
      <c r="F1653" s="149" t="e">
        <f>IF($K$1=8,VLOOKUP('zapisy k stolom'!F1642,PAVUK!$GR$2:$GS$8,2,0),IF($K$1=16,VLOOKUP('zapisy k stolom'!F1642,PAVUK!$HF$2:$HG$16,2,0),IF($K$1=32,VLOOKUP('zapisy k stolom'!F1642,PAVUK!$HB$2:$HC$32,2,0),IF('zapisy k stolom'!$K$1=64,VLOOKUP('zapisy k stolom'!F1642,PAVUK!$GX$2:$GY$64,2,0),IF('zapisy k stolom'!$K$1=128,VLOOKUP('zapisy k stolom'!F1642,PAVUK!$GT$2:$GU$128,2,0))))))</f>
        <v>#N/A</v>
      </c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6"/>
      <c r="X1653" s="52"/>
    </row>
    <row r="1654" spans="1:53" ht="39.9" customHeight="1" x14ac:dyDescent="1.1000000000000001">
      <c r="E1654" s="60"/>
      <c r="F1654" s="61"/>
      <c r="G1654" s="52"/>
      <c r="H1654" s="52" t="s">
        <v>18</v>
      </c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6"/>
      <c r="X1654" s="52"/>
    </row>
    <row r="1655" spans="1:53" ht="39.9" customHeight="1" x14ac:dyDescent="1.1000000000000001">
      <c r="E1655" s="60"/>
      <c r="F1655" s="61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6"/>
      <c r="X1655" s="52"/>
    </row>
    <row r="1656" spans="1:53" ht="39.9" customHeight="1" x14ac:dyDescent="1.1000000000000001">
      <c r="E1656" s="60"/>
      <c r="F1656" s="61"/>
      <c r="G1656" s="52"/>
      <c r="H1656" s="52"/>
      <c r="I1656" s="289" t="str">
        <f>I1644</f>
        <v xml:space="preserve"> </v>
      </c>
      <c r="J1656" s="289"/>
      <c r="K1656" s="289"/>
      <c r="L1656" s="289"/>
      <c r="M1656" s="52"/>
      <c r="N1656" s="52"/>
      <c r="P1656" s="289" t="str">
        <f>I1647</f>
        <v xml:space="preserve"> </v>
      </c>
      <c r="Q1656" s="289"/>
      <c r="R1656" s="289"/>
      <c r="S1656" s="289"/>
      <c r="T1656" s="290"/>
      <c r="U1656" s="290"/>
      <c r="V1656" s="52"/>
      <c r="W1656" s="56"/>
      <c r="X1656" s="52"/>
    </row>
    <row r="1657" spans="1:53" ht="39.9" customHeight="1" x14ac:dyDescent="1.1000000000000001">
      <c r="E1657" s="60"/>
      <c r="F1657" s="61"/>
      <c r="G1657" s="52"/>
      <c r="H1657" s="52"/>
      <c r="I1657" s="289" t="str">
        <f>I1645</f>
        <v xml:space="preserve"> </v>
      </c>
      <c r="J1657" s="289"/>
      <c r="K1657" s="289"/>
      <c r="L1657" s="289"/>
      <c r="M1657" s="52"/>
      <c r="N1657" s="52"/>
      <c r="O1657" s="52"/>
      <c r="P1657" s="289" t="str">
        <f>I1648</f>
        <v xml:space="preserve"> </v>
      </c>
      <c r="Q1657" s="289"/>
      <c r="R1657" s="289"/>
      <c r="S1657" s="289"/>
      <c r="T1657" s="290"/>
      <c r="U1657" s="290"/>
      <c r="V1657" s="52"/>
      <c r="W1657" s="56"/>
      <c r="X1657" s="52"/>
    </row>
    <row r="1658" spans="1:53" ht="69.900000000000006" customHeight="1" x14ac:dyDescent="1.1000000000000001">
      <c r="E1658" s="53"/>
      <c r="F1658" s="54"/>
      <c r="G1658" s="52"/>
      <c r="H1658" s="63" t="s">
        <v>21</v>
      </c>
      <c r="I1658" s="291"/>
      <c r="J1658" s="292"/>
      <c r="K1658" s="292"/>
      <c r="L1658" s="293"/>
      <c r="M1658" s="52"/>
      <c r="N1658" s="52"/>
      <c r="O1658" s="63" t="s">
        <v>21</v>
      </c>
      <c r="P1658" s="294"/>
      <c r="Q1658" s="294"/>
      <c r="R1658" s="294"/>
      <c r="S1658" s="294"/>
      <c r="T1658" s="294"/>
      <c r="U1658" s="294"/>
      <c r="V1658" s="52"/>
      <c r="W1658" s="56"/>
      <c r="X1658" s="52"/>
    </row>
    <row r="1659" spans="1:53" ht="69.900000000000006" customHeight="1" x14ac:dyDescent="1.1000000000000001">
      <c r="E1659" s="53"/>
      <c r="F1659" s="54"/>
      <c r="G1659" s="52"/>
      <c r="H1659" s="63" t="s">
        <v>22</v>
      </c>
      <c r="I1659" s="294"/>
      <c r="J1659" s="294"/>
      <c r="K1659" s="294"/>
      <c r="L1659" s="294"/>
      <c r="M1659" s="52"/>
      <c r="N1659" s="52"/>
      <c r="O1659" s="63" t="s">
        <v>22</v>
      </c>
      <c r="P1659" s="294"/>
      <c r="Q1659" s="294"/>
      <c r="R1659" s="294"/>
      <c r="S1659" s="294"/>
      <c r="T1659" s="294"/>
      <c r="U1659" s="294"/>
      <c r="V1659" s="52"/>
      <c r="W1659" s="56"/>
      <c r="X1659" s="52"/>
    </row>
    <row r="1660" spans="1:53" ht="69.900000000000006" customHeight="1" x14ac:dyDescent="1.1000000000000001">
      <c r="E1660" s="53"/>
      <c r="F1660" s="54"/>
      <c r="G1660" s="52"/>
      <c r="H1660" s="63" t="s">
        <v>22</v>
      </c>
      <c r="I1660" s="294"/>
      <c r="J1660" s="294"/>
      <c r="K1660" s="294"/>
      <c r="L1660" s="294"/>
      <c r="M1660" s="52"/>
      <c r="N1660" s="52"/>
      <c r="O1660" s="63" t="s">
        <v>22</v>
      </c>
      <c r="P1660" s="294"/>
      <c r="Q1660" s="294"/>
      <c r="R1660" s="294"/>
      <c r="S1660" s="294"/>
      <c r="T1660" s="294"/>
      <c r="U1660" s="294"/>
      <c r="V1660" s="52"/>
      <c r="W1660" s="56"/>
      <c r="X1660" s="52"/>
    </row>
    <row r="1661" spans="1:53" ht="39.9" customHeight="1" thickBot="1" x14ac:dyDescent="1.1499999999999999">
      <c r="E1661" s="64"/>
      <c r="F1661" s="65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7"/>
      <c r="U1661" s="67"/>
      <c r="V1661" s="67"/>
      <c r="W1661" s="68"/>
      <c r="X1661" s="52"/>
    </row>
    <row r="1662" spans="1:53" ht="61.8" thickBot="1" x14ac:dyDescent="1.1499999999999999"/>
    <row r="1663" spans="1:53" ht="39.9" customHeight="1" x14ac:dyDescent="1.1000000000000001">
      <c r="A1663" s="41" t="e">
        <f>F1674</f>
        <v>#N/A</v>
      </c>
      <c r="C1663" s="40"/>
      <c r="D1663" s="40"/>
      <c r="E1663" s="48" t="s">
        <v>39</v>
      </c>
      <c r="F1663" s="49">
        <f>F1642+1</f>
        <v>80</v>
      </c>
      <c r="G1663" s="50"/>
      <c r="H1663" s="86" t="s">
        <v>192</v>
      </c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50" t="s">
        <v>15</v>
      </c>
      <c r="W1663" s="51"/>
      <c r="X1663" s="52"/>
      <c r="Y1663" s="42" t="e">
        <f>A1665</f>
        <v>#N/A</v>
      </c>
      <c r="Z1663" s="47" t="str">
        <f>CONCATENATE("(",V1665,":",V1668,")")</f>
        <v>(:)</v>
      </c>
      <c r="AA1663" s="44" t="str">
        <f>IF(N1672=" ","",IF(N1672=I1665,B1665,IF(N1672=I1668,B1668," ")))</f>
        <v/>
      </c>
      <c r="AB1663" s="44" t="str">
        <f>IF(V1665&gt;V1668,AV1663,IF(V1668&gt;V1665,AV1664,""))</f>
        <v/>
      </c>
      <c r="AC1663" s="44" t="e">
        <f>CONCATENATE("Tbl.: ",F1665,"   H: ",F1668,"   D: ",F1667)</f>
        <v>#N/A</v>
      </c>
      <c r="AD1663" s="42" t="e">
        <f>IF(OR(I1668="X",I1665="X"),"",IF(N1672=I1665,B1668,B1665))</f>
        <v>#N/A</v>
      </c>
      <c r="AE1663" s="42" t="s">
        <v>4</v>
      </c>
      <c r="AV1663" s="45" t="str">
        <f>CONCATENATE(V1665,":",V1668, " ( ",AN1665,",",AO1665,",",AP1665,",",AQ1665,",",AR1665,",",AS1665,",",AT1665," ) ")</f>
        <v xml:space="preserve">: ( ,,,,,, ) </v>
      </c>
    </row>
    <row r="1664" spans="1:53" ht="39.9" customHeight="1" x14ac:dyDescent="1.1000000000000001">
      <c r="C1664" s="40"/>
      <c r="D1664" s="40"/>
      <c r="E1664" s="53"/>
      <c r="F1664" s="54"/>
      <c r="G1664" s="85" t="s">
        <v>191</v>
      </c>
      <c r="H1664" s="87" t="s">
        <v>193</v>
      </c>
      <c r="I1664" s="52"/>
      <c r="J1664" s="52"/>
      <c r="K1664" s="52"/>
      <c r="L1664" s="52"/>
      <c r="M1664" s="52"/>
      <c r="N1664" s="55">
        <v>1</v>
      </c>
      <c r="O1664" s="55">
        <v>2</v>
      </c>
      <c r="P1664" s="55">
        <v>3</v>
      </c>
      <c r="Q1664" s="55">
        <v>4</v>
      </c>
      <c r="R1664" s="55">
        <v>5</v>
      </c>
      <c r="S1664" s="55">
        <v>6</v>
      </c>
      <c r="T1664" s="55">
        <v>7</v>
      </c>
      <c r="U1664" s="52"/>
      <c r="V1664" s="55" t="s">
        <v>16</v>
      </c>
      <c r="W1664" s="56"/>
      <c r="X1664" s="52"/>
      <c r="AE1664" s="42" t="s">
        <v>38</v>
      </c>
      <c r="AV1664" s="45" t="str">
        <f>CONCATENATE(V1668,":",V1665, " ( ",AN1666,",",AO1666,",",AP1666,",",AQ1666,",",AR1666,",",AS1666,",",AT1666," ) ")</f>
        <v xml:space="preserve">: ( ,,,,,, ) </v>
      </c>
    </row>
    <row r="1665" spans="1:53" ht="39.9" customHeight="1" x14ac:dyDescent="1.1000000000000001">
      <c r="A1665" s="41" t="e">
        <f>CONCATENATE(1,A1663)</f>
        <v>#N/A</v>
      </c>
      <c r="B1665" s="41" t="e">
        <f>VLOOKUP(A1665,'KO KODY SPOLU'!$A$3:$B$478,2,0)</f>
        <v>#N/A</v>
      </c>
      <c r="C1665" s="40"/>
      <c r="D1665" s="40"/>
      <c r="E1665" s="53" t="s">
        <v>14</v>
      </c>
      <c r="F1665" s="54" t="e">
        <f>VLOOKUP(A1663,'zoznam zapasov pomoc'!$A$6:$K$133,11,0)</f>
        <v>#N/A</v>
      </c>
      <c r="G1665" s="298"/>
      <c r="H1665" s="150"/>
      <c r="I1665" s="296" t="str">
        <f>IF(ISERROR(VLOOKUP(B1665,vylosovanie!$N$10:$Q$162,3,0))=TRUE," ",VLOOKUP(B1665,vylosovanie!$N$10:$Q$162,3,0))</f>
        <v xml:space="preserve"> </v>
      </c>
      <c r="J1665" s="297"/>
      <c r="K1665" s="297"/>
      <c r="L1665" s="297"/>
      <c r="M1665" s="52"/>
      <c r="N1665" s="300"/>
      <c r="O1665" s="300"/>
      <c r="P1665" s="300"/>
      <c r="Q1665" s="300"/>
      <c r="R1665" s="300"/>
      <c r="S1665" s="300"/>
      <c r="T1665" s="300"/>
      <c r="U1665" s="52"/>
      <c r="V1665" s="295" t="str">
        <f>IF(SUM(AF1665:AL1666)=0,"",SUM(AF1665:AL1665))</f>
        <v/>
      </c>
      <c r="W1665" s="56"/>
      <c r="X1665" s="52"/>
      <c r="AE1665" s="42">
        <f>VLOOKUP(I1665,vylosovanie!$F$5:$L$41,7,0)</f>
        <v>51</v>
      </c>
      <c r="AF1665" s="57">
        <f>IF(N1665&gt;N1668,1,0)</f>
        <v>0</v>
      </c>
      <c r="AG1665" s="57">
        <f t="shared" ref="AG1665" si="2054">IF(O1665&gt;O1668,1,0)</f>
        <v>0</v>
      </c>
      <c r="AH1665" s="57">
        <f t="shared" ref="AH1665" si="2055">IF(P1665&gt;P1668,1,0)</f>
        <v>0</v>
      </c>
      <c r="AI1665" s="57">
        <f t="shared" ref="AI1665" si="2056">IF(Q1665&gt;Q1668,1,0)</f>
        <v>0</v>
      </c>
      <c r="AJ1665" s="57">
        <f t="shared" ref="AJ1665" si="2057">IF(R1665&gt;R1668,1,0)</f>
        <v>0</v>
      </c>
      <c r="AK1665" s="57">
        <f t="shared" ref="AK1665" si="2058">IF(S1665&gt;S1668,1,0)</f>
        <v>0</v>
      </c>
      <c r="AL1665" s="57">
        <f t="shared" ref="AL1665" si="2059">IF(T1665&gt;T1668,1,0)</f>
        <v>0</v>
      </c>
      <c r="AN1665" s="57" t="str">
        <f t="shared" ref="AN1665" si="2060">IF(ISBLANK(N1665)=TRUE,"",IF(AF1665=1,N1668,-N1665))</f>
        <v/>
      </c>
      <c r="AO1665" s="57" t="str">
        <f t="shared" ref="AO1665" si="2061">IF(ISBLANK(O1665)=TRUE,"",IF(AG1665=1,O1668,-O1665))</f>
        <v/>
      </c>
      <c r="AP1665" s="57" t="str">
        <f t="shared" ref="AP1665" si="2062">IF(ISBLANK(P1665)=TRUE,"",IF(AH1665=1,P1668,-P1665))</f>
        <v/>
      </c>
      <c r="AQ1665" s="57" t="str">
        <f t="shared" ref="AQ1665" si="2063">IF(ISBLANK(Q1665)=TRUE,"",IF(AI1665=1,Q1668,-Q1665))</f>
        <v/>
      </c>
      <c r="AR1665" s="57" t="str">
        <f t="shared" ref="AR1665" si="2064">IF(ISBLANK(R1665)=TRUE,"",IF(AJ1665=1,R1668,-R1665))</f>
        <v/>
      </c>
      <c r="AS1665" s="57" t="str">
        <f t="shared" ref="AS1665" si="2065">IF(ISBLANK(S1665)=TRUE,"",IF(AK1665=1,S1668,-S1665))</f>
        <v/>
      </c>
      <c r="AT1665" s="57" t="str">
        <f t="shared" ref="AT1665" si="2066">IF(ISBLANK(T1665)=TRUE,"",IF(AL1665=1,T1668,-T1665))</f>
        <v/>
      </c>
      <c r="AZ1665" s="58" t="s">
        <v>5</v>
      </c>
      <c r="BA1665" s="58">
        <v>1</v>
      </c>
    </row>
    <row r="1666" spans="1:53" ht="39.9" customHeight="1" x14ac:dyDescent="1.1000000000000001">
      <c r="C1666" s="40"/>
      <c r="D1666" s="40"/>
      <c r="E1666" s="53"/>
      <c r="F1666" s="54"/>
      <c r="G1666" s="299"/>
      <c r="H1666" s="150"/>
      <c r="I1666" s="296" t="str">
        <f>IF(ISERROR(VLOOKUP(B1665,vylosovanie!$N$10:$Q$162,3,0))=TRUE," ",VLOOKUP(B1665,vylosovanie!$N$10:$Q$162,4,0))</f>
        <v xml:space="preserve"> </v>
      </c>
      <c r="J1666" s="297"/>
      <c r="K1666" s="297"/>
      <c r="L1666" s="297"/>
      <c r="M1666" s="52"/>
      <c r="N1666" s="301"/>
      <c r="O1666" s="301"/>
      <c r="P1666" s="301"/>
      <c r="Q1666" s="301"/>
      <c r="R1666" s="301"/>
      <c r="S1666" s="301"/>
      <c r="T1666" s="301"/>
      <c r="U1666" s="52"/>
      <c r="V1666" s="295"/>
      <c r="W1666" s="56"/>
      <c r="X1666" s="52"/>
      <c r="AE1666" s="42">
        <f>VLOOKUP(I1668,vylosovanie!$F$5:$L$41,7,0)</f>
        <v>51</v>
      </c>
      <c r="AF1666" s="57">
        <f>IF(N1668&gt;N1665,1,0)</f>
        <v>0</v>
      </c>
      <c r="AG1666" s="57">
        <f t="shared" ref="AG1666" si="2067">IF(O1668&gt;O1665,1,0)</f>
        <v>0</v>
      </c>
      <c r="AH1666" s="57">
        <f t="shared" ref="AH1666" si="2068">IF(P1668&gt;P1665,1,0)</f>
        <v>0</v>
      </c>
      <c r="AI1666" s="57">
        <f t="shared" ref="AI1666" si="2069">IF(Q1668&gt;Q1665,1,0)</f>
        <v>0</v>
      </c>
      <c r="AJ1666" s="57">
        <f t="shared" ref="AJ1666" si="2070">IF(R1668&gt;R1665,1,0)</f>
        <v>0</v>
      </c>
      <c r="AK1666" s="57">
        <f t="shared" ref="AK1666" si="2071">IF(S1668&gt;S1665,1,0)</f>
        <v>0</v>
      </c>
      <c r="AL1666" s="57">
        <f t="shared" ref="AL1666" si="2072">IF(T1668&gt;T1665,1,0)</f>
        <v>0</v>
      </c>
      <c r="AN1666" s="57" t="str">
        <f t="shared" ref="AN1666" si="2073">IF(ISBLANK(N1668)=TRUE,"",IF(AF1666=1,N1665,-N1668))</f>
        <v/>
      </c>
      <c r="AO1666" s="57" t="str">
        <f t="shared" ref="AO1666" si="2074">IF(ISBLANK(O1668)=TRUE,"",IF(AG1666=1,O1665,-O1668))</f>
        <v/>
      </c>
      <c r="AP1666" s="57" t="str">
        <f t="shared" ref="AP1666" si="2075">IF(ISBLANK(P1668)=TRUE,"",IF(AH1666=1,P1665,-P1668))</f>
        <v/>
      </c>
      <c r="AQ1666" s="57" t="str">
        <f t="shared" ref="AQ1666" si="2076">IF(ISBLANK(Q1668)=TRUE,"",IF(AI1666=1,Q1665,-Q1668))</f>
        <v/>
      </c>
      <c r="AR1666" s="57" t="str">
        <f t="shared" ref="AR1666" si="2077">IF(ISBLANK(R1668)=TRUE,"",IF(AJ1666=1,R1665,-R1668))</f>
        <v/>
      </c>
      <c r="AS1666" s="57" t="str">
        <f t="shared" ref="AS1666" si="2078">IF(ISBLANK(S1668)=TRUE,"",IF(AK1666=1,S1665,-S1668))</f>
        <v/>
      </c>
      <c r="AT1666" s="57" t="str">
        <f t="shared" ref="AT1666" si="2079">IF(ISBLANK(T1668)=TRUE,"",IF(AL1666=1,T1665,-T1668))</f>
        <v/>
      </c>
      <c r="AZ1666" s="58" t="s">
        <v>10</v>
      </c>
      <c r="BA1666" s="58">
        <v>2</v>
      </c>
    </row>
    <row r="1667" spans="1:53" ht="39.9" customHeight="1" x14ac:dyDescent="1.1000000000000001">
      <c r="C1667" s="40"/>
      <c r="D1667" s="40"/>
      <c r="E1667" s="53" t="s">
        <v>20</v>
      </c>
      <c r="F1667" s="54" t="e">
        <f>VLOOKUP(A1663,'zoznam zapasov pomoc'!$A$6:$K$133,9,0)</f>
        <v>#N/A</v>
      </c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6"/>
      <c r="X1667" s="52"/>
      <c r="AZ1667" s="58" t="s">
        <v>23</v>
      </c>
      <c r="BA1667" s="58">
        <v>3</v>
      </c>
    </row>
    <row r="1668" spans="1:53" ht="39.9" customHeight="1" x14ac:dyDescent="1.1000000000000001">
      <c r="A1668" s="41" t="e">
        <f>CONCATENATE(2,A1663)</f>
        <v>#N/A</v>
      </c>
      <c r="B1668" s="41" t="e">
        <f>VLOOKUP(A1668,'KO KODY SPOLU'!$A$3:$B$478,2,0)</f>
        <v>#N/A</v>
      </c>
      <c r="C1668" s="40"/>
      <c r="D1668" s="40"/>
      <c r="E1668" s="53" t="s">
        <v>13</v>
      </c>
      <c r="F1668" s="59" t="e">
        <f>VLOOKUP(A1663,'zoznam zapasov pomoc'!$A$6:$K$133,10,0)</f>
        <v>#N/A</v>
      </c>
      <c r="G1668" s="298"/>
      <c r="H1668" s="150"/>
      <c r="I1668" s="296" t="str">
        <f>IF(ISERROR(VLOOKUP(B1668,vylosovanie!$N$10:$Q$162,3,0))=TRUE," ",VLOOKUP(B1668,vylosovanie!$N$10:$Q$162,3,0))</f>
        <v xml:space="preserve"> </v>
      </c>
      <c r="J1668" s="297"/>
      <c r="K1668" s="297"/>
      <c r="L1668" s="297"/>
      <c r="M1668" s="52"/>
      <c r="N1668" s="300"/>
      <c r="O1668" s="300"/>
      <c r="P1668" s="300"/>
      <c r="Q1668" s="300"/>
      <c r="R1668" s="300"/>
      <c r="S1668" s="300"/>
      <c r="T1668" s="300"/>
      <c r="U1668" s="52"/>
      <c r="V1668" s="295" t="str">
        <f>IF(SUM(AF1665:AL1666)=0,"",SUM(AF1666:AL1666))</f>
        <v/>
      </c>
      <c r="W1668" s="56"/>
      <c r="X1668" s="52"/>
      <c r="AZ1668" s="58" t="s">
        <v>24</v>
      </c>
      <c r="BA1668" s="58">
        <v>4</v>
      </c>
    </row>
    <row r="1669" spans="1:53" ht="39.9" customHeight="1" x14ac:dyDescent="1.1000000000000001">
      <c r="C1669" s="40"/>
      <c r="D1669" s="40"/>
      <c r="E1669" s="60"/>
      <c r="F1669" s="61"/>
      <c r="G1669" s="299"/>
      <c r="H1669" s="150"/>
      <c r="I1669" s="296" t="str">
        <f>IF(ISERROR(VLOOKUP(B1668,vylosovanie!$N$10:$Q$162,3,0))=TRUE," ",VLOOKUP(B1668,vylosovanie!$N$10:$Q$162,4,0))</f>
        <v xml:space="preserve"> </v>
      </c>
      <c r="J1669" s="297"/>
      <c r="K1669" s="297"/>
      <c r="L1669" s="297"/>
      <c r="M1669" s="52"/>
      <c r="N1669" s="301"/>
      <c r="O1669" s="301"/>
      <c r="P1669" s="301"/>
      <c r="Q1669" s="301"/>
      <c r="R1669" s="301"/>
      <c r="S1669" s="301"/>
      <c r="T1669" s="301"/>
      <c r="U1669" s="52"/>
      <c r="V1669" s="295"/>
      <c r="W1669" s="56"/>
      <c r="X1669" s="52"/>
      <c r="AZ1669" s="58" t="s">
        <v>25</v>
      </c>
      <c r="BA1669" s="58">
        <v>5</v>
      </c>
    </row>
    <row r="1670" spans="1:53" ht="39.9" customHeight="1" x14ac:dyDescent="1.1000000000000001">
      <c r="C1670" s="40"/>
      <c r="D1670" s="40"/>
      <c r="E1670" s="53" t="s">
        <v>36</v>
      </c>
      <c r="F1670" s="54" t="s">
        <v>476</v>
      </c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6"/>
      <c r="X1670" s="52"/>
      <c r="AZ1670" s="58" t="s">
        <v>26</v>
      </c>
      <c r="BA1670" s="58">
        <v>6</v>
      </c>
    </row>
    <row r="1671" spans="1:53" ht="39.9" customHeight="1" x14ac:dyDescent="1.1000000000000001">
      <c r="C1671" s="40"/>
      <c r="D1671" s="40"/>
      <c r="E1671" s="60"/>
      <c r="F1671" s="61"/>
      <c r="G1671" s="52"/>
      <c r="H1671" s="52"/>
      <c r="I1671" s="52" t="s">
        <v>17</v>
      </c>
      <c r="J1671" s="52"/>
      <c r="K1671" s="52"/>
      <c r="L1671" s="52"/>
      <c r="M1671" s="52"/>
      <c r="N1671" s="62"/>
      <c r="O1671" s="55"/>
      <c r="P1671" s="55" t="s">
        <v>19</v>
      </c>
      <c r="Q1671" s="55"/>
      <c r="R1671" s="55"/>
      <c r="S1671" s="55"/>
      <c r="T1671" s="55"/>
      <c r="U1671" s="52"/>
      <c r="V1671" s="52"/>
      <c r="W1671" s="56"/>
      <c r="X1671" s="52"/>
      <c r="AZ1671" s="58" t="s">
        <v>27</v>
      </c>
      <c r="BA1671" s="58">
        <v>7</v>
      </c>
    </row>
    <row r="1672" spans="1:53" ht="39.9" customHeight="1" x14ac:dyDescent="1.1000000000000001">
      <c r="E1672" s="53" t="s">
        <v>11</v>
      </c>
      <c r="F1672" s="54"/>
      <c r="G1672" s="52"/>
      <c r="H1672" s="52"/>
      <c r="I1672" s="294"/>
      <c r="J1672" s="294"/>
      <c r="K1672" s="294"/>
      <c r="L1672" s="294"/>
      <c r="M1672" s="52"/>
      <c r="N1672" s="291" t="str">
        <f>IF(I1665="x",I1668,IF(I1668="x",I1665,IF(V1665="w",I1665,IF(V1668="w",I1668,IF(V1665&gt;V1668,I1665,IF(V1668&gt;V1665,I1668," "))))))</f>
        <v xml:space="preserve"> </v>
      </c>
      <c r="O1672" s="302"/>
      <c r="P1672" s="302"/>
      <c r="Q1672" s="302"/>
      <c r="R1672" s="302"/>
      <c r="S1672" s="303"/>
      <c r="T1672" s="52"/>
      <c r="U1672" s="52"/>
      <c r="V1672" s="52"/>
      <c r="W1672" s="56"/>
      <c r="X1672" s="52"/>
      <c r="AZ1672" s="58" t="s">
        <v>28</v>
      </c>
      <c r="BA1672" s="58">
        <v>8</v>
      </c>
    </row>
    <row r="1673" spans="1:53" ht="39.9" customHeight="1" x14ac:dyDescent="1.1000000000000001">
      <c r="E1673" s="60"/>
      <c r="F1673" s="61"/>
      <c r="G1673" s="52"/>
      <c r="H1673" s="52"/>
      <c r="I1673" s="294"/>
      <c r="J1673" s="294"/>
      <c r="K1673" s="294"/>
      <c r="L1673" s="294"/>
      <c r="M1673" s="52"/>
      <c r="N1673" s="291" t="str">
        <f>IF(I1666="x",I1669,IF(I1669="x",I1666,IF(V1665="w",I1666,IF(V1668="w",I1669,IF(V1665&gt;V1668,I1666,IF(V1668&gt;V1665,I1669," "))))))</f>
        <v xml:space="preserve"> </v>
      </c>
      <c r="O1673" s="302"/>
      <c r="P1673" s="302"/>
      <c r="Q1673" s="302"/>
      <c r="R1673" s="302"/>
      <c r="S1673" s="303"/>
      <c r="T1673" s="52"/>
      <c r="U1673" s="52"/>
      <c r="V1673" s="52"/>
      <c r="W1673" s="56"/>
      <c r="X1673" s="52"/>
    </row>
    <row r="1674" spans="1:53" ht="39.9" customHeight="1" x14ac:dyDescent="1.1000000000000001">
      <c r="E1674" s="53" t="s">
        <v>12</v>
      </c>
      <c r="F1674" s="149" t="e">
        <f>IF($K$1=8,VLOOKUP('zapisy k stolom'!F1663,PAVUK!$GR$2:$GS$8,2,0),IF($K$1=16,VLOOKUP('zapisy k stolom'!F1663,PAVUK!$HF$2:$HG$16,2,0),IF($K$1=32,VLOOKUP('zapisy k stolom'!F1663,PAVUK!$HB$2:$HC$32,2,0),IF('zapisy k stolom'!$K$1=64,VLOOKUP('zapisy k stolom'!F1663,PAVUK!$GX$2:$GY$64,2,0),IF('zapisy k stolom'!$K$1=128,VLOOKUP('zapisy k stolom'!F1663,PAVUK!$GT$2:$GU$128,2,0))))))</f>
        <v>#N/A</v>
      </c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6"/>
      <c r="X1674" s="52"/>
    </row>
    <row r="1675" spans="1:53" ht="39.9" customHeight="1" x14ac:dyDescent="1.1000000000000001">
      <c r="E1675" s="60"/>
      <c r="F1675" s="61"/>
      <c r="G1675" s="52"/>
      <c r="H1675" s="52" t="s">
        <v>18</v>
      </c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6"/>
      <c r="X1675" s="52"/>
    </row>
    <row r="1676" spans="1:53" ht="39.9" customHeight="1" x14ac:dyDescent="1.1000000000000001">
      <c r="E1676" s="60"/>
      <c r="F1676" s="61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6"/>
      <c r="X1676" s="52"/>
    </row>
    <row r="1677" spans="1:53" ht="39.9" customHeight="1" x14ac:dyDescent="1.1000000000000001">
      <c r="E1677" s="60"/>
      <c r="F1677" s="61"/>
      <c r="G1677" s="52"/>
      <c r="H1677" s="52"/>
      <c r="I1677" s="289" t="str">
        <f>I1665</f>
        <v xml:space="preserve"> </v>
      </c>
      <c r="J1677" s="289"/>
      <c r="K1677" s="289"/>
      <c r="L1677" s="289"/>
      <c r="M1677" s="52"/>
      <c r="N1677" s="52"/>
      <c r="P1677" s="289" t="str">
        <f>I1668</f>
        <v xml:space="preserve"> </v>
      </c>
      <c r="Q1677" s="289"/>
      <c r="R1677" s="289"/>
      <c r="S1677" s="289"/>
      <c r="T1677" s="290"/>
      <c r="U1677" s="290"/>
      <c r="V1677" s="52"/>
      <c r="W1677" s="56"/>
      <c r="X1677" s="52"/>
    </row>
    <row r="1678" spans="1:53" ht="39.9" customHeight="1" x14ac:dyDescent="1.1000000000000001">
      <c r="E1678" s="60"/>
      <c r="F1678" s="61"/>
      <c r="G1678" s="52"/>
      <c r="H1678" s="52"/>
      <c r="I1678" s="289" t="str">
        <f>I1666</f>
        <v xml:space="preserve"> </v>
      </c>
      <c r="J1678" s="289"/>
      <c r="K1678" s="289"/>
      <c r="L1678" s="289"/>
      <c r="M1678" s="52"/>
      <c r="N1678" s="52"/>
      <c r="O1678" s="52"/>
      <c r="P1678" s="289" t="str">
        <f>I1669</f>
        <v xml:space="preserve"> </v>
      </c>
      <c r="Q1678" s="289"/>
      <c r="R1678" s="289"/>
      <c r="S1678" s="289"/>
      <c r="T1678" s="290"/>
      <c r="U1678" s="290"/>
      <c r="V1678" s="52"/>
      <c r="W1678" s="56"/>
      <c r="X1678" s="52"/>
    </row>
    <row r="1679" spans="1:53" ht="69.900000000000006" customHeight="1" x14ac:dyDescent="1.1000000000000001">
      <c r="E1679" s="53"/>
      <c r="F1679" s="54"/>
      <c r="G1679" s="52"/>
      <c r="H1679" s="63" t="s">
        <v>21</v>
      </c>
      <c r="I1679" s="291"/>
      <c r="J1679" s="292"/>
      <c r="K1679" s="292"/>
      <c r="L1679" s="293"/>
      <c r="M1679" s="52"/>
      <c r="N1679" s="52"/>
      <c r="O1679" s="63" t="s">
        <v>21</v>
      </c>
      <c r="P1679" s="294"/>
      <c r="Q1679" s="294"/>
      <c r="R1679" s="294"/>
      <c r="S1679" s="294"/>
      <c r="T1679" s="294"/>
      <c r="U1679" s="294"/>
      <c r="V1679" s="52"/>
      <c r="W1679" s="56"/>
      <c r="X1679" s="52"/>
    </row>
    <row r="1680" spans="1:53" ht="69.900000000000006" customHeight="1" x14ac:dyDescent="1.1000000000000001">
      <c r="E1680" s="53"/>
      <c r="F1680" s="54"/>
      <c r="G1680" s="52"/>
      <c r="H1680" s="63" t="s">
        <v>22</v>
      </c>
      <c r="I1680" s="294"/>
      <c r="J1680" s="294"/>
      <c r="K1680" s="294"/>
      <c r="L1680" s="294"/>
      <c r="M1680" s="52"/>
      <c r="N1680" s="52"/>
      <c r="O1680" s="63" t="s">
        <v>22</v>
      </c>
      <c r="P1680" s="294"/>
      <c r="Q1680" s="294"/>
      <c r="R1680" s="294"/>
      <c r="S1680" s="294"/>
      <c r="T1680" s="294"/>
      <c r="U1680" s="294"/>
      <c r="V1680" s="52"/>
      <c r="W1680" s="56"/>
      <c r="X1680" s="52"/>
    </row>
    <row r="1681" spans="1:53" ht="69.900000000000006" customHeight="1" x14ac:dyDescent="1.1000000000000001">
      <c r="E1681" s="53"/>
      <c r="F1681" s="54"/>
      <c r="G1681" s="52"/>
      <c r="H1681" s="63" t="s">
        <v>22</v>
      </c>
      <c r="I1681" s="294"/>
      <c r="J1681" s="294"/>
      <c r="K1681" s="294"/>
      <c r="L1681" s="294"/>
      <c r="M1681" s="52"/>
      <c r="N1681" s="52"/>
      <c r="O1681" s="63" t="s">
        <v>22</v>
      </c>
      <c r="P1681" s="294"/>
      <c r="Q1681" s="294"/>
      <c r="R1681" s="294"/>
      <c r="S1681" s="294"/>
      <c r="T1681" s="294"/>
      <c r="U1681" s="294"/>
      <c r="V1681" s="52"/>
      <c r="W1681" s="56"/>
      <c r="X1681" s="52"/>
    </row>
    <row r="1682" spans="1:53" ht="39.9" customHeight="1" thickBot="1" x14ac:dyDescent="1.1499999999999999">
      <c r="E1682" s="64"/>
      <c r="F1682" s="65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7"/>
      <c r="U1682" s="67"/>
      <c r="V1682" s="67"/>
      <c r="W1682" s="68"/>
      <c r="X1682" s="52"/>
    </row>
    <row r="1683" spans="1:53" ht="61.8" thickBot="1" x14ac:dyDescent="1.1499999999999999"/>
    <row r="1684" spans="1:53" ht="39.9" customHeight="1" x14ac:dyDescent="1.1000000000000001">
      <c r="A1684" s="41" t="e">
        <f>F1695</f>
        <v>#N/A</v>
      </c>
      <c r="C1684" s="40"/>
      <c r="D1684" s="40"/>
      <c r="E1684" s="48" t="s">
        <v>39</v>
      </c>
      <c r="F1684" s="49">
        <f>F1663+1</f>
        <v>81</v>
      </c>
      <c r="G1684" s="50"/>
      <c r="H1684" s="86" t="s">
        <v>192</v>
      </c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50" t="s">
        <v>15</v>
      </c>
      <c r="W1684" s="51"/>
      <c r="X1684" s="52"/>
      <c r="Y1684" s="42" t="e">
        <f>A1686</f>
        <v>#N/A</v>
      </c>
      <c r="Z1684" s="47" t="str">
        <f>CONCATENATE("(",V1686,":",V1689,")")</f>
        <v>(:)</v>
      </c>
      <c r="AA1684" s="44" t="str">
        <f>IF(N1693=" ","",IF(N1693=I1686,B1686,IF(N1693=I1689,B1689," ")))</f>
        <v/>
      </c>
      <c r="AB1684" s="44" t="str">
        <f>IF(V1686&gt;V1689,AV1684,IF(V1689&gt;V1686,AV1685,""))</f>
        <v/>
      </c>
      <c r="AC1684" s="44" t="e">
        <f>CONCATENATE("Tbl.: ",F1686,"   H: ",F1689,"   D: ",F1688)</f>
        <v>#N/A</v>
      </c>
      <c r="AD1684" s="42" t="e">
        <f>IF(OR(I1689="X",I1686="X"),"",IF(N1693=I1686,B1689,B1686))</f>
        <v>#N/A</v>
      </c>
      <c r="AE1684" s="42" t="s">
        <v>4</v>
      </c>
      <c r="AV1684" s="45" t="str">
        <f>CONCATENATE(V1686,":",V1689, " ( ",AN1686,",",AO1686,",",AP1686,",",AQ1686,",",AR1686,",",AS1686,",",AT1686," ) ")</f>
        <v xml:space="preserve">: ( ,,,,,, ) </v>
      </c>
    </row>
    <row r="1685" spans="1:53" ht="39.9" customHeight="1" x14ac:dyDescent="1.1000000000000001">
      <c r="C1685" s="40"/>
      <c r="D1685" s="40"/>
      <c r="E1685" s="53"/>
      <c r="F1685" s="54"/>
      <c r="G1685" s="85" t="s">
        <v>191</v>
      </c>
      <c r="H1685" s="87" t="s">
        <v>193</v>
      </c>
      <c r="I1685" s="52"/>
      <c r="J1685" s="52"/>
      <c r="K1685" s="52"/>
      <c r="L1685" s="52"/>
      <c r="M1685" s="52"/>
      <c r="N1685" s="55">
        <v>1</v>
      </c>
      <c r="O1685" s="55">
        <v>2</v>
      </c>
      <c r="P1685" s="55">
        <v>3</v>
      </c>
      <c r="Q1685" s="55">
        <v>4</v>
      </c>
      <c r="R1685" s="55">
        <v>5</v>
      </c>
      <c r="S1685" s="55">
        <v>6</v>
      </c>
      <c r="T1685" s="55">
        <v>7</v>
      </c>
      <c r="U1685" s="52"/>
      <c r="V1685" s="55" t="s">
        <v>16</v>
      </c>
      <c r="W1685" s="56"/>
      <c r="X1685" s="52"/>
      <c r="AE1685" s="42" t="s">
        <v>38</v>
      </c>
      <c r="AV1685" s="45" t="str">
        <f>CONCATENATE(V1689,":",V1686, " ( ",AN1687,",",AO1687,",",AP1687,",",AQ1687,",",AR1687,",",AS1687,",",AT1687," ) ")</f>
        <v xml:space="preserve">: ( ,,,,,, ) </v>
      </c>
    </row>
    <row r="1686" spans="1:53" ht="39.9" customHeight="1" x14ac:dyDescent="1.1000000000000001">
      <c r="A1686" s="41" t="e">
        <f>CONCATENATE(1,A1684)</f>
        <v>#N/A</v>
      </c>
      <c r="B1686" s="41" t="e">
        <f>VLOOKUP(A1686,'KO KODY SPOLU'!$A$3:$B$478,2,0)</f>
        <v>#N/A</v>
      </c>
      <c r="C1686" s="40"/>
      <c r="D1686" s="40"/>
      <c r="E1686" s="53" t="s">
        <v>14</v>
      </c>
      <c r="F1686" s="54" t="e">
        <f>VLOOKUP(A1684,'zoznam zapasov pomoc'!$A$6:$K$133,11,0)</f>
        <v>#N/A</v>
      </c>
      <c r="G1686" s="298"/>
      <c r="H1686" s="150"/>
      <c r="I1686" s="296" t="str">
        <f>IF(ISERROR(VLOOKUP(B1686,vylosovanie!$N$10:$Q$162,3,0))=TRUE," ",VLOOKUP(B1686,vylosovanie!$N$10:$Q$162,3,0))</f>
        <v xml:space="preserve"> </v>
      </c>
      <c r="J1686" s="297"/>
      <c r="K1686" s="297"/>
      <c r="L1686" s="297"/>
      <c r="M1686" s="52"/>
      <c r="N1686" s="300"/>
      <c r="O1686" s="300"/>
      <c r="P1686" s="300"/>
      <c r="Q1686" s="300"/>
      <c r="R1686" s="300"/>
      <c r="S1686" s="300"/>
      <c r="T1686" s="300"/>
      <c r="U1686" s="52"/>
      <c r="V1686" s="295" t="str">
        <f>IF(SUM(AF1686:AL1687)=0,"",SUM(AF1686:AL1686))</f>
        <v/>
      </c>
      <c r="W1686" s="56"/>
      <c r="X1686" s="52"/>
      <c r="AE1686" s="42">
        <f>VLOOKUP(I1686,vylosovanie!$F$5:$L$41,7,0)</f>
        <v>51</v>
      </c>
      <c r="AF1686" s="57">
        <f>IF(N1686&gt;N1689,1,0)</f>
        <v>0</v>
      </c>
      <c r="AG1686" s="57">
        <f t="shared" ref="AG1686" si="2080">IF(O1686&gt;O1689,1,0)</f>
        <v>0</v>
      </c>
      <c r="AH1686" s="57">
        <f t="shared" ref="AH1686" si="2081">IF(P1686&gt;P1689,1,0)</f>
        <v>0</v>
      </c>
      <c r="AI1686" s="57">
        <f t="shared" ref="AI1686" si="2082">IF(Q1686&gt;Q1689,1,0)</f>
        <v>0</v>
      </c>
      <c r="AJ1686" s="57">
        <f t="shared" ref="AJ1686" si="2083">IF(R1686&gt;R1689,1,0)</f>
        <v>0</v>
      </c>
      <c r="AK1686" s="57">
        <f t="shared" ref="AK1686" si="2084">IF(S1686&gt;S1689,1,0)</f>
        <v>0</v>
      </c>
      <c r="AL1686" s="57">
        <f t="shared" ref="AL1686" si="2085">IF(T1686&gt;T1689,1,0)</f>
        <v>0</v>
      </c>
      <c r="AN1686" s="57" t="str">
        <f t="shared" ref="AN1686" si="2086">IF(ISBLANK(N1686)=TRUE,"",IF(AF1686=1,N1689,-N1686))</f>
        <v/>
      </c>
      <c r="AO1686" s="57" t="str">
        <f t="shared" ref="AO1686" si="2087">IF(ISBLANK(O1686)=TRUE,"",IF(AG1686=1,O1689,-O1686))</f>
        <v/>
      </c>
      <c r="AP1686" s="57" t="str">
        <f t="shared" ref="AP1686" si="2088">IF(ISBLANK(P1686)=TRUE,"",IF(AH1686=1,P1689,-P1686))</f>
        <v/>
      </c>
      <c r="AQ1686" s="57" t="str">
        <f t="shared" ref="AQ1686" si="2089">IF(ISBLANK(Q1686)=TRUE,"",IF(AI1686=1,Q1689,-Q1686))</f>
        <v/>
      </c>
      <c r="AR1686" s="57" t="str">
        <f t="shared" ref="AR1686" si="2090">IF(ISBLANK(R1686)=TRUE,"",IF(AJ1686=1,R1689,-R1686))</f>
        <v/>
      </c>
      <c r="AS1686" s="57" t="str">
        <f t="shared" ref="AS1686" si="2091">IF(ISBLANK(S1686)=TRUE,"",IF(AK1686=1,S1689,-S1686))</f>
        <v/>
      </c>
      <c r="AT1686" s="57" t="str">
        <f t="shared" ref="AT1686" si="2092">IF(ISBLANK(T1686)=TRUE,"",IF(AL1686=1,T1689,-T1686))</f>
        <v/>
      </c>
      <c r="AZ1686" s="58" t="s">
        <v>5</v>
      </c>
      <c r="BA1686" s="58">
        <v>1</v>
      </c>
    </row>
    <row r="1687" spans="1:53" ht="39.9" customHeight="1" x14ac:dyDescent="1.1000000000000001">
      <c r="C1687" s="40"/>
      <c r="D1687" s="40"/>
      <c r="E1687" s="53"/>
      <c r="F1687" s="54"/>
      <c r="G1687" s="299"/>
      <c r="H1687" s="150"/>
      <c r="I1687" s="296" t="str">
        <f>IF(ISERROR(VLOOKUP(B1686,vylosovanie!$N$10:$Q$162,3,0))=TRUE," ",VLOOKUP(B1686,vylosovanie!$N$10:$Q$162,4,0))</f>
        <v xml:space="preserve"> </v>
      </c>
      <c r="J1687" s="297"/>
      <c r="K1687" s="297"/>
      <c r="L1687" s="297"/>
      <c r="M1687" s="52"/>
      <c r="N1687" s="301"/>
      <c r="O1687" s="301"/>
      <c r="P1687" s="301"/>
      <c r="Q1687" s="301"/>
      <c r="R1687" s="301"/>
      <c r="S1687" s="301"/>
      <c r="T1687" s="301"/>
      <c r="U1687" s="52"/>
      <c r="V1687" s="295"/>
      <c r="W1687" s="56"/>
      <c r="X1687" s="52"/>
      <c r="AE1687" s="42">
        <f>VLOOKUP(I1689,vylosovanie!$F$5:$L$41,7,0)</f>
        <v>51</v>
      </c>
      <c r="AF1687" s="57">
        <f>IF(N1689&gt;N1686,1,0)</f>
        <v>0</v>
      </c>
      <c r="AG1687" s="57">
        <f t="shared" ref="AG1687" si="2093">IF(O1689&gt;O1686,1,0)</f>
        <v>0</v>
      </c>
      <c r="AH1687" s="57">
        <f t="shared" ref="AH1687" si="2094">IF(P1689&gt;P1686,1,0)</f>
        <v>0</v>
      </c>
      <c r="AI1687" s="57">
        <f t="shared" ref="AI1687" si="2095">IF(Q1689&gt;Q1686,1,0)</f>
        <v>0</v>
      </c>
      <c r="AJ1687" s="57">
        <f t="shared" ref="AJ1687" si="2096">IF(R1689&gt;R1686,1,0)</f>
        <v>0</v>
      </c>
      <c r="AK1687" s="57">
        <f t="shared" ref="AK1687" si="2097">IF(S1689&gt;S1686,1,0)</f>
        <v>0</v>
      </c>
      <c r="AL1687" s="57">
        <f t="shared" ref="AL1687" si="2098">IF(T1689&gt;T1686,1,0)</f>
        <v>0</v>
      </c>
      <c r="AN1687" s="57" t="str">
        <f t="shared" ref="AN1687" si="2099">IF(ISBLANK(N1689)=TRUE,"",IF(AF1687=1,N1686,-N1689))</f>
        <v/>
      </c>
      <c r="AO1687" s="57" t="str">
        <f t="shared" ref="AO1687" si="2100">IF(ISBLANK(O1689)=TRUE,"",IF(AG1687=1,O1686,-O1689))</f>
        <v/>
      </c>
      <c r="AP1687" s="57" t="str">
        <f t="shared" ref="AP1687" si="2101">IF(ISBLANK(P1689)=TRUE,"",IF(AH1687=1,P1686,-P1689))</f>
        <v/>
      </c>
      <c r="AQ1687" s="57" t="str">
        <f t="shared" ref="AQ1687" si="2102">IF(ISBLANK(Q1689)=TRUE,"",IF(AI1687=1,Q1686,-Q1689))</f>
        <v/>
      </c>
      <c r="AR1687" s="57" t="str">
        <f t="shared" ref="AR1687" si="2103">IF(ISBLANK(R1689)=TRUE,"",IF(AJ1687=1,R1686,-R1689))</f>
        <v/>
      </c>
      <c r="AS1687" s="57" t="str">
        <f t="shared" ref="AS1687" si="2104">IF(ISBLANK(S1689)=TRUE,"",IF(AK1687=1,S1686,-S1689))</f>
        <v/>
      </c>
      <c r="AT1687" s="57" t="str">
        <f t="shared" ref="AT1687" si="2105">IF(ISBLANK(T1689)=TRUE,"",IF(AL1687=1,T1686,-T1689))</f>
        <v/>
      </c>
      <c r="AZ1687" s="58" t="s">
        <v>10</v>
      </c>
      <c r="BA1687" s="58">
        <v>2</v>
      </c>
    </row>
    <row r="1688" spans="1:53" ht="39.9" customHeight="1" x14ac:dyDescent="1.1000000000000001">
      <c r="C1688" s="40"/>
      <c r="D1688" s="40"/>
      <c r="E1688" s="53" t="s">
        <v>20</v>
      </c>
      <c r="F1688" s="54" t="e">
        <f>VLOOKUP(A1684,'zoznam zapasov pomoc'!$A$6:$K$133,9,0)</f>
        <v>#N/A</v>
      </c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6"/>
      <c r="X1688" s="52"/>
      <c r="AZ1688" s="58" t="s">
        <v>23</v>
      </c>
      <c r="BA1688" s="58">
        <v>3</v>
      </c>
    </row>
    <row r="1689" spans="1:53" ht="39.9" customHeight="1" x14ac:dyDescent="1.1000000000000001">
      <c r="A1689" s="41" t="e">
        <f>CONCATENATE(2,A1684)</f>
        <v>#N/A</v>
      </c>
      <c r="B1689" s="41" t="e">
        <f>VLOOKUP(A1689,'KO KODY SPOLU'!$A$3:$B$478,2,0)</f>
        <v>#N/A</v>
      </c>
      <c r="C1689" s="40"/>
      <c r="D1689" s="40"/>
      <c r="E1689" s="53" t="s">
        <v>13</v>
      </c>
      <c r="F1689" s="59" t="e">
        <f>VLOOKUP(A1684,'zoznam zapasov pomoc'!$A$6:$K$133,10,0)</f>
        <v>#N/A</v>
      </c>
      <c r="G1689" s="298"/>
      <c r="H1689" s="150"/>
      <c r="I1689" s="296" t="str">
        <f>IF(ISERROR(VLOOKUP(B1689,vylosovanie!$N$10:$Q$162,3,0))=TRUE," ",VLOOKUP(B1689,vylosovanie!$N$10:$Q$162,3,0))</f>
        <v xml:space="preserve"> </v>
      </c>
      <c r="J1689" s="297"/>
      <c r="K1689" s="297"/>
      <c r="L1689" s="297"/>
      <c r="M1689" s="52"/>
      <c r="N1689" s="300"/>
      <c r="O1689" s="300"/>
      <c r="P1689" s="300"/>
      <c r="Q1689" s="300"/>
      <c r="R1689" s="300"/>
      <c r="S1689" s="300"/>
      <c r="T1689" s="300"/>
      <c r="U1689" s="52"/>
      <c r="V1689" s="295" t="str">
        <f>IF(SUM(AF1686:AL1687)=0,"",SUM(AF1687:AL1687))</f>
        <v/>
      </c>
      <c r="W1689" s="56"/>
      <c r="X1689" s="52"/>
      <c r="AZ1689" s="58" t="s">
        <v>24</v>
      </c>
      <c r="BA1689" s="58">
        <v>4</v>
      </c>
    </row>
    <row r="1690" spans="1:53" ht="39.9" customHeight="1" x14ac:dyDescent="1.1000000000000001">
      <c r="C1690" s="40"/>
      <c r="D1690" s="40"/>
      <c r="E1690" s="60"/>
      <c r="F1690" s="61"/>
      <c r="G1690" s="299"/>
      <c r="H1690" s="150"/>
      <c r="I1690" s="296" t="str">
        <f>IF(ISERROR(VLOOKUP(B1689,vylosovanie!$N$10:$Q$162,3,0))=TRUE," ",VLOOKUP(B1689,vylosovanie!$N$10:$Q$162,4,0))</f>
        <v xml:space="preserve"> </v>
      </c>
      <c r="J1690" s="297"/>
      <c r="K1690" s="297"/>
      <c r="L1690" s="297"/>
      <c r="M1690" s="52"/>
      <c r="N1690" s="301"/>
      <c r="O1690" s="301"/>
      <c r="P1690" s="301"/>
      <c r="Q1690" s="301"/>
      <c r="R1690" s="301"/>
      <c r="S1690" s="301"/>
      <c r="T1690" s="301"/>
      <c r="U1690" s="52"/>
      <c r="V1690" s="295"/>
      <c r="W1690" s="56"/>
      <c r="X1690" s="52"/>
      <c r="AZ1690" s="58" t="s">
        <v>25</v>
      </c>
      <c r="BA1690" s="58">
        <v>5</v>
      </c>
    </row>
    <row r="1691" spans="1:53" ht="39.9" customHeight="1" x14ac:dyDescent="1.1000000000000001">
      <c r="C1691" s="40"/>
      <c r="D1691" s="40"/>
      <c r="E1691" s="53" t="s">
        <v>36</v>
      </c>
      <c r="F1691" s="54" t="s">
        <v>476</v>
      </c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6"/>
      <c r="X1691" s="52"/>
      <c r="AZ1691" s="58" t="s">
        <v>26</v>
      </c>
      <c r="BA1691" s="58">
        <v>6</v>
      </c>
    </row>
    <row r="1692" spans="1:53" ht="39.9" customHeight="1" x14ac:dyDescent="1.1000000000000001">
      <c r="C1692" s="40"/>
      <c r="D1692" s="40"/>
      <c r="E1692" s="60"/>
      <c r="F1692" s="61"/>
      <c r="G1692" s="52"/>
      <c r="H1692" s="52"/>
      <c r="I1692" s="52" t="s">
        <v>17</v>
      </c>
      <c r="J1692" s="52"/>
      <c r="K1692" s="52"/>
      <c r="L1692" s="52"/>
      <c r="M1692" s="52"/>
      <c r="N1692" s="62"/>
      <c r="O1692" s="55"/>
      <c r="P1692" s="55" t="s">
        <v>19</v>
      </c>
      <c r="Q1692" s="55"/>
      <c r="R1692" s="55"/>
      <c r="S1692" s="55"/>
      <c r="T1692" s="55"/>
      <c r="U1692" s="52"/>
      <c r="V1692" s="52"/>
      <c r="W1692" s="56"/>
      <c r="X1692" s="52"/>
      <c r="AZ1692" s="58" t="s">
        <v>27</v>
      </c>
      <c r="BA1692" s="58">
        <v>7</v>
      </c>
    </row>
    <row r="1693" spans="1:53" ht="39.9" customHeight="1" x14ac:dyDescent="1.1000000000000001">
      <c r="E1693" s="53" t="s">
        <v>11</v>
      </c>
      <c r="F1693" s="54"/>
      <c r="G1693" s="52"/>
      <c r="H1693" s="52"/>
      <c r="I1693" s="294"/>
      <c r="J1693" s="294"/>
      <c r="K1693" s="294"/>
      <c r="L1693" s="294"/>
      <c r="M1693" s="52"/>
      <c r="N1693" s="291" t="str">
        <f>IF(I1686="x",I1689,IF(I1689="x",I1686,IF(V1686="w",I1686,IF(V1689="w",I1689,IF(V1686&gt;V1689,I1686,IF(V1689&gt;V1686,I1689," "))))))</f>
        <v xml:space="preserve"> </v>
      </c>
      <c r="O1693" s="302"/>
      <c r="P1693" s="302"/>
      <c r="Q1693" s="302"/>
      <c r="R1693" s="302"/>
      <c r="S1693" s="303"/>
      <c r="T1693" s="52"/>
      <c r="U1693" s="52"/>
      <c r="V1693" s="52"/>
      <c r="W1693" s="56"/>
      <c r="X1693" s="52"/>
      <c r="AZ1693" s="58" t="s">
        <v>28</v>
      </c>
      <c r="BA1693" s="58">
        <v>8</v>
      </c>
    </row>
    <row r="1694" spans="1:53" ht="39.9" customHeight="1" x14ac:dyDescent="1.1000000000000001">
      <c r="E1694" s="60"/>
      <c r="F1694" s="61"/>
      <c r="G1694" s="52"/>
      <c r="H1694" s="52"/>
      <c r="I1694" s="294"/>
      <c r="J1694" s="294"/>
      <c r="K1694" s="294"/>
      <c r="L1694" s="294"/>
      <c r="M1694" s="52"/>
      <c r="N1694" s="291" t="str">
        <f>IF(I1687="x",I1690,IF(I1690="x",I1687,IF(V1686="w",I1687,IF(V1689="w",I1690,IF(V1686&gt;V1689,I1687,IF(V1689&gt;V1686,I1690," "))))))</f>
        <v xml:space="preserve"> </v>
      </c>
      <c r="O1694" s="302"/>
      <c r="P1694" s="302"/>
      <c r="Q1694" s="302"/>
      <c r="R1694" s="302"/>
      <c r="S1694" s="303"/>
      <c r="T1694" s="52"/>
      <c r="U1694" s="52"/>
      <c r="V1694" s="52"/>
      <c r="W1694" s="56"/>
      <c r="X1694" s="52"/>
    </row>
    <row r="1695" spans="1:53" ht="39.9" customHeight="1" x14ac:dyDescent="1.1000000000000001">
      <c r="E1695" s="53" t="s">
        <v>12</v>
      </c>
      <c r="F1695" s="149" t="e">
        <f>IF($K$1=8,VLOOKUP('zapisy k stolom'!F1684,PAVUK!$GR$2:$GS$8,2,0),IF($K$1=16,VLOOKUP('zapisy k stolom'!F1684,PAVUK!$HF$2:$HG$16,2,0),IF($K$1=32,VLOOKUP('zapisy k stolom'!F1684,PAVUK!$HB$2:$HC$32,2,0),IF('zapisy k stolom'!$K$1=64,VLOOKUP('zapisy k stolom'!F1684,PAVUK!$GX$2:$GY$64,2,0),IF('zapisy k stolom'!$K$1=128,VLOOKUP('zapisy k stolom'!F1684,PAVUK!$GT$2:$GU$128,2,0))))))</f>
        <v>#N/A</v>
      </c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6"/>
      <c r="X1695" s="52"/>
    </row>
    <row r="1696" spans="1:53" ht="39.9" customHeight="1" x14ac:dyDescent="1.1000000000000001">
      <c r="E1696" s="60"/>
      <c r="F1696" s="61"/>
      <c r="G1696" s="52"/>
      <c r="H1696" s="52" t="s">
        <v>18</v>
      </c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6"/>
      <c r="X1696" s="52"/>
    </row>
    <row r="1697" spans="1:53" ht="39.9" customHeight="1" x14ac:dyDescent="1.1000000000000001">
      <c r="E1697" s="60"/>
      <c r="F1697" s="61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6"/>
      <c r="X1697" s="52"/>
    </row>
    <row r="1698" spans="1:53" ht="39.9" customHeight="1" x14ac:dyDescent="1.1000000000000001">
      <c r="E1698" s="60"/>
      <c r="F1698" s="61"/>
      <c r="G1698" s="52"/>
      <c r="H1698" s="52"/>
      <c r="I1698" s="289" t="str">
        <f>I1686</f>
        <v xml:space="preserve"> </v>
      </c>
      <c r="J1698" s="289"/>
      <c r="K1698" s="289"/>
      <c r="L1698" s="289"/>
      <c r="M1698" s="52"/>
      <c r="N1698" s="52"/>
      <c r="P1698" s="289" t="str">
        <f>I1689</f>
        <v xml:space="preserve"> </v>
      </c>
      <c r="Q1698" s="289"/>
      <c r="R1698" s="289"/>
      <c r="S1698" s="289"/>
      <c r="T1698" s="290"/>
      <c r="U1698" s="290"/>
      <c r="V1698" s="52"/>
      <c r="W1698" s="56"/>
      <c r="X1698" s="52"/>
    </row>
    <row r="1699" spans="1:53" ht="39.9" customHeight="1" x14ac:dyDescent="1.1000000000000001">
      <c r="E1699" s="60"/>
      <c r="F1699" s="61"/>
      <c r="G1699" s="52"/>
      <c r="H1699" s="52"/>
      <c r="I1699" s="289" t="str">
        <f>I1687</f>
        <v xml:space="preserve"> </v>
      </c>
      <c r="J1699" s="289"/>
      <c r="K1699" s="289"/>
      <c r="L1699" s="289"/>
      <c r="M1699" s="52"/>
      <c r="N1699" s="52"/>
      <c r="O1699" s="52"/>
      <c r="P1699" s="289" t="str">
        <f>I1690</f>
        <v xml:space="preserve"> </v>
      </c>
      <c r="Q1699" s="289"/>
      <c r="R1699" s="289"/>
      <c r="S1699" s="289"/>
      <c r="T1699" s="290"/>
      <c r="U1699" s="290"/>
      <c r="V1699" s="52"/>
      <c r="W1699" s="56"/>
      <c r="X1699" s="52"/>
    </row>
    <row r="1700" spans="1:53" ht="69.900000000000006" customHeight="1" x14ac:dyDescent="1.1000000000000001">
      <c r="E1700" s="53"/>
      <c r="F1700" s="54"/>
      <c r="G1700" s="52"/>
      <c r="H1700" s="63" t="s">
        <v>21</v>
      </c>
      <c r="I1700" s="291"/>
      <c r="J1700" s="292"/>
      <c r="K1700" s="292"/>
      <c r="L1700" s="293"/>
      <c r="M1700" s="52"/>
      <c r="N1700" s="52"/>
      <c r="O1700" s="63" t="s">
        <v>21</v>
      </c>
      <c r="P1700" s="294"/>
      <c r="Q1700" s="294"/>
      <c r="R1700" s="294"/>
      <c r="S1700" s="294"/>
      <c r="T1700" s="294"/>
      <c r="U1700" s="294"/>
      <c r="V1700" s="52"/>
      <c r="W1700" s="56"/>
      <c r="X1700" s="52"/>
    </row>
    <row r="1701" spans="1:53" ht="69.900000000000006" customHeight="1" x14ac:dyDescent="1.1000000000000001">
      <c r="E1701" s="53"/>
      <c r="F1701" s="54"/>
      <c r="G1701" s="52"/>
      <c r="H1701" s="63" t="s">
        <v>22</v>
      </c>
      <c r="I1701" s="294"/>
      <c r="J1701" s="294"/>
      <c r="K1701" s="294"/>
      <c r="L1701" s="294"/>
      <c r="M1701" s="52"/>
      <c r="N1701" s="52"/>
      <c r="O1701" s="63" t="s">
        <v>22</v>
      </c>
      <c r="P1701" s="294"/>
      <c r="Q1701" s="294"/>
      <c r="R1701" s="294"/>
      <c r="S1701" s="294"/>
      <c r="T1701" s="294"/>
      <c r="U1701" s="294"/>
      <c r="V1701" s="52"/>
      <c r="W1701" s="56"/>
      <c r="X1701" s="52"/>
    </row>
    <row r="1702" spans="1:53" ht="69.900000000000006" customHeight="1" x14ac:dyDescent="1.1000000000000001">
      <c r="E1702" s="53"/>
      <c r="F1702" s="54"/>
      <c r="G1702" s="52"/>
      <c r="H1702" s="63" t="s">
        <v>22</v>
      </c>
      <c r="I1702" s="294"/>
      <c r="J1702" s="294"/>
      <c r="K1702" s="294"/>
      <c r="L1702" s="294"/>
      <c r="M1702" s="52"/>
      <c r="N1702" s="52"/>
      <c r="O1702" s="63" t="s">
        <v>22</v>
      </c>
      <c r="P1702" s="294"/>
      <c r="Q1702" s="294"/>
      <c r="R1702" s="294"/>
      <c r="S1702" s="294"/>
      <c r="T1702" s="294"/>
      <c r="U1702" s="294"/>
      <c r="V1702" s="52"/>
      <c r="W1702" s="56"/>
      <c r="X1702" s="52"/>
    </row>
    <row r="1703" spans="1:53" ht="39.9" customHeight="1" thickBot="1" x14ac:dyDescent="1.1499999999999999">
      <c r="E1703" s="64"/>
      <c r="F1703" s="65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7"/>
      <c r="U1703" s="67"/>
      <c r="V1703" s="67"/>
      <c r="W1703" s="68"/>
      <c r="X1703" s="52"/>
    </row>
    <row r="1704" spans="1:53" ht="61.8" thickBot="1" x14ac:dyDescent="1.1499999999999999"/>
    <row r="1705" spans="1:53" ht="39.9" customHeight="1" x14ac:dyDescent="1.1000000000000001">
      <c r="A1705" s="41" t="e">
        <f>F1716</f>
        <v>#N/A</v>
      </c>
      <c r="C1705" s="40"/>
      <c r="D1705" s="40"/>
      <c r="E1705" s="48" t="s">
        <v>39</v>
      </c>
      <c r="F1705" s="49">
        <f>F1684+1</f>
        <v>82</v>
      </c>
      <c r="G1705" s="50"/>
      <c r="H1705" s="86" t="s">
        <v>192</v>
      </c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50" t="s">
        <v>15</v>
      </c>
      <c r="W1705" s="51"/>
      <c r="X1705" s="52"/>
      <c r="Y1705" s="42" t="e">
        <f>A1707</f>
        <v>#N/A</v>
      </c>
      <c r="Z1705" s="47" t="str">
        <f>CONCATENATE("(",V1707,":",V1710,")")</f>
        <v>(:)</v>
      </c>
      <c r="AA1705" s="44" t="str">
        <f>IF(N1714=" ","",IF(N1714=I1707,B1707,IF(N1714=I1710,B1710," ")))</f>
        <v/>
      </c>
      <c r="AB1705" s="44" t="str">
        <f>IF(V1707&gt;V1710,AV1705,IF(V1710&gt;V1707,AV1706,""))</f>
        <v/>
      </c>
      <c r="AC1705" s="44" t="e">
        <f>CONCATENATE("Tbl.: ",F1707,"   H: ",F1710,"   D: ",F1709)</f>
        <v>#N/A</v>
      </c>
      <c r="AD1705" s="42" t="e">
        <f>IF(OR(I1710="X",I1707="X"),"",IF(N1714=I1707,B1710,B1707))</f>
        <v>#N/A</v>
      </c>
      <c r="AE1705" s="42" t="s">
        <v>4</v>
      </c>
      <c r="AV1705" s="45" t="str">
        <f>CONCATENATE(V1707,":",V1710, " ( ",AN1707,",",AO1707,",",AP1707,",",AQ1707,",",AR1707,",",AS1707,",",AT1707," ) ")</f>
        <v xml:space="preserve">: ( ,,,,,, ) </v>
      </c>
    </row>
    <row r="1706" spans="1:53" ht="39.9" customHeight="1" x14ac:dyDescent="1.1000000000000001">
      <c r="C1706" s="40"/>
      <c r="D1706" s="40"/>
      <c r="E1706" s="53"/>
      <c r="F1706" s="54"/>
      <c r="G1706" s="85" t="s">
        <v>191</v>
      </c>
      <c r="H1706" s="87" t="s">
        <v>193</v>
      </c>
      <c r="I1706" s="52"/>
      <c r="J1706" s="52"/>
      <c r="K1706" s="52"/>
      <c r="L1706" s="52"/>
      <c r="M1706" s="52"/>
      <c r="N1706" s="55">
        <v>1</v>
      </c>
      <c r="O1706" s="55">
        <v>2</v>
      </c>
      <c r="P1706" s="55">
        <v>3</v>
      </c>
      <c r="Q1706" s="55">
        <v>4</v>
      </c>
      <c r="R1706" s="55">
        <v>5</v>
      </c>
      <c r="S1706" s="55">
        <v>6</v>
      </c>
      <c r="T1706" s="55">
        <v>7</v>
      </c>
      <c r="U1706" s="52"/>
      <c r="V1706" s="55" t="s">
        <v>16</v>
      </c>
      <c r="W1706" s="56"/>
      <c r="X1706" s="52"/>
      <c r="AE1706" s="42" t="s">
        <v>38</v>
      </c>
      <c r="AV1706" s="45" t="str">
        <f>CONCATENATE(V1710,":",V1707, " ( ",AN1708,",",AO1708,",",AP1708,",",AQ1708,",",AR1708,",",AS1708,",",AT1708," ) ")</f>
        <v xml:space="preserve">: ( ,,,,,, ) </v>
      </c>
    </row>
    <row r="1707" spans="1:53" ht="39.9" customHeight="1" x14ac:dyDescent="1.1000000000000001">
      <c r="A1707" s="41" t="e">
        <f>CONCATENATE(1,A1705)</f>
        <v>#N/A</v>
      </c>
      <c r="B1707" s="41" t="e">
        <f>VLOOKUP(A1707,'KO KODY SPOLU'!$A$3:$B$478,2,0)</f>
        <v>#N/A</v>
      </c>
      <c r="C1707" s="40"/>
      <c r="D1707" s="40"/>
      <c r="E1707" s="53" t="s">
        <v>14</v>
      </c>
      <c r="F1707" s="54" t="e">
        <f>VLOOKUP(A1705,'zoznam zapasov pomoc'!$A$6:$K$133,11,0)</f>
        <v>#N/A</v>
      </c>
      <c r="G1707" s="298"/>
      <c r="H1707" s="150"/>
      <c r="I1707" s="304" t="str">
        <f>IF(ISERROR(VLOOKUP(B1707,vylosovanie!$N$10:$Q$162,3,0))=TRUE," ",VLOOKUP(B1707,vylosovanie!$N$10:$Q$162,3,0))</f>
        <v xml:space="preserve"> </v>
      </c>
      <c r="J1707" s="305"/>
      <c r="K1707" s="305"/>
      <c r="L1707" s="306"/>
      <c r="M1707" s="52"/>
      <c r="N1707" s="300"/>
      <c r="O1707" s="300"/>
      <c r="P1707" s="300"/>
      <c r="Q1707" s="300"/>
      <c r="R1707" s="300"/>
      <c r="S1707" s="300"/>
      <c r="T1707" s="300"/>
      <c r="U1707" s="52"/>
      <c r="V1707" s="295" t="str">
        <f>IF(SUM(AF1707:AL1708)=0,"",SUM(AF1707:AL1707))</f>
        <v/>
      </c>
      <c r="W1707" s="56"/>
      <c r="X1707" s="52"/>
      <c r="AE1707" s="42">
        <f>VLOOKUP(I1707,vylosovanie!$F$5:$L$41,7,0)</f>
        <v>51</v>
      </c>
      <c r="AF1707" s="57">
        <f>IF(N1707&gt;N1710,1,0)</f>
        <v>0</v>
      </c>
      <c r="AG1707" s="57">
        <f t="shared" ref="AG1707" si="2106">IF(O1707&gt;O1710,1,0)</f>
        <v>0</v>
      </c>
      <c r="AH1707" s="57">
        <f t="shared" ref="AH1707" si="2107">IF(P1707&gt;P1710,1,0)</f>
        <v>0</v>
      </c>
      <c r="AI1707" s="57">
        <f t="shared" ref="AI1707" si="2108">IF(Q1707&gt;Q1710,1,0)</f>
        <v>0</v>
      </c>
      <c r="AJ1707" s="57">
        <f t="shared" ref="AJ1707" si="2109">IF(R1707&gt;R1710,1,0)</f>
        <v>0</v>
      </c>
      <c r="AK1707" s="57">
        <f t="shared" ref="AK1707" si="2110">IF(S1707&gt;S1710,1,0)</f>
        <v>0</v>
      </c>
      <c r="AL1707" s="57">
        <f t="shared" ref="AL1707" si="2111">IF(T1707&gt;T1710,1,0)</f>
        <v>0</v>
      </c>
      <c r="AN1707" s="57" t="str">
        <f t="shared" ref="AN1707" si="2112">IF(ISBLANK(N1707)=TRUE,"",IF(AF1707=1,N1710,-N1707))</f>
        <v/>
      </c>
      <c r="AO1707" s="57" t="str">
        <f t="shared" ref="AO1707" si="2113">IF(ISBLANK(O1707)=TRUE,"",IF(AG1707=1,O1710,-O1707))</f>
        <v/>
      </c>
      <c r="AP1707" s="57" t="str">
        <f t="shared" ref="AP1707" si="2114">IF(ISBLANK(P1707)=TRUE,"",IF(AH1707=1,P1710,-P1707))</f>
        <v/>
      </c>
      <c r="AQ1707" s="57" t="str">
        <f t="shared" ref="AQ1707" si="2115">IF(ISBLANK(Q1707)=TRUE,"",IF(AI1707=1,Q1710,-Q1707))</f>
        <v/>
      </c>
      <c r="AR1707" s="57" t="str">
        <f t="shared" ref="AR1707" si="2116">IF(ISBLANK(R1707)=TRUE,"",IF(AJ1707=1,R1710,-R1707))</f>
        <v/>
      </c>
      <c r="AS1707" s="57" t="str">
        <f t="shared" ref="AS1707" si="2117">IF(ISBLANK(S1707)=TRUE,"",IF(AK1707=1,S1710,-S1707))</f>
        <v/>
      </c>
      <c r="AT1707" s="57" t="str">
        <f t="shared" ref="AT1707" si="2118">IF(ISBLANK(T1707)=TRUE,"",IF(AL1707=1,T1710,-T1707))</f>
        <v/>
      </c>
      <c r="AZ1707" s="58" t="s">
        <v>5</v>
      </c>
      <c r="BA1707" s="58">
        <v>1</v>
      </c>
    </row>
    <row r="1708" spans="1:53" ht="39.9" customHeight="1" x14ac:dyDescent="1.1000000000000001">
      <c r="C1708" s="40"/>
      <c r="D1708" s="40"/>
      <c r="E1708" s="53"/>
      <c r="F1708" s="54"/>
      <c r="G1708" s="299"/>
      <c r="H1708" s="150"/>
      <c r="I1708" s="304" t="str">
        <f>IF(ISERROR(VLOOKUP(B1707,vylosovanie!$N$10:$Q$162,3,0))=TRUE," ",VLOOKUP(B1707,vylosovanie!$N$10:$Q$162,4,0))</f>
        <v xml:space="preserve"> </v>
      </c>
      <c r="J1708" s="305"/>
      <c r="K1708" s="305"/>
      <c r="L1708" s="306"/>
      <c r="M1708" s="52"/>
      <c r="N1708" s="301"/>
      <c r="O1708" s="301"/>
      <c r="P1708" s="301"/>
      <c r="Q1708" s="301"/>
      <c r="R1708" s="301"/>
      <c r="S1708" s="301"/>
      <c r="T1708" s="301"/>
      <c r="U1708" s="52"/>
      <c r="V1708" s="295"/>
      <c r="W1708" s="56"/>
      <c r="X1708" s="52"/>
      <c r="AE1708" s="42">
        <f>VLOOKUP(I1710,vylosovanie!$F$5:$L$41,7,0)</f>
        <v>51</v>
      </c>
      <c r="AF1708" s="57">
        <f>IF(N1710&gt;N1707,1,0)</f>
        <v>0</v>
      </c>
      <c r="AG1708" s="57">
        <f t="shared" ref="AG1708" si="2119">IF(O1710&gt;O1707,1,0)</f>
        <v>0</v>
      </c>
      <c r="AH1708" s="57">
        <f t="shared" ref="AH1708" si="2120">IF(P1710&gt;P1707,1,0)</f>
        <v>0</v>
      </c>
      <c r="AI1708" s="57">
        <f t="shared" ref="AI1708" si="2121">IF(Q1710&gt;Q1707,1,0)</f>
        <v>0</v>
      </c>
      <c r="AJ1708" s="57">
        <f t="shared" ref="AJ1708" si="2122">IF(R1710&gt;R1707,1,0)</f>
        <v>0</v>
      </c>
      <c r="AK1708" s="57">
        <f t="shared" ref="AK1708" si="2123">IF(S1710&gt;S1707,1,0)</f>
        <v>0</v>
      </c>
      <c r="AL1708" s="57">
        <f t="shared" ref="AL1708" si="2124">IF(T1710&gt;T1707,1,0)</f>
        <v>0</v>
      </c>
      <c r="AN1708" s="57" t="str">
        <f t="shared" ref="AN1708" si="2125">IF(ISBLANK(N1710)=TRUE,"",IF(AF1708=1,N1707,-N1710))</f>
        <v/>
      </c>
      <c r="AO1708" s="57" t="str">
        <f t="shared" ref="AO1708" si="2126">IF(ISBLANK(O1710)=TRUE,"",IF(AG1708=1,O1707,-O1710))</f>
        <v/>
      </c>
      <c r="AP1708" s="57" t="str">
        <f t="shared" ref="AP1708" si="2127">IF(ISBLANK(P1710)=TRUE,"",IF(AH1708=1,P1707,-P1710))</f>
        <v/>
      </c>
      <c r="AQ1708" s="57" t="str">
        <f t="shared" ref="AQ1708" si="2128">IF(ISBLANK(Q1710)=TRUE,"",IF(AI1708=1,Q1707,-Q1710))</f>
        <v/>
      </c>
      <c r="AR1708" s="57" t="str">
        <f t="shared" ref="AR1708" si="2129">IF(ISBLANK(R1710)=TRUE,"",IF(AJ1708=1,R1707,-R1710))</f>
        <v/>
      </c>
      <c r="AS1708" s="57" t="str">
        <f t="shared" ref="AS1708" si="2130">IF(ISBLANK(S1710)=TRUE,"",IF(AK1708=1,S1707,-S1710))</f>
        <v/>
      </c>
      <c r="AT1708" s="57" t="str">
        <f t="shared" ref="AT1708" si="2131">IF(ISBLANK(T1710)=TRUE,"",IF(AL1708=1,T1707,-T1710))</f>
        <v/>
      </c>
      <c r="AZ1708" s="58" t="s">
        <v>10</v>
      </c>
      <c r="BA1708" s="58">
        <v>2</v>
      </c>
    </row>
    <row r="1709" spans="1:53" ht="39.9" customHeight="1" x14ac:dyDescent="1.1000000000000001">
      <c r="C1709" s="40"/>
      <c r="D1709" s="40"/>
      <c r="E1709" s="53" t="s">
        <v>20</v>
      </c>
      <c r="F1709" s="54" t="e">
        <f>VLOOKUP(A1705,'zoznam zapasov pomoc'!$A$6:$K$133,9,0)</f>
        <v>#N/A</v>
      </c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6"/>
      <c r="X1709" s="52"/>
      <c r="AZ1709" s="58" t="s">
        <v>23</v>
      </c>
      <c r="BA1709" s="58">
        <v>3</v>
      </c>
    </row>
    <row r="1710" spans="1:53" ht="39.9" customHeight="1" x14ac:dyDescent="1.1000000000000001">
      <c r="A1710" s="41" t="e">
        <f>CONCATENATE(2,A1705)</f>
        <v>#N/A</v>
      </c>
      <c r="B1710" s="41" t="e">
        <f>VLOOKUP(A1710,'KO KODY SPOLU'!$A$3:$B$478,2,0)</f>
        <v>#N/A</v>
      </c>
      <c r="C1710" s="40"/>
      <c r="D1710" s="40"/>
      <c r="E1710" s="53" t="s">
        <v>13</v>
      </c>
      <c r="F1710" s="59" t="e">
        <f>VLOOKUP(A1705,'zoznam zapasov pomoc'!$A$6:$K$133,10,0)</f>
        <v>#N/A</v>
      </c>
      <c r="G1710" s="298"/>
      <c r="H1710" s="150"/>
      <c r="I1710" s="304" t="str">
        <f>IF(ISERROR(VLOOKUP(B1710,vylosovanie!$N$10:$Q$162,3,0))=TRUE," ",VLOOKUP(B1710,vylosovanie!$N$10:$Q$162,3,0))</f>
        <v xml:space="preserve"> </v>
      </c>
      <c r="J1710" s="305"/>
      <c r="K1710" s="305"/>
      <c r="L1710" s="306"/>
      <c r="M1710" s="52"/>
      <c r="N1710" s="300"/>
      <c r="O1710" s="300"/>
      <c r="P1710" s="300"/>
      <c r="Q1710" s="300"/>
      <c r="R1710" s="300"/>
      <c r="S1710" s="300"/>
      <c r="T1710" s="300"/>
      <c r="U1710" s="52"/>
      <c r="V1710" s="295" t="str">
        <f>IF(SUM(AF1707:AL1708)=0,"",SUM(AF1708:AL1708))</f>
        <v/>
      </c>
      <c r="W1710" s="56"/>
      <c r="X1710" s="52"/>
      <c r="AZ1710" s="58" t="s">
        <v>24</v>
      </c>
      <c r="BA1710" s="58">
        <v>4</v>
      </c>
    </row>
    <row r="1711" spans="1:53" ht="39.9" customHeight="1" x14ac:dyDescent="1.1000000000000001">
      <c r="C1711" s="40"/>
      <c r="D1711" s="40"/>
      <c r="E1711" s="60"/>
      <c r="F1711" s="61"/>
      <c r="G1711" s="299"/>
      <c r="H1711" s="150"/>
      <c r="I1711" s="304" t="str">
        <f>IF(ISERROR(VLOOKUP(B1710,vylosovanie!$N$10:$Q$162,3,0))=TRUE," ",VLOOKUP(B1710,vylosovanie!$N$10:$Q$162,4,0))</f>
        <v xml:space="preserve"> </v>
      </c>
      <c r="J1711" s="305"/>
      <c r="K1711" s="305"/>
      <c r="L1711" s="306"/>
      <c r="M1711" s="52"/>
      <c r="N1711" s="301"/>
      <c r="O1711" s="301"/>
      <c r="P1711" s="301"/>
      <c r="Q1711" s="301"/>
      <c r="R1711" s="301"/>
      <c r="S1711" s="301"/>
      <c r="T1711" s="301"/>
      <c r="U1711" s="52"/>
      <c r="V1711" s="295"/>
      <c r="W1711" s="56"/>
      <c r="X1711" s="52"/>
      <c r="AZ1711" s="58" t="s">
        <v>25</v>
      </c>
      <c r="BA1711" s="58">
        <v>5</v>
      </c>
    </row>
    <row r="1712" spans="1:53" ht="39.9" customHeight="1" x14ac:dyDescent="1.1000000000000001">
      <c r="C1712" s="40"/>
      <c r="D1712" s="40"/>
      <c r="E1712" s="53" t="s">
        <v>36</v>
      </c>
      <c r="F1712" s="54" t="s">
        <v>476</v>
      </c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6"/>
      <c r="X1712" s="52"/>
      <c r="AZ1712" s="58" t="s">
        <v>26</v>
      </c>
      <c r="BA1712" s="58">
        <v>6</v>
      </c>
    </row>
    <row r="1713" spans="1:53" ht="39.9" customHeight="1" x14ac:dyDescent="1.1000000000000001">
      <c r="C1713" s="40"/>
      <c r="D1713" s="40"/>
      <c r="E1713" s="60"/>
      <c r="F1713" s="61"/>
      <c r="G1713" s="52"/>
      <c r="H1713" s="52"/>
      <c r="I1713" s="52" t="s">
        <v>17</v>
      </c>
      <c r="J1713" s="52"/>
      <c r="K1713" s="52"/>
      <c r="L1713" s="52"/>
      <c r="M1713" s="52"/>
      <c r="N1713" s="62"/>
      <c r="O1713" s="55"/>
      <c r="P1713" s="55" t="s">
        <v>19</v>
      </c>
      <c r="Q1713" s="55"/>
      <c r="R1713" s="55"/>
      <c r="S1713" s="55"/>
      <c r="T1713" s="55"/>
      <c r="U1713" s="52"/>
      <c r="V1713" s="52"/>
      <c r="W1713" s="56"/>
      <c r="X1713" s="52"/>
      <c r="AZ1713" s="58" t="s">
        <v>27</v>
      </c>
      <c r="BA1713" s="58">
        <v>7</v>
      </c>
    </row>
    <row r="1714" spans="1:53" ht="39.9" customHeight="1" x14ac:dyDescent="1.1000000000000001">
      <c r="E1714" s="53" t="s">
        <v>11</v>
      </c>
      <c r="F1714" s="54"/>
      <c r="G1714" s="52"/>
      <c r="H1714" s="52"/>
      <c r="I1714" s="294"/>
      <c r="J1714" s="294"/>
      <c r="K1714" s="294"/>
      <c r="L1714" s="294"/>
      <c r="M1714" s="52"/>
      <c r="N1714" s="291" t="str">
        <f>IF(I1707="x",I1710,IF(I1710="x",I1707,IF(V1707="w",I1707,IF(V1710="w",I1710,IF(V1707&gt;V1710,I1707,IF(V1710&gt;V1707,I1710," "))))))</f>
        <v xml:space="preserve"> </v>
      </c>
      <c r="O1714" s="302"/>
      <c r="P1714" s="302"/>
      <c r="Q1714" s="302"/>
      <c r="R1714" s="302"/>
      <c r="S1714" s="303"/>
      <c r="T1714" s="52"/>
      <c r="U1714" s="52"/>
      <c r="V1714" s="52"/>
      <c r="W1714" s="56"/>
      <c r="X1714" s="52"/>
      <c r="AZ1714" s="58" t="s">
        <v>28</v>
      </c>
      <c r="BA1714" s="58">
        <v>8</v>
      </c>
    </row>
    <row r="1715" spans="1:53" ht="39.9" customHeight="1" x14ac:dyDescent="1.1000000000000001">
      <c r="E1715" s="60"/>
      <c r="F1715" s="61"/>
      <c r="G1715" s="52"/>
      <c r="H1715" s="52"/>
      <c r="I1715" s="294"/>
      <c r="J1715" s="294"/>
      <c r="K1715" s="294"/>
      <c r="L1715" s="294"/>
      <c r="M1715" s="52"/>
      <c r="N1715" s="291" t="str">
        <f>IF(I1708="x",I1711,IF(I1711="x",I1708,IF(V1707="w",I1708,IF(V1710="w",I1711,IF(V1707&gt;V1710,I1708,IF(V1710&gt;V1707,I1711," "))))))</f>
        <v xml:space="preserve"> </v>
      </c>
      <c r="O1715" s="302"/>
      <c r="P1715" s="302"/>
      <c r="Q1715" s="302"/>
      <c r="R1715" s="302"/>
      <c r="S1715" s="303"/>
      <c r="T1715" s="52"/>
      <c r="U1715" s="52"/>
      <c r="V1715" s="52"/>
      <c r="W1715" s="56"/>
      <c r="X1715" s="52"/>
    </row>
    <row r="1716" spans="1:53" ht="39.9" customHeight="1" x14ac:dyDescent="1.1000000000000001">
      <c r="E1716" s="53" t="s">
        <v>12</v>
      </c>
      <c r="F1716" s="149" t="e">
        <f>IF($K$1=8,VLOOKUP('zapisy k stolom'!F1705,PAVUK!$GR$2:$GS$8,2,0),IF($K$1=16,VLOOKUP('zapisy k stolom'!F1705,PAVUK!$HF$2:$HG$16,2,0),IF($K$1=32,VLOOKUP('zapisy k stolom'!F1705,PAVUK!$HB$2:$HC$32,2,0),IF('zapisy k stolom'!$K$1=64,VLOOKUP('zapisy k stolom'!F1705,PAVUK!$GX$2:$GY$64,2,0),IF('zapisy k stolom'!$K$1=128,VLOOKUP('zapisy k stolom'!F1705,PAVUK!$GT$2:$GU$128,2,0))))))</f>
        <v>#N/A</v>
      </c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6"/>
      <c r="X1716" s="52"/>
    </row>
    <row r="1717" spans="1:53" ht="39.9" customHeight="1" x14ac:dyDescent="1.1000000000000001">
      <c r="E1717" s="60"/>
      <c r="F1717" s="61"/>
      <c r="G1717" s="52"/>
      <c r="H1717" s="52" t="s">
        <v>18</v>
      </c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6"/>
      <c r="X1717" s="52"/>
    </row>
    <row r="1718" spans="1:53" ht="39.9" customHeight="1" x14ac:dyDescent="1.1000000000000001">
      <c r="E1718" s="60"/>
      <c r="F1718" s="61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6"/>
      <c r="X1718" s="52"/>
    </row>
    <row r="1719" spans="1:53" ht="39.9" customHeight="1" x14ac:dyDescent="1.1000000000000001">
      <c r="E1719" s="60"/>
      <c r="F1719" s="61"/>
      <c r="G1719" s="52"/>
      <c r="H1719" s="52"/>
      <c r="I1719" s="289" t="str">
        <f>I1707</f>
        <v xml:space="preserve"> </v>
      </c>
      <c r="J1719" s="289"/>
      <c r="K1719" s="289"/>
      <c r="L1719" s="289"/>
      <c r="M1719" s="52"/>
      <c r="N1719" s="52"/>
      <c r="P1719" s="289" t="str">
        <f>I1710</f>
        <v xml:space="preserve"> </v>
      </c>
      <c r="Q1719" s="289"/>
      <c r="R1719" s="289"/>
      <c r="S1719" s="289"/>
      <c r="T1719" s="290"/>
      <c r="U1719" s="290"/>
      <c r="V1719" s="52"/>
      <c r="W1719" s="56"/>
      <c r="X1719" s="52"/>
    </row>
    <row r="1720" spans="1:53" ht="39.9" customHeight="1" x14ac:dyDescent="1.1000000000000001">
      <c r="E1720" s="60"/>
      <c r="F1720" s="61"/>
      <c r="G1720" s="52"/>
      <c r="H1720" s="52"/>
      <c r="I1720" s="289" t="str">
        <f>I1708</f>
        <v xml:space="preserve"> </v>
      </c>
      <c r="J1720" s="289"/>
      <c r="K1720" s="289"/>
      <c r="L1720" s="289"/>
      <c r="M1720" s="52"/>
      <c r="N1720" s="52"/>
      <c r="O1720" s="52"/>
      <c r="P1720" s="289" t="str">
        <f>I1711</f>
        <v xml:space="preserve"> </v>
      </c>
      <c r="Q1720" s="289"/>
      <c r="R1720" s="289"/>
      <c r="S1720" s="289"/>
      <c r="T1720" s="290"/>
      <c r="U1720" s="290"/>
      <c r="V1720" s="52"/>
      <c r="W1720" s="56"/>
      <c r="X1720" s="52"/>
    </row>
    <row r="1721" spans="1:53" ht="69.900000000000006" customHeight="1" x14ac:dyDescent="1.1000000000000001">
      <c r="E1721" s="53"/>
      <c r="F1721" s="54"/>
      <c r="G1721" s="52"/>
      <c r="H1721" s="63" t="s">
        <v>21</v>
      </c>
      <c r="I1721" s="291"/>
      <c r="J1721" s="292"/>
      <c r="K1721" s="292"/>
      <c r="L1721" s="293"/>
      <c r="M1721" s="52"/>
      <c r="N1721" s="52"/>
      <c r="O1721" s="63" t="s">
        <v>21</v>
      </c>
      <c r="P1721" s="294"/>
      <c r="Q1721" s="294"/>
      <c r="R1721" s="294"/>
      <c r="S1721" s="294"/>
      <c r="T1721" s="294"/>
      <c r="U1721" s="294"/>
      <c r="V1721" s="52"/>
      <c r="W1721" s="56"/>
      <c r="X1721" s="52"/>
    </row>
    <row r="1722" spans="1:53" ht="69.900000000000006" customHeight="1" x14ac:dyDescent="1.1000000000000001">
      <c r="E1722" s="53"/>
      <c r="F1722" s="54"/>
      <c r="G1722" s="52"/>
      <c r="H1722" s="63" t="s">
        <v>22</v>
      </c>
      <c r="I1722" s="294"/>
      <c r="J1722" s="294"/>
      <c r="K1722" s="294"/>
      <c r="L1722" s="294"/>
      <c r="M1722" s="52"/>
      <c r="N1722" s="52"/>
      <c r="O1722" s="63" t="s">
        <v>22</v>
      </c>
      <c r="P1722" s="294"/>
      <c r="Q1722" s="294"/>
      <c r="R1722" s="294"/>
      <c r="S1722" s="294"/>
      <c r="T1722" s="294"/>
      <c r="U1722" s="294"/>
      <c r="V1722" s="52"/>
      <c r="W1722" s="56"/>
      <c r="X1722" s="52"/>
    </row>
    <row r="1723" spans="1:53" ht="69.900000000000006" customHeight="1" x14ac:dyDescent="1.1000000000000001">
      <c r="E1723" s="53"/>
      <c r="F1723" s="54"/>
      <c r="G1723" s="52"/>
      <c r="H1723" s="63" t="s">
        <v>22</v>
      </c>
      <c r="I1723" s="294"/>
      <c r="J1723" s="294"/>
      <c r="K1723" s="294"/>
      <c r="L1723" s="294"/>
      <c r="M1723" s="52"/>
      <c r="N1723" s="52"/>
      <c r="O1723" s="63" t="s">
        <v>22</v>
      </c>
      <c r="P1723" s="294"/>
      <c r="Q1723" s="294"/>
      <c r="R1723" s="294"/>
      <c r="S1723" s="294"/>
      <c r="T1723" s="294"/>
      <c r="U1723" s="294"/>
      <c r="V1723" s="52"/>
      <c r="W1723" s="56"/>
      <c r="X1723" s="52"/>
    </row>
    <row r="1724" spans="1:53" ht="39.9" customHeight="1" thickBot="1" x14ac:dyDescent="1.1499999999999999">
      <c r="E1724" s="64"/>
      <c r="F1724" s="65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7"/>
      <c r="U1724" s="67"/>
      <c r="V1724" s="67"/>
      <c r="W1724" s="68"/>
      <c r="X1724" s="52"/>
    </row>
    <row r="1725" spans="1:53" ht="61.8" thickBot="1" x14ac:dyDescent="1.1499999999999999"/>
    <row r="1726" spans="1:53" ht="39.9" customHeight="1" x14ac:dyDescent="1.1000000000000001">
      <c r="A1726" s="41" t="e">
        <f>F1737</f>
        <v>#N/A</v>
      </c>
      <c r="C1726" s="40"/>
      <c r="D1726" s="40"/>
      <c r="E1726" s="48" t="s">
        <v>39</v>
      </c>
      <c r="F1726" s="49">
        <f>F1705+1</f>
        <v>83</v>
      </c>
      <c r="G1726" s="50"/>
      <c r="H1726" s="86" t="s">
        <v>192</v>
      </c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50" t="s">
        <v>15</v>
      </c>
      <c r="W1726" s="51"/>
      <c r="X1726" s="52"/>
      <c r="Y1726" s="42" t="e">
        <f>A1728</f>
        <v>#N/A</v>
      </c>
      <c r="Z1726" s="47" t="str">
        <f>CONCATENATE("(",V1728,":",V1731,")")</f>
        <v>(:)</v>
      </c>
      <c r="AA1726" s="44" t="str">
        <f>IF(N1735=" ","",IF(N1735=I1728,B1728,IF(N1735=I1731,B1731," ")))</f>
        <v/>
      </c>
      <c r="AB1726" s="44" t="str">
        <f>IF(V1728&gt;V1731,AV1726,IF(V1731&gt;V1728,AV1727,""))</f>
        <v/>
      </c>
      <c r="AC1726" s="44" t="e">
        <f>CONCATENATE("Tbl.: ",F1728,"   H: ",F1731,"   D: ",F1730)</f>
        <v>#N/A</v>
      </c>
      <c r="AD1726" s="42" t="e">
        <f>IF(OR(I1731="X",I1728="X"),"",IF(N1735=I1728,B1731,B1728))</f>
        <v>#N/A</v>
      </c>
      <c r="AE1726" s="42" t="s">
        <v>4</v>
      </c>
      <c r="AV1726" s="45" t="str">
        <f>CONCATENATE(V1728,":",V1731, " ( ",AN1728,",",AO1728,",",AP1728,",",AQ1728,",",AR1728,",",AS1728,",",AT1728," ) ")</f>
        <v xml:space="preserve">: ( ,,,,,, ) </v>
      </c>
    </row>
    <row r="1727" spans="1:53" ht="39.9" customHeight="1" x14ac:dyDescent="1.1000000000000001">
      <c r="C1727" s="40"/>
      <c r="D1727" s="40"/>
      <c r="E1727" s="53"/>
      <c r="F1727" s="54"/>
      <c r="G1727" s="85" t="s">
        <v>191</v>
      </c>
      <c r="H1727" s="87" t="s">
        <v>193</v>
      </c>
      <c r="I1727" s="52"/>
      <c r="J1727" s="52"/>
      <c r="K1727" s="52"/>
      <c r="L1727" s="52"/>
      <c r="M1727" s="52"/>
      <c r="N1727" s="55">
        <v>1</v>
      </c>
      <c r="O1727" s="55">
        <v>2</v>
      </c>
      <c r="P1727" s="55">
        <v>3</v>
      </c>
      <c r="Q1727" s="55">
        <v>4</v>
      </c>
      <c r="R1727" s="55">
        <v>5</v>
      </c>
      <c r="S1727" s="55">
        <v>6</v>
      </c>
      <c r="T1727" s="55">
        <v>7</v>
      </c>
      <c r="U1727" s="52"/>
      <c r="V1727" s="55" t="s">
        <v>16</v>
      </c>
      <c r="W1727" s="56"/>
      <c r="X1727" s="52"/>
      <c r="AE1727" s="42" t="s">
        <v>38</v>
      </c>
      <c r="AV1727" s="45" t="str">
        <f>CONCATENATE(V1731,":",V1728, " ( ",AN1729,",",AO1729,",",AP1729,",",AQ1729,",",AR1729,",",AS1729,",",AT1729," ) ")</f>
        <v xml:space="preserve">: ( ,,,,,, ) </v>
      </c>
    </row>
    <row r="1728" spans="1:53" ht="39.9" customHeight="1" x14ac:dyDescent="1.1000000000000001">
      <c r="A1728" s="41" t="e">
        <f>CONCATENATE(1,A1726)</f>
        <v>#N/A</v>
      </c>
      <c r="B1728" s="41" t="e">
        <f>VLOOKUP(A1728,'KO KODY SPOLU'!$A$3:$B$478,2,0)</f>
        <v>#N/A</v>
      </c>
      <c r="C1728" s="40"/>
      <c r="D1728" s="40"/>
      <c r="E1728" s="53" t="s">
        <v>14</v>
      </c>
      <c r="F1728" s="54" t="e">
        <f>VLOOKUP(A1726,'zoznam zapasov pomoc'!$A$6:$K$133,11,0)</f>
        <v>#N/A</v>
      </c>
      <c r="G1728" s="298"/>
      <c r="H1728" s="150"/>
      <c r="I1728" s="296" t="str">
        <f>IF(ISERROR(VLOOKUP(B1728,vylosovanie!$N$10:$Q$162,3,0))=TRUE," ",VLOOKUP(B1728,vylosovanie!$N$10:$Q$162,3,0))</f>
        <v xml:space="preserve"> </v>
      </c>
      <c r="J1728" s="297"/>
      <c r="K1728" s="297"/>
      <c r="L1728" s="297"/>
      <c r="M1728" s="52"/>
      <c r="N1728" s="300"/>
      <c r="O1728" s="300"/>
      <c r="P1728" s="300"/>
      <c r="Q1728" s="300"/>
      <c r="R1728" s="300"/>
      <c r="S1728" s="300"/>
      <c r="T1728" s="300"/>
      <c r="U1728" s="52"/>
      <c r="V1728" s="295" t="str">
        <f>IF(SUM(AF1728:AL1729)=0,"",SUM(AF1728:AL1728))</f>
        <v/>
      </c>
      <c r="W1728" s="56"/>
      <c r="X1728" s="52"/>
      <c r="AE1728" s="42">
        <f>VLOOKUP(I1728,vylosovanie!$F$5:$L$41,7,0)</f>
        <v>51</v>
      </c>
      <c r="AF1728" s="57">
        <f>IF(N1728&gt;N1731,1,0)</f>
        <v>0</v>
      </c>
      <c r="AG1728" s="57">
        <f t="shared" ref="AG1728" si="2132">IF(O1728&gt;O1731,1,0)</f>
        <v>0</v>
      </c>
      <c r="AH1728" s="57">
        <f t="shared" ref="AH1728" si="2133">IF(P1728&gt;P1731,1,0)</f>
        <v>0</v>
      </c>
      <c r="AI1728" s="57">
        <f t="shared" ref="AI1728" si="2134">IF(Q1728&gt;Q1731,1,0)</f>
        <v>0</v>
      </c>
      <c r="AJ1728" s="57">
        <f t="shared" ref="AJ1728" si="2135">IF(R1728&gt;R1731,1,0)</f>
        <v>0</v>
      </c>
      <c r="AK1728" s="57">
        <f t="shared" ref="AK1728" si="2136">IF(S1728&gt;S1731,1,0)</f>
        <v>0</v>
      </c>
      <c r="AL1728" s="57">
        <f t="shared" ref="AL1728" si="2137">IF(T1728&gt;T1731,1,0)</f>
        <v>0</v>
      </c>
      <c r="AN1728" s="57" t="str">
        <f t="shared" ref="AN1728" si="2138">IF(ISBLANK(N1728)=TRUE,"",IF(AF1728=1,N1731,-N1728))</f>
        <v/>
      </c>
      <c r="AO1728" s="57" t="str">
        <f t="shared" ref="AO1728" si="2139">IF(ISBLANK(O1728)=TRUE,"",IF(AG1728=1,O1731,-O1728))</f>
        <v/>
      </c>
      <c r="AP1728" s="57" t="str">
        <f t="shared" ref="AP1728" si="2140">IF(ISBLANK(P1728)=TRUE,"",IF(AH1728=1,P1731,-P1728))</f>
        <v/>
      </c>
      <c r="AQ1728" s="57" t="str">
        <f t="shared" ref="AQ1728" si="2141">IF(ISBLANK(Q1728)=TRUE,"",IF(AI1728=1,Q1731,-Q1728))</f>
        <v/>
      </c>
      <c r="AR1728" s="57" t="str">
        <f t="shared" ref="AR1728" si="2142">IF(ISBLANK(R1728)=TRUE,"",IF(AJ1728=1,R1731,-R1728))</f>
        <v/>
      </c>
      <c r="AS1728" s="57" t="str">
        <f t="shared" ref="AS1728" si="2143">IF(ISBLANK(S1728)=TRUE,"",IF(AK1728=1,S1731,-S1728))</f>
        <v/>
      </c>
      <c r="AT1728" s="57" t="str">
        <f t="shared" ref="AT1728" si="2144">IF(ISBLANK(T1728)=TRUE,"",IF(AL1728=1,T1731,-T1728))</f>
        <v/>
      </c>
      <c r="AZ1728" s="58" t="s">
        <v>5</v>
      </c>
      <c r="BA1728" s="58">
        <v>1</v>
      </c>
    </row>
    <row r="1729" spans="1:53" ht="39.9" customHeight="1" x14ac:dyDescent="1.1000000000000001">
      <c r="C1729" s="40"/>
      <c r="D1729" s="40"/>
      <c r="E1729" s="53"/>
      <c r="F1729" s="54"/>
      <c r="G1729" s="299"/>
      <c r="H1729" s="150"/>
      <c r="I1729" s="296" t="str">
        <f>IF(ISERROR(VLOOKUP(B1728,vylosovanie!$N$10:$Q$162,3,0))=TRUE," ",VLOOKUP(B1728,vylosovanie!$N$10:$Q$162,4,0))</f>
        <v xml:space="preserve"> </v>
      </c>
      <c r="J1729" s="297"/>
      <c r="K1729" s="297"/>
      <c r="L1729" s="297"/>
      <c r="M1729" s="52"/>
      <c r="N1729" s="301"/>
      <c r="O1729" s="301"/>
      <c r="P1729" s="301"/>
      <c r="Q1729" s="301"/>
      <c r="R1729" s="301"/>
      <c r="S1729" s="301"/>
      <c r="T1729" s="301"/>
      <c r="U1729" s="52"/>
      <c r="V1729" s="295"/>
      <c r="W1729" s="56"/>
      <c r="X1729" s="52"/>
      <c r="AE1729" s="42">
        <f>VLOOKUP(I1731,vylosovanie!$F$5:$L$41,7,0)</f>
        <v>51</v>
      </c>
      <c r="AF1729" s="57">
        <f>IF(N1731&gt;N1728,1,0)</f>
        <v>0</v>
      </c>
      <c r="AG1729" s="57">
        <f t="shared" ref="AG1729" si="2145">IF(O1731&gt;O1728,1,0)</f>
        <v>0</v>
      </c>
      <c r="AH1729" s="57">
        <f t="shared" ref="AH1729" si="2146">IF(P1731&gt;P1728,1,0)</f>
        <v>0</v>
      </c>
      <c r="AI1729" s="57">
        <f t="shared" ref="AI1729" si="2147">IF(Q1731&gt;Q1728,1,0)</f>
        <v>0</v>
      </c>
      <c r="AJ1729" s="57">
        <f t="shared" ref="AJ1729" si="2148">IF(R1731&gt;R1728,1,0)</f>
        <v>0</v>
      </c>
      <c r="AK1729" s="57">
        <f t="shared" ref="AK1729" si="2149">IF(S1731&gt;S1728,1,0)</f>
        <v>0</v>
      </c>
      <c r="AL1729" s="57">
        <f t="shared" ref="AL1729" si="2150">IF(T1731&gt;T1728,1,0)</f>
        <v>0</v>
      </c>
      <c r="AN1729" s="57" t="str">
        <f t="shared" ref="AN1729" si="2151">IF(ISBLANK(N1731)=TRUE,"",IF(AF1729=1,N1728,-N1731))</f>
        <v/>
      </c>
      <c r="AO1729" s="57" t="str">
        <f t="shared" ref="AO1729" si="2152">IF(ISBLANK(O1731)=TRUE,"",IF(AG1729=1,O1728,-O1731))</f>
        <v/>
      </c>
      <c r="AP1729" s="57" t="str">
        <f t="shared" ref="AP1729" si="2153">IF(ISBLANK(P1731)=TRUE,"",IF(AH1729=1,P1728,-P1731))</f>
        <v/>
      </c>
      <c r="AQ1729" s="57" t="str">
        <f t="shared" ref="AQ1729" si="2154">IF(ISBLANK(Q1731)=TRUE,"",IF(AI1729=1,Q1728,-Q1731))</f>
        <v/>
      </c>
      <c r="AR1729" s="57" t="str">
        <f t="shared" ref="AR1729" si="2155">IF(ISBLANK(R1731)=TRUE,"",IF(AJ1729=1,R1728,-R1731))</f>
        <v/>
      </c>
      <c r="AS1729" s="57" t="str">
        <f t="shared" ref="AS1729" si="2156">IF(ISBLANK(S1731)=TRUE,"",IF(AK1729=1,S1728,-S1731))</f>
        <v/>
      </c>
      <c r="AT1729" s="57" t="str">
        <f t="shared" ref="AT1729" si="2157">IF(ISBLANK(T1731)=TRUE,"",IF(AL1729=1,T1728,-T1731))</f>
        <v/>
      </c>
      <c r="AZ1729" s="58" t="s">
        <v>10</v>
      </c>
      <c r="BA1729" s="58">
        <v>2</v>
      </c>
    </row>
    <row r="1730" spans="1:53" ht="39.9" customHeight="1" x14ac:dyDescent="1.1000000000000001">
      <c r="C1730" s="40"/>
      <c r="D1730" s="40"/>
      <c r="E1730" s="53" t="s">
        <v>20</v>
      </c>
      <c r="F1730" s="54" t="e">
        <f>VLOOKUP(A1726,'zoznam zapasov pomoc'!$A$6:$K$133,9,0)</f>
        <v>#N/A</v>
      </c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6"/>
      <c r="X1730" s="52"/>
      <c r="AZ1730" s="58" t="s">
        <v>23</v>
      </c>
      <c r="BA1730" s="58">
        <v>3</v>
      </c>
    </row>
    <row r="1731" spans="1:53" ht="39.9" customHeight="1" x14ac:dyDescent="1.1000000000000001">
      <c r="A1731" s="41" t="e">
        <f>CONCATENATE(2,A1726)</f>
        <v>#N/A</v>
      </c>
      <c r="B1731" s="41" t="e">
        <f>VLOOKUP(A1731,'KO KODY SPOLU'!$A$3:$B$478,2,0)</f>
        <v>#N/A</v>
      </c>
      <c r="C1731" s="40"/>
      <c r="D1731" s="40"/>
      <c r="E1731" s="53" t="s">
        <v>13</v>
      </c>
      <c r="F1731" s="59" t="e">
        <f>VLOOKUP(A1726,'zoznam zapasov pomoc'!$A$6:$K$133,10,0)</f>
        <v>#N/A</v>
      </c>
      <c r="G1731" s="298"/>
      <c r="H1731" s="150"/>
      <c r="I1731" s="296" t="str">
        <f>IF(ISERROR(VLOOKUP(B1731,vylosovanie!$N$10:$Q$162,3,0))=TRUE," ",VLOOKUP(B1731,vylosovanie!$N$10:$Q$162,3,0))</f>
        <v xml:space="preserve"> </v>
      </c>
      <c r="J1731" s="297"/>
      <c r="K1731" s="297"/>
      <c r="L1731" s="297"/>
      <c r="M1731" s="52"/>
      <c r="N1731" s="300"/>
      <c r="O1731" s="300"/>
      <c r="P1731" s="300"/>
      <c r="Q1731" s="300"/>
      <c r="R1731" s="300"/>
      <c r="S1731" s="300"/>
      <c r="T1731" s="300"/>
      <c r="U1731" s="52"/>
      <c r="V1731" s="295" t="str">
        <f>IF(SUM(AF1728:AL1729)=0,"",SUM(AF1729:AL1729))</f>
        <v/>
      </c>
      <c r="W1731" s="56"/>
      <c r="X1731" s="52"/>
      <c r="AZ1731" s="58" t="s">
        <v>24</v>
      </c>
      <c r="BA1731" s="58">
        <v>4</v>
      </c>
    </row>
    <row r="1732" spans="1:53" ht="39.9" customHeight="1" x14ac:dyDescent="1.1000000000000001">
      <c r="C1732" s="40"/>
      <c r="D1732" s="40"/>
      <c r="E1732" s="60"/>
      <c r="F1732" s="61"/>
      <c r="G1732" s="299"/>
      <c r="H1732" s="150"/>
      <c r="I1732" s="296" t="str">
        <f>IF(ISERROR(VLOOKUP(B1731,vylosovanie!$N$10:$Q$162,3,0))=TRUE," ",VLOOKUP(B1731,vylosovanie!$N$10:$Q$162,4,0))</f>
        <v xml:space="preserve"> </v>
      </c>
      <c r="J1732" s="297"/>
      <c r="K1732" s="297"/>
      <c r="L1732" s="297"/>
      <c r="M1732" s="52"/>
      <c r="N1732" s="301"/>
      <c r="O1732" s="301"/>
      <c r="P1732" s="301"/>
      <c r="Q1732" s="301"/>
      <c r="R1732" s="301"/>
      <c r="S1732" s="301"/>
      <c r="T1732" s="301"/>
      <c r="U1732" s="52"/>
      <c r="V1732" s="295"/>
      <c r="W1732" s="56"/>
      <c r="X1732" s="52"/>
      <c r="AZ1732" s="58" t="s">
        <v>25</v>
      </c>
      <c r="BA1732" s="58">
        <v>5</v>
      </c>
    </row>
    <row r="1733" spans="1:53" ht="39.9" customHeight="1" x14ac:dyDescent="1.1000000000000001">
      <c r="C1733" s="40"/>
      <c r="D1733" s="40"/>
      <c r="E1733" s="53" t="s">
        <v>36</v>
      </c>
      <c r="F1733" s="54" t="s">
        <v>476</v>
      </c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6"/>
      <c r="X1733" s="52"/>
      <c r="AZ1733" s="58" t="s">
        <v>26</v>
      </c>
      <c r="BA1733" s="58">
        <v>6</v>
      </c>
    </row>
    <row r="1734" spans="1:53" ht="39.9" customHeight="1" x14ac:dyDescent="1.1000000000000001">
      <c r="C1734" s="40"/>
      <c r="D1734" s="40"/>
      <c r="E1734" s="60"/>
      <c r="F1734" s="61"/>
      <c r="G1734" s="52"/>
      <c r="H1734" s="52"/>
      <c r="I1734" s="52" t="s">
        <v>17</v>
      </c>
      <c r="J1734" s="52"/>
      <c r="K1734" s="52"/>
      <c r="L1734" s="52"/>
      <c r="M1734" s="52"/>
      <c r="N1734" s="62"/>
      <c r="O1734" s="55"/>
      <c r="P1734" s="55" t="s">
        <v>19</v>
      </c>
      <c r="Q1734" s="55"/>
      <c r="R1734" s="55"/>
      <c r="S1734" s="55"/>
      <c r="T1734" s="55"/>
      <c r="U1734" s="52"/>
      <c r="V1734" s="52"/>
      <c r="W1734" s="56"/>
      <c r="X1734" s="52"/>
      <c r="AZ1734" s="58" t="s">
        <v>27</v>
      </c>
      <c r="BA1734" s="58">
        <v>7</v>
      </c>
    </row>
    <row r="1735" spans="1:53" ht="39.9" customHeight="1" x14ac:dyDescent="1.1000000000000001">
      <c r="E1735" s="53" t="s">
        <v>11</v>
      </c>
      <c r="F1735" s="54"/>
      <c r="G1735" s="52"/>
      <c r="H1735" s="52"/>
      <c r="I1735" s="294"/>
      <c r="J1735" s="294"/>
      <c r="K1735" s="294"/>
      <c r="L1735" s="294"/>
      <c r="M1735" s="52"/>
      <c r="N1735" s="291" t="str">
        <f>IF(I1728="x",I1731,IF(I1731="x",I1728,IF(V1728="w",I1728,IF(V1731="w",I1731,IF(V1728&gt;V1731,I1728,IF(V1731&gt;V1728,I1731," "))))))</f>
        <v xml:space="preserve"> </v>
      </c>
      <c r="O1735" s="302"/>
      <c r="P1735" s="302"/>
      <c r="Q1735" s="302"/>
      <c r="R1735" s="302"/>
      <c r="S1735" s="303"/>
      <c r="T1735" s="52"/>
      <c r="U1735" s="52"/>
      <c r="V1735" s="52"/>
      <c r="W1735" s="56"/>
      <c r="X1735" s="52"/>
      <c r="AZ1735" s="58" t="s">
        <v>28</v>
      </c>
      <c r="BA1735" s="58">
        <v>8</v>
      </c>
    </row>
    <row r="1736" spans="1:53" ht="39.9" customHeight="1" x14ac:dyDescent="1.1000000000000001">
      <c r="E1736" s="60"/>
      <c r="F1736" s="61"/>
      <c r="G1736" s="52"/>
      <c r="H1736" s="52"/>
      <c r="I1736" s="294"/>
      <c r="J1736" s="294"/>
      <c r="K1736" s="294"/>
      <c r="L1736" s="294"/>
      <c r="M1736" s="52"/>
      <c r="N1736" s="291" t="str">
        <f>IF(I1729="x",I1732,IF(I1732="x",I1729,IF(V1728="w",I1729,IF(V1731="w",I1732,IF(V1728&gt;V1731,I1729,IF(V1731&gt;V1728,I1732," "))))))</f>
        <v xml:space="preserve"> </v>
      </c>
      <c r="O1736" s="302"/>
      <c r="P1736" s="302"/>
      <c r="Q1736" s="302"/>
      <c r="R1736" s="302"/>
      <c r="S1736" s="303"/>
      <c r="T1736" s="52"/>
      <c r="U1736" s="52"/>
      <c r="V1736" s="52"/>
      <c r="W1736" s="56"/>
      <c r="X1736" s="52"/>
    </row>
    <row r="1737" spans="1:53" ht="39.9" customHeight="1" x14ac:dyDescent="1.1000000000000001">
      <c r="E1737" s="53" t="s">
        <v>12</v>
      </c>
      <c r="F1737" s="149" t="e">
        <f>IF($K$1=8,VLOOKUP('zapisy k stolom'!F1726,PAVUK!$GR$2:$GS$8,2,0),IF($K$1=16,VLOOKUP('zapisy k stolom'!F1726,PAVUK!$HF$2:$HG$16,2,0),IF($K$1=32,VLOOKUP('zapisy k stolom'!F1726,PAVUK!$HB$2:$HC$32,2,0),IF('zapisy k stolom'!$K$1=64,VLOOKUP('zapisy k stolom'!F1726,PAVUK!$GX$2:$GY$64,2,0),IF('zapisy k stolom'!$K$1=128,VLOOKUP('zapisy k stolom'!F1726,PAVUK!$GT$2:$GU$128,2,0))))))</f>
        <v>#N/A</v>
      </c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6"/>
      <c r="X1737" s="52"/>
    </row>
    <row r="1738" spans="1:53" ht="39.9" customHeight="1" x14ac:dyDescent="1.1000000000000001">
      <c r="E1738" s="60"/>
      <c r="F1738" s="61"/>
      <c r="G1738" s="52"/>
      <c r="H1738" s="52" t="s">
        <v>18</v>
      </c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6"/>
      <c r="X1738" s="52"/>
    </row>
    <row r="1739" spans="1:53" ht="39.9" customHeight="1" x14ac:dyDescent="1.1000000000000001">
      <c r="E1739" s="60"/>
      <c r="F1739" s="61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6"/>
      <c r="X1739" s="52"/>
    </row>
    <row r="1740" spans="1:53" ht="39.9" customHeight="1" x14ac:dyDescent="1.1000000000000001">
      <c r="E1740" s="60"/>
      <c r="F1740" s="61"/>
      <c r="G1740" s="52"/>
      <c r="H1740" s="52"/>
      <c r="I1740" s="289" t="str">
        <f>I1728</f>
        <v xml:space="preserve"> </v>
      </c>
      <c r="J1740" s="289"/>
      <c r="K1740" s="289"/>
      <c r="L1740" s="289"/>
      <c r="M1740" s="52"/>
      <c r="N1740" s="52"/>
      <c r="P1740" s="289" t="str">
        <f>I1731</f>
        <v xml:space="preserve"> </v>
      </c>
      <c r="Q1740" s="289"/>
      <c r="R1740" s="289"/>
      <c r="S1740" s="289"/>
      <c r="T1740" s="290"/>
      <c r="U1740" s="290"/>
      <c r="V1740" s="52"/>
      <c r="W1740" s="56"/>
      <c r="X1740" s="52"/>
    </row>
    <row r="1741" spans="1:53" ht="39.9" customHeight="1" x14ac:dyDescent="1.1000000000000001">
      <c r="E1741" s="60"/>
      <c r="F1741" s="61"/>
      <c r="G1741" s="52"/>
      <c r="H1741" s="52"/>
      <c r="I1741" s="289" t="str">
        <f>I1729</f>
        <v xml:space="preserve"> </v>
      </c>
      <c r="J1741" s="289"/>
      <c r="K1741" s="289"/>
      <c r="L1741" s="289"/>
      <c r="M1741" s="52"/>
      <c r="N1741" s="52"/>
      <c r="O1741" s="52"/>
      <c r="P1741" s="289" t="str">
        <f>I1732</f>
        <v xml:space="preserve"> </v>
      </c>
      <c r="Q1741" s="289"/>
      <c r="R1741" s="289"/>
      <c r="S1741" s="289"/>
      <c r="T1741" s="290"/>
      <c r="U1741" s="290"/>
      <c r="V1741" s="52"/>
      <c r="W1741" s="56"/>
      <c r="X1741" s="52"/>
    </row>
    <row r="1742" spans="1:53" ht="69.900000000000006" customHeight="1" x14ac:dyDescent="1.1000000000000001">
      <c r="E1742" s="53"/>
      <c r="F1742" s="54"/>
      <c r="G1742" s="52"/>
      <c r="H1742" s="63" t="s">
        <v>21</v>
      </c>
      <c r="I1742" s="291"/>
      <c r="J1742" s="292"/>
      <c r="K1742" s="292"/>
      <c r="L1742" s="293"/>
      <c r="M1742" s="52"/>
      <c r="N1742" s="52"/>
      <c r="O1742" s="63" t="s">
        <v>21</v>
      </c>
      <c r="P1742" s="294"/>
      <c r="Q1742" s="294"/>
      <c r="R1742" s="294"/>
      <c r="S1742" s="294"/>
      <c r="T1742" s="294"/>
      <c r="U1742" s="294"/>
      <c r="V1742" s="52"/>
      <c r="W1742" s="56"/>
      <c r="X1742" s="52"/>
    </row>
    <row r="1743" spans="1:53" ht="69.900000000000006" customHeight="1" x14ac:dyDescent="1.1000000000000001">
      <c r="E1743" s="53"/>
      <c r="F1743" s="54"/>
      <c r="G1743" s="52"/>
      <c r="H1743" s="63" t="s">
        <v>22</v>
      </c>
      <c r="I1743" s="294"/>
      <c r="J1743" s="294"/>
      <c r="K1743" s="294"/>
      <c r="L1743" s="294"/>
      <c r="M1743" s="52"/>
      <c r="N1743" s="52"/>
      <c r="O1743" s="63" t="s">
        <v>22</v>
      </c>
      <c r="P1743" s="294"/>
      <c r="Q1743" s="294"/>
      <c r="R1743" s="294"/>
      <c r="S1743" s="294"/>
      <c r="T1743" s="294"/>
      <c r="U1743" s="294"/>
      <c r="V1743" s="52"/>
      <c r="W1743" s="56"/>
      <c r="X1743" s="52"/>
    </row>
    <row r="1744" spans="1:53" ht="69.900000000000006" customHeight="1" x14ac:dyDescent="1.1000000000000001">
      <c r="E1744" s="53"/>
      <c r="F1744" s="54"/>
      <c r="G1744" s="52"/>
      <c r="H1744" s="63" t="s">
        <v>22</v>
      </c>
      <c r="I1744" s="294"/>
      <c r="J1744" s="294"/>
      <c r="K1744" s="294"/>
      <c r="L1744" s="294"/>
      <c r="M1744" s="52"/>
      <c r="N1744" s="52"/>
      <c r="O1744" s="63" t="s">
        <v>22</v>
      </c>
      <c r="P1744" s="294"/>
      <c r="Q1744" s="294"/>
      <c r="R1744" s="294"/>
      <c r="S1744" s="294"/>
      <c r="T1744" s="294"/>
      <c r="U1744" s="294"/>
      <c r="V1744" s="52"/>
      <c r="W1744" s="56"/>
      <c r="X1744" s="52"/>
    </row>
    <row r="1745" spans="1:53" ht="39.9" customHeight="1" thickBot="1" x14ac:dyDescent="1.1499999999999999">
      <c r="E1745" s="64"/>
      <c r="F1745" s="65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7"/>
      <c r="U1745" s="67"/>
      <c r="V1745" s="67"/>
      <c r="W1745" s="68"/>
      <c r="X1745" s="52"/>
    </row>
    <row r="1746" spans="1:53" ht="61.8" thickBot="1" x14ac:dyDescent="1.1499999999999999"/>
    <row r="1747" spans="1:53" ht="39.9" customHeight="1" x14ac:dyDescent="1.1000000000000001">
      <c r="A1747" s="41" t="e">
        <f>F1758</f>
        <v>#N/A</v>
      </c>
      <c r="C1747" s="40"/>
      <c r="D1747" s="40"/>
      <c r="E1747" s="48" t="s">
        <v>39</v>
      </c>
      <c r="F1747" s="49">
        <f>F1726+1</f>
        <v>84</v>
      </c>
      <c r="G1747" s="50"/>
      <c r="H1747" s="86" t="s">
        <v>192</v>
      </c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  <c r="V1747" s="50" t="s">
        <v>15</v>
      </c>
      <c r="W1747" s="51"/>
      <c r="X1747" s="52"/>
      <c r="Y1747" s="42" t="e">
        <f>A1749</f>
        <v>#N/A</v>
      </c>
      <c r="Z1747" s="47" t="str">
        <f>CONCATENATE("(",V1749,":",V1752,")")</f>
        <v>(:)</v>
      </c>
      <c r="AA1747" s="44" t="str">
        <f>IF(N1756=" ","",IF(N1756=I1749,B1749,IF(N1756=I1752,B1752," ")))</f>
        <v/>
      </c>
      <c r="AB1747" s="44" t="str">
        <f>IF(V1749&gt;V1752,AV1747,IF(V1752&gt;V1749,AV1748,""))</f>
        <v/>
      </c>
      <c r="AC1747" s="44" t="e">
        <f>CONCATENATE("Tbl.: ",F1749,"   H: ",F1752,"   D: ",F1751)</f>
        <v>#N/A</v>
      </c>
      <c r="AD1747" s="42" t="e">
        <f>IF(OR(I1752="X",I1749="X"),"",IF(N1756=I1749,B1752,B1749))</f>
        <v>#N/A</v>
      </c>
      <c r="AE1747" s="42" t="s">
        <v>4</v>
      </c>
      <c r="AV1747" s="45" t="str">
        <f>CONCATENATE(V1749,":",V1752, " ( ",AN1749,",",AO1749,",",AP1749,",",AQ1749,",",AR1749,",",AS1749,",",AT1749," ) ")</f>
        <v xml:space="preserve">: ( ,,,,,, ) </v>
      </c>
    </row>
    <row r="1748" spans="1:53" ht="39.9" customHeight="1" x14ac:dyDescent="1.1000000000000001">
      <c r="C1748" s="40"/>
      <c r="D1748" s="40"/>
      <c r="E1748" s="53"/>
      <c r="F1748" s="54"/>
      <c r="G1748" s="85" t="s">
        <v>191</v>
      </c>
      <c r="H1748" s="87" t="s">
        <v>193</v>
      </c>
      <c r="I1748" s="52"/>
      <c r="J1748" s="52"/>
      <c r="K1748" s="52"/>
      <c r="L1748" s="52"/>
      <c r="M1748" s="52"/>
      <c r="N1748" s="55">
        <v>1</v>
      </c>
      <c r="O1748" s="55">
        <v>2</v>
      </c>
      <c r="P1748" s="55">
        <v>3</v>
      </c>
      <c r="Q1748" s="55">
        <v>4</v>
      </c>
      <c r="R1748" s="55">
        <v>5</v>
      </c>
      <c r="S1748" s="55">
        <v>6</v>
      </c>
      <c r="T1748" s="55">
        <v>7</v>
      </c>
      <c r="U1748" s="52"/>
      <c r="V1748" s="55" t="s">
        <v>16</v>
      </c>
      <c r="W1748" s="56"/>
      <c r="X1748" s="52"/>
      <c r="AE1748" s="42" t="s">
        <v>38</v>
      </c>
      <c r="AV1748" s="45" t="str">
        <f>CONCATENATE(V1752,":",V1749, " ( ",AN1750,",",AO1750,",",AP1750,",",AQ1750,",",AR1750,",",AS1750,",",AT1750," ) ")</f>
        <v xml:space="preserve">: ( ,,,,,, ) </v>
      </c>
    </row>
    <row r="1749" spans="1:53" ht="39.9" customHeight="1" x14ac:dyDescent="1.1000000000000001">
      <c r="A1749" s="41" t="e">
        <f>CONCATENATE(1,A1747)</f>
        <v>#N/A</v>
      </c>
      <c r="B1749" s="41" t="e">
        <f>VLOOKUP(A1749,'KO KODY SPOLU'!$A$3:$B$478,2,0)</f>
        <v>#N/A</v>
      </c>
      <c r="C1749" s="40"/>
      <c r="D1749" s="40"/>
      <c r="E1749" s="53" t="s">
        <v>14</v>
      </c>
      <c r="F1749" s="54" t="e">
        <f>VLOOKUP(A1747,'zoznam zapasov pomoc'!$A$6:$K$133,11,0)</f>
        <v>#N/A</v>
      </c>
      <c r="G1749" s="298"/>
      <c r="H1749" s="150"/>
      <c r="I1749" s="296" t="str">
        <f>IF(ISERROR(VLOOKUP(B1749,vylosovanie!$N$10:$Q$162,3,0))=TRUE," ",VLOOKUP(B1749,vylosovanie!$N$10:$Q$162,3,0))</f>
        <v xml:space="preserve"> </v>
      </c>
      <c r="J1749" s="297"/>
      <c r="K1749" s="297"/>
      <c r="L1749" s="297"/>
      <c r="M1749" s="52"/>
      <c r="N1749" s="300"/>
      <c r="O1749" s="300"/>
      <c r="P1749" s="300"/>
      <c r="Q1749" s="300"/>
      <c r="R1749" s="300"/>
      <c r="S1749" s="300"/>
      <c r="T1749" s="300"/>
      <c r="U1749" s="52"/>
      <c r="V1749" s="295" t="str">
        <f>IF(SUM(AF1749:AL1750)=0,"",SUM(AF1749:AL1749))</f>
        <v/>
      </c>
      <c r="W1749" s="56"/>
      <c r="X1749" s="52"/>
      <c r="AE1749" s="42">
        <f>VLOOKUP(I1749,vylosovanie!$F$5:$L$41,7,0)</f>
        <v>51</v>
      </c>
      <c r="AF1749" s="57">
        <f>IF(N1749&gt;N1752,1,0)</f>
        <v>0</v>
      </c>
      <c r="AG1749" s="57">
        <f t="shared" ref="AG1749" si="2158">IF(O1749&gt;O1752,1,0)</f>
        <v>0</v>
      </c>
      <c r="AH1749" s="57">
        <f t="shared" ref="AH1749" si="2159">IF(P1749&gt;P1752,1,0)</f>
        <v>0</v>
      </c>
      <c r="AI1749" s="57">
        <f t="shared" ref="AI1749" si="2160">IF(Q1749&gt;Q1752,1,0)</f>
        <v>0</v>
      </c>
      <c r="AJ1749" s="57">
        <f t="shared" ref="AJ1749" si="2161">IF(R1749&gt;R1752,1,0)</f>
        <v>0</v>
      </c>
      <c r="AK1749" s="57">
        <f t="shared" ref="AK1749" si="2162">IF(S1749&gt;S1752,1,0)</f>
        <v>0</v>
      </c>
      <c r="AL1749" s="57">
        <f t="shared" ref="AL1749" si="2163">IF(T1749&gt;T1752,1,0)</f>
        <v>0</v>
      </c>
      <c r="AN1749" s="57" t="str">
        <f t="shared" ref="AN1749" si="2164">IF(ISBLANK(N1749)=TRUE,"",IF(AF1749=1,N1752,-N1749))</f>
        <v/>
      </c>
      <c r="AO1749" s="57" t="str">
        <f t="shared" ref="AO1749" si="2165">IF(ISBLANK(O1749)=TRUE,"",IF(AG1749=1,O1752,-O1749))</f>
        <v/>
      </c>
      <c r="AP1749" s="57" t="str">
        <f t="shared" ref="AP1749" si="2166">IF(ISBLANK(P1749)=TRUE,"",IF(AH1749=1,P1752,-P1749))</f>
        <v/>
      </c>
      <c r="AQ1749" s="57" t="str">
        <f t="shared" ref="AQ1749" si="2167">IF(ISBLANK(Q1749)=TRUE,"",IF(AI1749=1,Q1752,-Q1749))</f>
        <v/>
      </c>
      <c r="AR1749" s="57" t="str">
        <f t="shared" ref="AR1749" si="2168">IF(ISBLANK(R1749)=TRUE,"",IF(AJ1749=1,R1752,-R1749))</f>
        <v/>
      </c>
      <c r="AS1749" s="57" t="str">
        <f t="shared" ref="AS1749" si="2169">IF(ISBLANK(S1749)=TRUE,"",IF(AK1749=1,S1752,-S1749))</f>
        <v/>
      </c>
      <c r="AT1749" s="57" t="str">
        <f t="shared" ref="AT1749" si="2170">IF(ISBLANK(T1749)=TRUE,"",IF(AL1749=1,T1752,-T1749))</f>
        <v/>
      </c>
      <c r="AZ1749" s="58" t="s">
        <v>5</v>
      </c>
      <c r="BA1749" s="58">
        <v>1</v>
      </c>
    </row>
    <row r="1750" spans="1:53" ht="39.9" customHeight="1" x14ac:dyDescent="1.1000000000000001">
      <c r="C1750" s="40"/>
      <c r="D1750" s="40"/>
      <c r="E1750" s="53"/>
      <c r="F1750" s="54"/>
      <c r="G1750" s="299"/>
      <c r="H1750" s="150"/>
      <c r="I1750" s="296" t="str">
        <f>IF(ISERROR(VLOOKUP(B1749,vylosovanie!$N$10:$Q$162,3,0))=TRUE," ",VLOOKUP(B1749,vylosovanie!$N$10:$Q$162,4,0))</f>
        <v xml:space="preserve"> </v>
      </c>
      <c r="J1750" s="297"/>
      <c r="K1750" s="297"/>
      <c r="L1750" s="297"/>
      <c r="M1750" s="52"/>
      <c r="N1750" s="301"/>
      <c r="O1750" s="301"/>
      <c r="P1750" s="301"/>
      <c r="Q1750" s="301"/>
      <c r="R1750" s="301"/>
      <c r="S1750" s="301"/>
      <c r="T1750" s="301"/>
      <c r="U1750" s="52"/>
      <c r="V1750" s="295"/>
      <c r="W1750" s="56"/>
      <c r="X1750" s="52"/>
      <c r="AE1750" s="42">
        <f>VLOOKUP(I1752,vylosovanie!$F$5:$L$41,7,0)</f>
        <v>51</v>
      </c>
      <c r="AF1750" s="57">
        <f>IF(N1752&gt;N1749,1,0)</f>
        <v>0</v>
      </c>
      <c r="AG1750" s="57">
        <f t="shared" ref="AG1750" si="2171">IF(O1752&gt;O1749,1,0)</f>
        <v>0</v>
      </c>
      <c r="AH1750" s="57">
        <f t="shared" ref="AH1750" si="2172">IF(P1752&gt;P1749,1,0)</f>
        <v>0</v>
      </c>
      <c r="AI1750" s="57">
        <f t="shared" ref="AI1750" si="2173">IF(Q1752&gt;Q1749,1,0)</f>
        <v>0</v>
      </c>
      <c r="AJ1750" s="57">
        <f t="shared" ref="AJ1750" si="2174">IF(R1752&gt;R1749,1,0)</f>
        <v>0</v>
      </c>
      <c r="AK1750" s="57">
        <f t="shared" ref="AK1750" si="2175">IF(S1752&gt;S1749,1,0)</f>
        <v>0</v>
      </c>
      <c r="AL1750" s="57">
        <f t="shared" ref="AL1750" si="2176">IF(T1752&gt;T1749,1,0)</f>
        <v>0</v>
      </c>
      <c r="AN1750" s="57" t="str">
        <f t="shared" ref="AN1750" si="2177">IF(ISBLANK(N1752)=TRUE,"",IF(AF1750=1,N1749,-N1752))</f>
        <v/>
      </c>
      <c r="AO1750" s="57" t="str">
        <f t="shared" ref="AO1750" si="2178">IF(ISBLANK(O1752)=TRUE,"",IF(AG1750=1,O1749,-O1752))</f>
        <v/>
      </c>
      <c r="AP1750" s="57" t="str">
        <f t="shared" ref="AP1750" si="2179">IF(ISBLANK(P1752)=TRUE,"",IF(AH1750=1,P1749,-P1752))</f>
        <v/>
      </c>
      <c r="AQ1750" s="57" t="str">
        <f t="shared" ref="AQ1750" si="2180">IF(ISBLANK(Q1752)=TRUE,"",IF(AI1750=1,Q1749,-Q1752))</f>
        <v/>
      </c>
      <c r="AR1750" s="57" t="str">
        <f t="shared" ref="AR1750" si="2181">IF(ISBLANK(R1752)=TRUE,"",IF(AJ1750=1,R1749,-R1752))</f>
        <v/>
      </c>
      <c r="AS1750" s="57" t="str">
        <f t="shared" ref="AS1750" si="2182">IF(ISBLANK(S1752)=TRUE,"",IF(AK1750=1,S1749,-S1752))</f>
        <v/>
      </c>
      <c r="AT1750" s="57" t="str">
        <f t="shared" ref="AT1750" si="2183">IF(ISBLANK(T1752)=TRUE,"",IF(AL1750=1,T1749,-T1752))</f>
        <v/>
      </c>
      <c r="AZ1750" s="58" t="s">
        <v>10</v>
      </c>
      <c r="BA1750" s="58">
        <v>2</v>
      </c>
    </row>
    <row r="1751" spans="1:53" ht="39.9" customHeight="1" x14ac:dyDescent="1.1000000000000001">
      <c r="C1751" s="40"/>
      <c r="D1751" s="40"/>
      <c r="E1751" s="53" t="s">
        <v>20</v>
      </c>
      <c r="F1751" s="54" t="e">
        <f>VLOOKUP(A1747,'zoznam zapasov pomoc'!$A$6:$K$133,9,0)</f>
        <v>#N/A</v>
      </c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6"/>
      <c r="X1751" s="52"/>
      <c r="AZ1751" s="58" t="s">
        <v>23</v>
      </c>
      <c r="BA1751" s="58">
        <v>3</v>
      </c>
    </row>
    <row r="1752" spans="1:53" ht="39.9" customHeight="1" x14ac:dyDescent="1.1000000000000001">
      <c r="A1752" s="41" t="e">
        <f>CONCATENATE(2,A1747)</f>
        <v>#N/A</v>
      </c>
      <c r="B1752" s="41" t="e">
        <f>VLOOKUP(A1752,'KO KODY SPOLU'!$A$3:$B$478,2,0)</f>
        <v>#N/A</v>
      </c>
      <c r="C1752" s="40"/>
      <c r="D1752" s="40"/>
      <c r="E1752" s="53" t="s">
        <v>13</v>
      </c>
      <c r="F1752" s="59" t="e">
        <f>VLOOKUP(A1747,'zoznam zapasov pomoc'!$A$6:$K$133,10,0)</f>
        <v>#N/A</v>
      </c>
      <c r="G1752" s="298"/>
      <c r="H1752" s="150"/>
      <c r="I1752" s="296" t="str">
        <f>IF(ISERROR(VLOOKUP(B1752,vylosovanie!$N$10:$Q$162,3,0))=TRUE," ",VLOOKUP(B1752,vylosovanie!$N$10:$Q$162,3,0))</f>
        <v xml:space="preserve"> </v>
      </c>
      <c r="J1752" s="297"/>
      <c r="K1752" s="297"/>
      <c r="L1752" s="297"/>
      <c r="M1752" s="52"/>
      <c r="N1752" s="300"/>
      <c r="O1752" s="300"/>
      <c r="P1752" s="300"/>
      <c r="Q1752" s="300"/>
      <c r="R1752" s="300"/>
      <c r="S1752" s="300"/>
      <c r="T1752" s="300"/>
      <c r="U1752" s="52"/>
      <c r="V1752" s="295" t="str">
        <f>IF(SUM(AF1749:AL1750)=0,"",SUM(AF1750:AL1750))</f>
        <v/>
      </c>
      <c r="W1752" s="56"/>
      <c r="X1752" s="52"/>
      <c r="AZ1752" s="58" t="s">
        <v>24</v>
      </c>
      <c r="BA1752" s="58">
        <v>4</v>
      </c>
    </row>
    <row r="1753" spans="1:53" ht="39.9" customHeight="1" x14ac:dyDescent="1.1000000000000001">
      <c r="C1753" s="40"/>
      <c r="D1753" s="40"/>
      <c r="E1753" s="60"/>
      <c r="F1753" s="61"/>
      <c r="G1753" s="299"/>
      <c r="H1753" s="150"/>
      <c r="I1753" s="296" t="str">
        <f>IF(ISERROR(VLOOKUP(B1752,vylosovanie!$N$10:$Q$162,3,0))=TRUE," ",VLOOKUP(B1752,vylosovanie!$N$10:$Q$162,4,0))</f>
        <v xml:space="preserve"> </v>
      </c>
      <c r="J1753" s="297"/>
      <c r="K1753" s="297"/>
      <c r="L1753" s="297"/>
      <c r="M1753" s="52"/>
      <c r="N1753" s="301"/>
      <c r="O1753" s="301"/>
      <c r="P1753" s="301"/>
      <c r="Q1753" s="301"/>
      <c r="R1753" s="301"/>
      <c r="S1753" s="301"/>
      <c r="T1753" s="301"/>
      <c r="U1753" s="52"/>
      <c r="V1753" s="295"/>
      <c r="W1753" s="56"/>
      <c r="X1753" s="52"/>
      <c r="AZ1753" s="58" t="s">
        <v>25</v>
      </c>
      <c r="BA1753" s="58">
        <v>5</v>
      </c>
    </row>
    <row r="1754" spans="1:53" ht="39.9" customHeight="1" x14ac:dyDescent="1.1000000000000001">
      <c r="C1754" s="40"/>
      <c r="D1754" s="40"/>
      <c r="E1754" s="53" t="s">
        <v>36</v>
      </c>
      <c r="F1754" s="54" t="s">
        <v>476</v>
      </c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6"/>
      <c r="X1754" s="52"/>
      <c r="AZ1754" s="58" t="s">
        <v>26</v>
      </c>
      <c r="BA1754" s="58">
        <v>6</v>
      </c>
    </row>
    <row r="1755" spans="1:53" ht="39.9" customHeight="1" x14ac:dyDescent="1.1000000000000001">
      <c r="C1755" s="40"/>
      <c r="D1755" s="40"/>
      <c r="E1755" s="60"/>
      <c r="F1755" s="61"/>
      <c r="G1755" s="52"/>
      <c r="H1755" s="52"/>
      <c r="I1755" s="52" t="s">
        <v>17</v>
      </c>
      <c r="J1755" s="52"/>
      <c r="K1755" s="52"/>
      <c r="L1755" s="52"/>
      <c r="M1755" s="52"/>
      <c r="N1755" s="62"/>
      <c r="O1755" s="55"/>
      <c r="P1755" s="55" t="s">
        <v>19</v>
      </c>
      <c r="Q1755" s="55"/>
      <c r="R1755" s="55"/>
      <c r="S1755" s="55"/>
      <c r="T1755" s="55"/>
      <c r="U1755" s="52"/>
      <c r="V1755" s="52"/>
      <c r="W1755" s="56"/>
      <c r="X1755" s="52"/>
      <c r="AZ1755" s="58" t="s">
        <v>27</v>
      </c>
      <c r="BA1755" s="58">
        <v>7</v>
      </c>
    </row>
    <row r="1756" spans="1:53" ht="39.9" customHeight="1" x14ac:dyDescent="1.1000000000000001">
      <c r="E1756" s="53" t="s">
        <v>11</v>
      </c>
      <c r="F1756" s="54"/>
      <c r="G1756" s="52"/>
      <c r="H1756" s="52"/>
      <c r="I1756" s="294"/>
      <c r="J1756" s="294"/>
      <c r="K1756" s="294"/>
      <c r="L1756" s="294"/>
      <c r="M1756" s="52"/>
      <c r="N1756" s="291" t="str">
        <f>IF(I1749="x",I1752,IF(I1752="x",I1749,IF(V1749="w",I1749,IF(V1752="w",I1752,IF(V1749&gt;V1752,I1749,IF(V1752&gt;V1749,I1752," "))))))</f>
        <v xml:space="preserve"> </v>
      </c>
      <c r="O1756" s="302"/>
      <c r="P1756" s="302"/>
      <c r="Q1756" s="302"/>
      <c r="R1756" s="302"/>
      <c r="S1756" s="303"/>
      <c r="T1756" s="52"/>
      <c r="U1756" s="52"/>
      <c r="V1756" s="52"/>
      <c r="W1756" s="56"/>
      <c r="X1756" s="52"/>
      <c r="AZ1756" s="58" t="s">
        <v>28</v>
      </c>
      <c r="BA1756" s="58">
        <v>8</v>
      </c>
    </row>
    <row r="1757" spans="1:53" ht="39.9" customHeight="1" x14ac:dyDescent="1.1000000000000001">
      <c r="E1757" s="60"/>
      <c r="F1757" s="61"/>
      <c r="G1757" s="52"/>
      <c r="H1757" s="52"/>
      <c r="I1757" s="294"/>
      <c r="J1757" s="294"/>
      <c r="K1757" s="294"/>
      <c r="L1757" s="294"/>
      <c r="M1757" s="52"/>
      <c r="N1757" s="291" t="str">
        <f>IF(I1750="x",I1753,IF(I1753="x",I1750,IF(V1749="w",I1750,IF(V1752="w",I1753,IF(V1749&gt;V1752,I1750,IF(V1752&gt;V1749,I1753," "))))))</f>
        <v xml:space="preserve"> </v>
      </c>
      <c r="O1757" s="302"/>
      <c r="P1757" s="302"/>
      <c r="Q1757" s="302"/>
      <c r="R1757" s="302"/>
      <c r="S1757" s="303"/>
      <c r="T1757" s="52"/>
      <c r="U1757" s="52"/>
      <c r="V1757" s="52"/>
      <c r="W1757" s="56"/>
      <c r="X1757" s="52"/>
    </row>
    <row r="1758" spans="1:53" ht="39.9" customHeight="1" x14ac:dyDescent="1.1000000000000001">
      <c r="E1758" s="53" t="s">
        <v>12</v>
      </c>
      <c r="F1758" s="149" t="e">
        <f>IF($K$1=8,VLOOKUP('zapisy k stolom'!F1747,PAVUK!$GR$2:$GS$8,2,0),IF($K$1=16,VLOOKUP('zapisy k stolom'!F1747,PAVUK!$HF$2:$HG$16,2,0),IF($K$1=32,VLOOKUP('zapisy k stolom'!F1747,PAVUK!$HB$2:$HC$32,2,0),IF('zapisy k stolom'!$K$1=64,VLOOKUP('zapisy k stolom'!F1747,PAVUK!$GX$2:$GY$64,2,0),IF('zapisy k stolom'!$K$1=128,VLOOKUP('zapisy k stolom'!F1747,PAVUK!$GT$2:$GU$128,2,0))))))</f>
        <v>#N/A</v>
      </c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6"/>
      <c r="X1758" s="52"/>
    </row>
    <row r="1759" spans="1:53" ht="39.9" customHeight="1" x14ac:dyDescent="1.1000000000000001">
      <c r="E1759" s="60"/>
      <c r="F1759" s="61"/>
      <c r="G1759" s="52"/>
      <c r="H1759" s="52" t="s">
        <v>18</v>
      </c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6"/>
      <c r="X1759" s="52"/>
    </row>
    <row r="1760" spans="1:53" ht="39.9" customHeight="1" x14ac:dyDescent="1.1000000000000001">
      <c r="E1760" s="60"/>
      <c r="F1760" s="61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6"/>
      <c r="X1760" s="52"/>
    </row>
    <row r="1761" spans="1:53" ht="39.9" customHeight="1" x14ac:dyDescent="1.1000000000000001">
      <c r="E1761" s="60"/>
      <c r="F1761" s="61"/>
      <c r="G1761" s="52"/>
      <c r="H1761" s="52"/>
      <c r="I1761" s="289" t="str">
        <f>I1749</f>
        <v xml:space="preserve"> </v>
      </c>
      <c r="J1761" s="289"/>
      <c r="K1761" s="289"/>
      <c r="L1761" s="289"/>
      <c r="M1761" s="52"/>
      <c r="N1761" s="52"/>
      <c r="P1761" s="289" t="str">
        <f>I1752</f>
        <v xml:space="preserve"> </v>
      </c>
      <c r="Q1761" s="289"/>
      <c r="R1761" s="289"/>
      <c r="S1761" s="289"/>
      <c r="T1761" s="290"/>
      <c r="U1761" s="290"/>
      <c r="V1761" s="52"/>
      <c r="W1761" s="56"/>
      <c r="X1761" s="52"/>
    </row>
    <row r="1762" spans="1:53" ht="39.9" customHeight="1" x14ac:dyDescent="1.1000000000000001">
      <c r="E1762" s="60"/>
      <c r="F1762" s="61"/>
      <c r="G1762" s="52"/>
      <c r="H1762" s="52"/>
      <c r="I1762" s="289" t="str">
        <f>I1750</f>
        <v xml:space="preserve"> </v>
      </c>
      <c r="J1762" s="289"/>
      <c r="K1762" s="289"/>
      <c r="L1762" s="289"/>
      <c r="M1762" s="52"/>
      <c r="N1762" s="52"/>
      <c r="O1762" s="52"/>
      <c r="P1762" s="289" t="str">
        <f>I1753</f>
        <v xml:space="preserve"> </v>
      </c>
      <c r="Q1762" s="289"/>
      <c r="R1762" s="289"/>
      <c r="S1762" s="289"/>
      <c r="T1762" s="290"/>
      <c r="U1762" s="290"/>
      <c r="V1762" s="52"/>
      <c r="W1762" s="56"/>
      <c r="X1762" s="52"/>
    </row>
    <row r="1763" spans="1:53" ht="69.900000000000006" customHeight="1" x14ac:dyDescent="1.1000000000000001">
      <c r="E1763" s="53"/>
      <c r="F1763" s="54"/>
      <c r="G1763" s="52"/>
      <c r="H1763" s="63" t="s">
        <v>21</v>
      </c>
      <c r="I1763" s="291"/>
      <c r="J1763" s="292"/>
      <c r="K1763" s="292"/>
      <c r="L1763" s="293"/>
      <c r="M1763" s="52"/>
      <c r="N1763" s="52"/>
      <c r="O1763" s="63" t="s">
        <v>21</v>
      </c>
      <c r="P1763" s="294"/>
      <c r="Q1763" s="294"/>
      <c r="R1763" s="294"/>
      <c r="S1763" s="294"/>
      <c r="T1763" s="294"/>
      <c r="U1763" s="294"/>
      <c r="V1763" s="52"/>
      <c r="W1763" s="56"/>
      <c r="X1763" s="52"/>
    </row>
    <row r="1764" spans="1:53" ht="69.900000000000006" customHeight="1" x14ac:dyDescent="1.1000000000000001">
      <c r="E1764" s="53"/>
      <c r="F1764" s="54"/>
      <c r="G1764" s="52"/>
      <c r="H1764" s="63" t="s">
        <v>22</v>
      </c>
      <c r="I1764" s="294"/>
      <c r="J1764" s="294"/>
      <c r="K1764" s="294"/>
      <c r="L1764" s="294"/>
      <c r="M1764" s="52"/>
      <c r="N1764" s="52"/>
      <c r="O1764" s="63" t="s">
        <v>22</v>
      </c>
      <c r="P1764" s="294"/>
      <c r="Q1764" s="294"/>
      <c r="R1764" s="294"/>
      <c r="S1764" s="294"/>
      <c r="T1764" s="294"/>
      <c r="U1764" s="294"/>
      <c r="V1764" s="52"/>
      <c r="W1764" s="56"/>
      <c r="X1764" s="52"/>
    </row>
    <row r="1765" spans="1:53" ht="69.900000000000006" customHeight="1" x14ac:dyDescent="1.1000000000000001">
      <c r="E1765" s="53"/>
      <c r="F1765" s="54"/>
      <c r="G1765" s="52"/>
      <c r="H1765" s="63" t="s">
        <v>22</v>
      </c>
      <c r="I1765" s="294"/>
      <c r="J1765" s="294"/>
      <c r="K1765" s="294"/>
      <c r="L1765" s="294"/>
      <c r="M1765" s="52"/>
      <c r="N1765" s="52"/>
      <c r="O1765" s="63" t="s">
        <v>22</v>
      </c>
      <c r="P1765" s="294"/>
      <c r="Q1765" s="294"/>
      <c r="R1765" s="294"/>
      <c r="S1765" s="294"/>
      <c r="T1765" s="294"/>
      <c r="U1765" s="294"/>
      <c r="V1765" s="52"/>
      <c r="W1765" s="56"/>
      <c r="X1765" s="52"/>
    </row>
    <row r="1766" spans="1:53" ht="39.9" customHeight="1" thickBot="1" x14ac:dyDescent="1.1499999999999999">
      <c r="E1766" s="64"/>
      <c r="F1766" s="65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7"/>
      <c r="U1766" s="67"/>
      <c r="V1766" s="67"/>
      <c r="W1766" s="68"/>
      <c r="X1766" s="52"/>
    </row>
    <row r="1767" spans="1:53" ht="61.8" thickBot="1" x14ac:dyDescent="1.1499999999999999"/>
    <row r="1768" spans="1:53" ht="39.9" customHeight="1" x14ac:dyDescent="1.1000000000000001">
      <c r="A1768" s="41" t="e">
        <f>F1779</f>
        <v>#N/A</v>
      </c>
      <c r="C1768" s="40"/>
      <c r="D1768" s="40"/>
      <c r="E1768" s="48" t="s">
        <v>39</v>
      </c>
      <c r="F1768" s="49">
        <f>F1747+1</f>
        <v>85</v>
      </c>
      <c r="G1768" s="50"/>
      <c r="H1768" s="86" t="s">
        <v>192</v>
      </c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  <c r="U1768" s="50"/>
      <c r="V1768" s="50" t="s">
        <v>15</v>
      </c>
      <c r="W1768" s="51"/>
      <c r="X1768" s="52"/>
      <c r="Y1768" s="42" t="e">
        <f>A1770</f>
        <v>#N/A</v>
      </c>
      <c r="Z1768" s="47" t="str">
        <f>CONCATENATE("(",V1770,":",V1773,")")</f>
        <v>(3:0)</v>
      </c>
      <c r="AA1768" s="44" t="str">
        <f>IF(N1777=" ","",IF(N1777=I1770,B1770,IF(N1777=I1773,B1773," ")))</f>
        <v/>
      </c>
      <c r="AB1768" s="44" t="str">
        <f>IF(V1770&gt;V1773,AV1768,IF(V1773&gt;V1770,AV1769,""))</f>
        <v xml:space="preserve">3:0 ( 7,8,9,,,, ) </v>
      </c>
      <c r="AC1768" s="44" t="e">
        <f>CONCATENATE("Tbl.: ",F1770,"   H: ",F1773,"   D: ",F1772)</f>
        <v>#N/A</v>
      </c>
      <c r="AD1768" s="42" t="e">
        <f>IF(OR(I1773="X",I1770="X"),"",IF(N1777=I1770,B1773,B1770))</f>
        <v>#N/A</v>
      </c>
      <c r="AE1768" s="42" t="s">
        <v>4</v>
      </c>
      <c r="AV1768" s="45" t="str">
        <f>CONCATENATE(V1770,":",V1773, " ( ",AN1770,",",AO1770,",",AP1770,",",AQ1770,",",AR1770,",",AS1770,",",AT1770," ) ")</f>
        <v xml:space="preserve">3:0 ( 7,8,9,,,, ) </v>
      </c>
    </row>
    <row r="1769" spans="1:53" ht="39.9" customHeight="1" x14ac:dyDescent="1.1000000000000001">
      <c r="C1769" s="40"/>
      <c r="D1769" s="40"/>
      <c r="E1769" s="53"/>
      <c r="F1769" s="54"/>
      <c r="G1769" s="85" t="s">
        <v>191</v>
      </c>
      <c r="H1769" s="87" t="s">
        <v>193</v>
      </c>
      <c r="I1769" s="52"/>
      <c r="J1769" s="52"/>
      <c r="K1769" s="52"/>
      <c r="L1769" s="52"/>
      <c r="M1769" s="52"/>
      <c r="N1769" s="55">
        <v>1</v>
      </c>
      <c r="O1769" s="55">
        <v>2</v>
      </c>
      <c r="P1769" s="55">
        <v>3</v>
      </c>
      <c r="Q1769" s="55">
        <v>4</v>
      </c>
      <c r="R1769" s="55">
        <v>5</v>
      </c>
      <c r="S1769" s="55">
        <v>6</v>
      </c>
      <c r="T1769" s="55">
        <v>7</v>
      </c>
      <c r="U1769" s="52"/>
      <c r="V1769" s="55" t="s">
        <v>16</v>
      </c>
      <c r="W1769" s="56"/>
      <c r="X1769" s="52"/>
      <c r="AE1769" s="42" t="s">
        <v>38</v>
      </c>
      <c r="AV1769" s="45" t="str">
        <f>CONCATENATE(V1773,":",V1770, " ( ",AN1771,",",AO1771,",",AP1771,",",AQ1771,",",AR1771,",",AS1771,",",AT1771," ) ")</f>
        <v xml:space="preserve">0:3 ( -7,-8,-9,,,, ) </v>
      </c>
    </row>
    <row r="1770" spans="1:53" ht="39.9" customHeight="1" x14ac:dyDescent="1.1000000000000001">
      <c r="A1770" s="41" t="e">
        <f>CONCATENATE(1,A1768)</f>
        <v>#N/A</v>
      </c>
      <c r="B1770" s="41" t="e">
        <f>VLOOKUP(A1770,'KO KODY SPOLU'!$A$3:$B$478,2,0)</f>
        <v>#N/A</v>
      </c>
      <c r="C1770" s="40"/>
      <c r="D1770" s="40"/>
      <c r="E1770" s="53" t="s">
        <v>14</v>
      </c>
      <c r="F1770" s="54" t="e">
        <f>VLOOKUP(A1768,'zoznam zapasov pomoc'!$A$6:$K$133,11,0)</f>
        <v>#N/A</v>
      </c>
      <c r="G1770" s="298"/>
      <c r="H1770" s="150"/>
      <c r="I1770" s="296" t="str">
        <f>IF(ISERROR(VLOOKUP(B1770,vylosovanie!$N$10:$Q$162,3,0))=TRUE," ",VLOOKUP(B1770,vylosovanie!$N$10:$Q$162,3,0))</f>
        <v xml:space="preserve"> </v>
      </c>
      <c r="J1770" s="297"/>
      <c r="K1770" s="297"/>
      <c r="L1770" s="297"/>
      <c r="M1770" s="52"/>
      <c r="N1770" s="300">
        <v>11</v>
      </c>
      <c r="O1770" s="300">
        <v>11</v>
      </c>
      <c r="P1770" s="300">
        <v>11</v>
      </c>
      <c r="Q1770" s="300"/>
      <c r="R1770" s="300"/>
      <c r="S1770" s="300"/>
      <c r="T1770" s="300"/>
      <c r="U1770" s="52"/>
      <c r="V1770" s="295">
        <f>IF(SUM(AF1770:AL1771)=0,"",SUM(AF1770:AL1770))</f>
        <v>3</v>
      </c>
      <c r="W1770" s="56"/>
      <c r="X1770" s="52"/>
      <c r="AE1770" s="42">
        <f>VLOOKUP(I1770,vylosovanie!$F$5:$L$41,7,0)</f>
        <v>51</v>
      </c>
      <c r="AF1770" s="57">
        <f>IF(N1770&gt;N1773,1,0)</f>
        <v>1</v>
      </c>
      <c r="AG1770" s="57">
        <f t="shared" ref="AG1770" si="2184">IF(O1770&gt;O1773,1,0)</f>
        <v>1</v>
      </c>
      <c r="AH1770" s="57">
        <f t="shared" ref="AH1770" si="2185">IF(P1770&gt;P1773,1,0)</f>
        <v>1</v>
      </c>
      <c r="AI1770" s="57">
        <f t="shared" ref="AI1770" si="2186">IF(Q1770&gt;Q1773,1,0)</f>
        <v>0</v>
      </c>
      <c r="AJ1770" s="57">
        <f t="shared" ref="AJ1770" si="2187">IF(R1770&gt;R1773,1,0)</f>
        <v>0</v>
      </c>
      <c r="AK1770" s="57">
        <f t="shared" ref="AK1770" si="2188">IF(S1770&gt;S1773,1,0)</f>
        <v>0</v>
      </c>
      <c r="AL1770" s="57">
        <f t="shared" ref="AL1770" si="2189">IF(T1770&gt;T1773,1,0)</f>
        <v>0</v>
      </c>
      <c r="AN1770" s="57">
        <f t="shared" ref="AN1770" si="2190">IF(ISBLANK(N1770)=TRUE,"",IF(AF1770=1,N1773,-N1770))</f>
        <v>7</v>
      </c>
      <c r="AO1770" s="57">
        <f t="shared" ref="AO1770" si="2191">IF(ISBLANK(O1770)=TRUE,"",IF(AG1770=1,O1773,-O1770))</f>
        <v>8</v>
      </c>
      <c r="AP1770" s="57">
        <f t="shared" ref="AP1770" si="2192">IF(ISBLANK(P1770)=TRUE,"",IF(AH1770=1,P1773,-P1770))</f>
        <v>9</v>
      </c>
      <c r="AQ1770" s="57" t="str">
        <f t="shared" ref="AQ1770" si="2193">IF(ISBLANK(Q1770)=TRUE,"",IF(AI1770=1,Q1773,-Q1770))</f>
        <v/>
      </c>
      <c r="AR1770" s="57" t="str">
        <f t="shared" ref="AR1770" si="2194">IF(ISBLANK(R1770)=TRUE,"",IF(AJ1770=1,R1773,-R1770))</f>
        <v/>
      </c>
      <c r="AS1770" s="57" t="str">
        <f t="shared" ref="AS1770" si="2195">IF(ISBLANK(S1770)=TRUE,"",IF(AK1770=1,S1773,-S1770))</f>
        <v/>
      </c>
      <c r="AT1770" s="57" t="str">
        <f t="shared" ref="AT1770" si="2196">IF(ISBLANK(T1770)=TRUE,"",IF(AL1770=1,T1773,-T1770))</f>
        <v/>
      </c>
      <c r="AZ1770" s="58" t="s">
        <v>5</v>
      </c>
      <c r="BA1770" s="58">
        <v>1</v>
      </c>
    </row>
    <row r="1771" spans="1:53" ht="39.9" customHeight="1" x14ac:dyDescent="1.1000000000000001">
      <c r="C1771" s="40"/>
      <c r="D1771" s="40"/>
      <c r="E1771" s="53"/>
      <c r="F1771" s="54"/>
      <c r="G1771" s="299"/>
      <c r="H1771" s="150"/>
      <c r="I1771" s="296" t="str">
        <f>IF(ISERROR(VLOOKUP(B1770,vylosovanie!$N$10:$Q$162,3,0))=TRUE," ",VLOOKUP(B1770,vylosovanie!$N$10:$Q$162,4,0))</f>
        <v xml:space="preserve"> </v>
      </c>
      <c r="J1771" s="297"/>
      <c r="K1771" s="297"/>
      <c r="L1771" s="297"/>
      <c r="M1771" s="52"/>
      <c r="N1771" s="301"/>
      <c r="O1771" s="301"/>
      <c r="P1771" s="301"/>
      <c r="Q1771" s="301"/>
      <c r="R1771" s="301"/>
      <c r="S1771" s="301"/>
      <c r="T1771" s="301"/>
      <c r="U1771" s="52"/>
      <c r="V1771" s="295"/>
      <c r="W1771" s="56"/>
      <c r="X1771" s="52"/>
      <c r="AE1771" s="42">
        <f>VLOOKUP(I1773,vylosovanie!$F$5:$L$41,7,0)</f>
        <v>51</v>
      </c>
      <c r="AF1771" s="57">
        <f>IF(N1773&gt;N1770,1,0)</f>
        <v>0</v>
      </c>
      <c r="AG1771" s="57">
        <f t="shared" ref="AG1771" si="2197">IF(O1773&gt;O1770,1,0)</f>
        <v>0</v>
      </c>
      <c r="AH1771" s="57">
        <f t="shared" ref="AH1771" si="2198">IF(P1773&gt;P1770,1,0)</f>
        <v>0</v>
      </c>
      <c r="AI1771" s="57">
        <f t="shared" ref="AI1771" si="2199">IF(Q1773&gt;Q1770,1,0)</f>
        <v>0</v>
      </c>
      <c r="AJ1771" s="57">
        <f t="shared" ref="AJ1771" si="2200">IF(R1773&gt;R1770,1,0)</f>
        <v>0</v>
      </c>
      <c r="AK1771" s="57">
        <f t="shared" ref="AK1771" si="2201">IF(S1773&gt;S1770,1,0)</f>
        <v>0</v>
      </c>
      <c r="AL1771" s="57">
        <f t="shared" ref="AL1771" si="2202">IF(T1773&gt;T1770,1,0)</f>
        <v>0</v>
      </c>
      <c r="AN1771" s="57">
        <f t="shared" ref="AN1771" si="2203">IF(ISBLANK(N1773)=TRUE,"",IF(AF1771=1,N1770,-N1773))</f>
        <v>-7</v>
      </c>
      <c r="AO1771" s="57">
        <f t="shared" ref="AO1771" si="2204">IF(ISBLANK(O1773)=TRUE,"",IF(AG1771=1,O1770,-O1773))</f>
        <v>-8</v>
      </c>
      <c r="AP1771" s="57">
        <f t="shared" ref="AP1771" si="2205">IF(ISBLANK(P1773)=TRUE,"",IF(AH1771=1,P1770,-P1773))</f>
        <v>-9</v>
      </c>
      <c r="AQ1771" s="57" t="str">
        <f t="shared" ref="AQ1771" si="2206">IF(ISBLANK(Q1773)=TRUE,"",IF(AI1771=1,Q1770,-Q1773))</f>
        <v/>
      </c>
      <c r="AR1771" s="57" t="str">
        <f t="shared" ref="AR1771" si="2207">IF(ISBLANK(R1773)=TRUE,"",IF(AJ1771=1,R1770,-R1773))</f>
        <v/>
      </c>
      <c r="AS1771" s="57" t="str">
        <f t="shared" ref="AS1771" si="2208">IF(ISBLANK(S1773)=TRUE,"",IF(AK1771=1,S1770,-S1773))</f>
        <v/>
      </c>
      <c r="AT1771" s="57" t="str">
        <f t="shared" ref="AT1771" si="2209">IF(ISBLANK(T1773)=TRUE,"",IF(AL1771=1,T1770,-T1773))</f>
        <v/>
      </c>
      <c r="AZ1771" s="58" t="s">
        <v>10</v>
      </c>
      <c r="BA1771" s="58">
        <v>2</v>
      </c>
    </row>
    <row r="1772" spans="1:53" ht="39.9" customHeight="1" x14ac:dyDescent="1.1000000000000001">
      <c r="C1772" s="40"/>
      <c r="D1772" s="40"/>
      <c r="E1772" s="53" t="s">
        <v>20</v>
      </c>
      <c r="F1772" s="54" t="e">
        <f>VLOOKUP(A1768,'zoznam zapasov pomoc'!$A$6:$K$133,9,0)</f>
        <v>#N/A</v>
      </c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6"/>
      <c r="X1772" s="52"/>
      <c r="AZ1772" s="58" t="s">
        <v>23</v>
      </c>
      <c r="BA1772" s="58">
        <v>3</v>
      </c>
    </row>
    <row r="1773" spans="1:53" ht="39.9" customHeight="1" x14ac:dyDescent="1.1000000000000001">
      <c r="A1773" s="41" t="e">
        <f>CONCATENATE(2,A1768)</f>
        <v>#N/A</v>
      </c>
      <c r="B1773" s="41" t="e">
        <f>VLOOKUP(A1773,'KO KODY SPOLU'!$A$3:$B$478,2,0)</f>
        <v>#N/A</v>
      </c>
      <c r="C1773" s="40"/>
      <c r="D1773" s="40"/>
      <c r="E1773" s="53" t="s">
        <v>13</v>
      </c>
      <c r="F1773" s="59" t="e">
        <f>VLOOKUP(A1768,'zoznam zapasov pomoc'!$A$6:$K$133,10,0)</f>
        <v>#N/A</v>
      </c>
      <c r="G1773" s="298"/>
      <c r="H1773" s="150"/>
      <c r="I1773" s="296" t="str">
        <f>IF(ISERROR(VLOOKUP(B1773,vylosovanie!$N$10:$Q$162,3,0))=TRUE," ",VLOOKUP(B1773,vylosovanie!$N$10:$Q$162,3,0))</f>
        <v xml:space="preserve"> </v>
      </c>
      <c r="J1773" s="297"/>
      <c r="K1773" s="297"/>
      <c r="L1773" s="297"/>
      <c r="M1773" s="52"/>
      <c r="N1773" s="300">
        <v>7</v>
      </c>
      <c r="O1773" s="300">
        <v>8</v>
      </c>
      <c r="P1773" s="300">
        <v>9</v>
      </c>
      <c r="Q1773" s="300"/>
      <c r="R1773" s="300"/>
      <c r="S1773" s="300"/>
      <c r="T1773" s="300"/>
      <c r="U1773" s="52"/>
      <c r="V1773" s="295">
        <f>IF(SUM(AF1770:AL1771)=0,"",SUM(AF1771:AL1771))</f>
        <v>0</v>
      </c>
      <c r="W1773" s="56"/>
      <c r="X1773" s="52"/>
      <c r="AZ1773" s="58" t="s">
        <v>24</v>
      </c>
      <c r="BA1773" s="58">
        <v>4</v>
      </c>
    </row>
    <row r="1774" spans="1:53" ht="39.9" customHeight="1" x14ac:dyDescent="1.1000000000000001">
      <c r="C1774" s="40"/>
      <c r="D1774" s="40"/>
      <c r="E1774" s="60"/>
      <c r="F1774" s="61"/>
      <c r="G1774" s="299"/>
      <c r="H1774" s="150"/>
      <c r="I1774" s="296" t="str">
        <f>IF(ISERROR(VLOOKUP(B1773,vylosovanie!$N$10:$Q$162,3,0))=TRUE," ",VLOOKUP(B1773,vylosovanie!$N$10:$Q$162,4,0))</f>
        <v xml:space="preserve"> </v>
      </c>
      <c r="J1774" s="297"/>
      <c r="K1774" s="297"/>
      <c r="L1774" s="297"/>
      <c r="M1774" s="52"/>
      <c r="N1774" s="301"/>
      <c r="O1774" s="301"/>
      <c r="P1774" s="301"/>
      <c r="Q1774" s="301"/>
      <c r="R1774" s="301"/>
      <c r="S1774" s="301"/>
      <c r="T1774" s="301"/>
      <c r="U1774" s="52"/>
      <c r="V1774" s="295"/>
      <c r="W1774" s="56"/>
      <c r="X1774" s="52"/>
      <c r="AZ1774" s="58" t="s">
        <v>25</v>
      </c>
      <c r="BA1774" s="58">
        <v>5</v>
      </c>
    </row>
    <row r="1775" spans="1:53" ht="39.9" customHeight="1" x14ac:dyDescent="1.1000000000000001">
      <c r="C1775" s="40"/>
      <c r="D1775" s="40"/>
      <c r="E1775" s="53" t="s">
        <v>36</v>
      </c>
      <c r="F1775" s="54" t="s">
        <v>476</v>
      </c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6"/>
      <c r="X1775" s="52"/>
      <c r="AZ1775" s="58" t="s">
        <v>26</v>
      </c>
      <c r="BA1775" s="58">
        <v>6</v>
      </c>
    </row>
    <row r="1776" spans="1:53" ht="39.9" customHeight="1" x14ac:dyDescent="1.1000000000000001">
      <c r="C1776" s="40"/>
      <c r="D1776" s="40"/>
      <c r="E1776" s="60"/>
      <c r="F1776" s="61"/>
      <c r="G1776" s="52"/>
      <c r="H1776" s="52"/>
      <c r="I1776" s="52" t="s">
        <v>17</v>
      </c>
      <c r="J1776" s="52"/>
      <c r="K1776" s="52"/>
      <c r="L1776" s="52"/>
      <c r="M1776" s="52"/>
      <c r="N1776" s="62"/>
      <c r="O1776" s="55"/>
      <c r="P1776" s="55" t="s">
        <v>19</v>
      </c>
      <c r="Q1776" s="55"/>
      <c r="R1776" s="55"/>
      <c r="S1776" s="55"/>
      <c r="T1776" s="55"/>
      <c r="U1776" s="52"/>
      <c r="V1776" s="52"/>
      <c r="W1776" s="56"/>
      <c r="X1776" s="52"/>
      <c r="AZ1776" s="58" t="s">
        <v>27</v>
      </c>
      <c r="BA1776" s="58">
        <v>7</v>
      </c>
    </row>
    <row r="1777" spans="1:53" ht="39.9" customHeight="1" x14ac:dyDescent="1.1000000000000001">
      <c r="E1777" s="53" t="s">
        <v>11</v>
      </c>
      <c r="F1777" s="54"/>
      <c r="G1777" s="52"/>
      <c r="H1777" s="52"/>
      <c r="I1777" s="294"/>
      <c r="J1777" s="294"/>
      <c r="K1777" s="294"/>
      <c r="L1777" s="294"/>
      <c r="M1777" s="52"/>
      <c r="N1777" s="291" t="str">
        <f>IF(I1770="x",I1773,IF(I1773="x",I1770,IF(V1770="w",I1770,IF(V1773="w",I1773,IF(V1770&gt;V1773,I1770,IF(V1773&gt;V1770,I1773," "))))))</f>
        <v xml:space="preserve"> </v>
      </c>
      <c r="O1777" s="302"/>
      <c r="P1777" s="302"/>
      <c r="Q1777" s="302"/>
      <c r="R1777" s="302"/>
      <c r="S1777" s="303"/>
      <c r="T1777" s="52"/>
      <c r="U1777" s="52"/>
      <c r="V1777" s="52"/>
      <c r="W1777" s="56"/>
      <c r="X1777" s="52"/>
      <c r="AZ1777" s="58" t="s">
        <v>28</v>
      </c>
      <c r="BA1777" s="58">
        <v>8</v>
      </c>
    </row>
    <row r="1778" spans="1:53" ht="39.9" customHeight="1" x14ac:dyDescent="1.1000000000000001">
      <c r="E1778" s="60"/>
      <c r="F1778" s="61"/>
      <c r="G1778" s="52"/>
      <c r="H1778" s="52"/>
      <c r="I1778" s="294"/>
      <c r="J1778" s="294"/>
      <c r="K1778" s="294"/>
      <c r="L1778" s="294"/>
      <c r="M1778" s="52"/>
      <c r="N1778" s="291" t="str">
        <f>IF(I1771="x",I1774,IF(I1774="x",I1771,IF(V1770="w",I1771,IF(V1773="w",I1774,IF(V1770&gt;V1773,I1771,IF(V1773&gt;V1770,I1774," "))))))</f>
        <v xml:space="preserve"> </v>
      </c>
      <c r="O1778" s="302"/>
      <c r="P1778" s="302"/>
      <c r="Q1778" s="302"/>
      <c r="R1778" s="302"/>
      <c r="S1778" s="303"/>
      <c r="T1778" s="52"/>
      <c r="U1778" s="52"/>
      <c r="V1778" s="52"/>
      <c r="W1778" s="56"/>
      <c r="X1778" s="52"/>
    </row>
    <row r="1779" spans="1:53" ht="39.9" customHeight="1" x14ac:dyDescent="1.1000000000000001">
      <c r="E1779" s="53" t="s">
        <v>12</v>
      </c>
      <c r="F1779" s="149" t="e">
        <f>IF($K$1=8,VLOOKUP('zapisy k stolom'!F1768,PAVUK!$GR$2:$GS$8,2,0),IF($K$1=16,VLOOKUP('zapisy k stolom'!F1768,PAVUK!$HF$2:$HG$16,2,0),IF($K$1=32,VLOOKUP('zapisy k stolom'!F1768,PAVUK!$HB$2:$HC$32,2,0),IF('zapisy k stolom'!$K$1=64,VLOOKUP('zapisy k stolom'!F1768,PAVUK!$GX$2:$GY$64,2,0),IF('zapisy k stolom'!$K$1=128,VLOOKUP('zapisy k stolom'!F1768,PAVUK!$GT$2:$GU$128,2,0))))))</f>
        <v>#N/A</v>
      </c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6"/>
      <c r="X1779" s="52"/>
    </row>
    <row r="1780" spans="1:53" ht="39.9" customHeight="1" x14ac:dyDescent="1.1000000000000001">
      <c r="E1780" s="60"/>
      <c r="F1780" s="61"/>
      <c r="G1780" s="52"/>
      <c r="H1780" s="52" t="s">
        <v>18</v>
      </c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6"/>
      <c r="X1780" s="52"/>
    </row>
    <row r="1781" spans="1:53" ht="39.9" customHeight="1" x14ac:dyDescent="1.1000000000000001">
      <c r="E1781" s="60"/>
      <c r="F1781" s="61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6"/>
      <c r="X1781" s="52"/>
    </row>
    <row r="1782" spans="1:53" ht="39.9" customHeight="1" x14ac:dyDescent="1.1000000000000001">
      <c r="E1782" s="60"/>
      <c r="F1782" s="61"/>
      <c r="G1782" s="52"/>
      <c r="H1782" s="52"/>
      <c r="I1782" s="289" t="str">
        <f>I1770</f>
        <v xml:space="preserve"> </v>
      </c>
      <c r="J1782" s="289"/>
      <c r="K1782" s="289"/>
      <c r="L1782" s="289"/>
      <c r="M1782" s="52"/>
      <c r="N1782" s="52"/>
      <c r="P1782" s="289" t="str">
        <f>I1773</f>
        <v xml:space="preserve"> </v>
      </c>
      <c r="Q1782" s="289"/>
      <c r="R1782" s="289"/>
      <c r="S1782" s="289"/>
      <c r="T1782" s="290"/>
      <c r="U1782" s="290"/>
      <c r="V1782" s="52"/>
      <c r="W1782" s="56"/>
      <c r="X1782" s="52"/>
    </row>
    <row r="1783" spans="1:53" ht="39.9" customHeight="1" x14ac:dyDescent="1.1000000000000001">
      <c r="E1783" s="60"/>
      <c r="F1783" s="61"/>
      <c r="G1783" s="52"/>
      <c r="H1783" s="52"/>
      <c r="I1783" s="289" t="str">
        <f>I1771</f>
        <v xml:space="preserve"> </v>
      </c>
      <c r="J1783" s="289"/>
      <c r="K1783" s="289"/>
      <c r="L1783" s="289"/>
      <c r="M1783" s="52"/>
      <c r="N1783" s="52"/>
      <c r="O1783" s="52"/>
      <c r="P1783" s="289" t="str">
        <f>I1774</f>
        <v xml:space="preserve"> </v>
      </c>
      <c r="Q1783" s="289"/>
      <c r="R1783" s="289"/>
      <c r="S1783" s="289"/>
      <c r="T1783" s="290"/>
      <c r="U1783" s="290"/>
      <c r="V1783" s="52"/>
      <c r="W1783" s="56"/>
      <c r="X1783" s="52"/>
    </row>
    <row r="1784" spans="1:53" ht="69.900000000000006" customHeight="1" x14ac:dyDescent="1.1000000000000001">
      <c r="E1784" s="53"/>
      <c r="F1784" s="54"/>
      <c r="G1784" s="52"/>
      <c r="H1784" s="63" t="s">
        <v>21</v>
      </c>
      <c r="I1784" s="291"/>
      <c r="J1784" s="292"/>
      <c r="K1784" s="292"/>
      <c r="L1784" s="293"/>
      <c r="M1784" s="52"/>
      <c r="N1784" s="52"/>
      <c r="O1784" s="63" t="s">
        <v>21</v>
      </c>
      <c r="P1784" s="294"/>
      <c r="Q1784" s="294"/>
      <c r="R1784" s="294"/>
      <c r="S1784" s="294"/>
      <c r="T1784" s="294"/>
      <c r="U1784" s="294"/>
      <c r="V1784" s="52"/>
      <c r="W1784" s="56"/>
      <c r="X1784" s="52"/>
    </row>
    <row r="1785" spans="1:53" ht="69.900000000000006" customHeight="1" x14ac:dyDescent="1.1000000000000001">
      <c r="E1785" s="53"/>
      <c r="F1785" s="54"/>
      <c r="G1785" s="52"/>
      <c r="H1785" s="63" t="s">
        <v>22</v>
      </c>
      <c r="I1785" s="294"/>
      <c r="J1785" s="294"/>
      <c r="K1785" s="294"/>
      <c r="L1785" s="294"/>
      <c r="M1785" s="52"/>
      <c r="N1785" s="52"/>
      <c r="O1785" s="63" t="s">
        <v>22</v>
      </c>
      <c r="P1785" s="294"/>
      <c r="Q1785" s="294"/>
      <c r="R1785" s="294"/>
      <c r="S1785" s="294"/>
      <c r="T1785" s="294"/>
      <c r="U1785" s="294"/>
      <c r="V1785" s="52"/>
      <c r="W1785" s="56"/>
      <c r="X1785" s="52"/>
    </row>
    <row r="1786" spans="1:53" ht="69.900000000000006" customHeight="1" x14ac:dyDescent="1.1000000000000001">
      <c r="E1786" s="53"/>
      <c r="F1786" s="54"/>
      <c r="G1786" s="52"/>
      <c r="H1786" s="63" t="s">
        <v>22</v>
      </c>
      <c r="I1786" s="294"/>
      <c r="J1786" s="294"/>
      <c r="K1786" s="294"/>
      <c r="L1786" s="294"/>
      <c r="M1786" s="52"/>
      <c r="N1786" s="52"/>
      <c r="O1786" s="63" t="s">
        <v>22</v>
      </c>
      <c r="P1786" s="294"/>
      <c r="Q1786" s="294"/>
      <c r="R1786" s="294"/>
      <c r="S1786" s="294"/>
      <c r="T1786" s="294"/>
      <c r="U1786" s="294"/>
      <c r="V1786" s="52"/>
      <c r="W1786" s="56"/>
      <c r="X1786" s="52"/>
    </row>
    <row r="1787" spans="1:53" ht="39.9" customHeight="1" thickBot="1" x14ac:dyDescent="1.1499999999999999">
      <c r="E1787" s="64"/>
      <c r="F1787" s="65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7"/>
      <c r="U1787" s="67"/>
      <c r="V1787" s="67"/>
      <c r="W1787" s="68"/>
      <c r="X1787" s="52"/>
    </row>
    <row r="1788" spans="1:53" ht="61.8" thickBot="1" x14ac:dyDescent="1.1499999999999999"/>
    <row r="1789" spans="1:53" ht="39.9" customHeight="1" x14ac:dyDescent="1.1000000000000001">
      <c r="A1789" s="41" t="e">
        <f>F1800</f>
        <v>#N/A</v>
      </c>
      <c r="C1789" s="40"/>
      <c r="D1789" s="40"/>
      <c r="E1789" s="48" t="s">
        <v>39</v>
      </c>
      <c r="F1789" s="49">
        <f>F1768+1</f>
        <v>86</v>
      </c>
      <c r="G1789" s="50"/>
      <c r="H1789" s="86" t="s">
        <v>192</v>
      </c>
      <c r="I1789" s="50"/>
      <c r="J1789" s="50"/>
      <c r="K1789" s="50"/>
      <c r="L1789" s="50"/>
      <c r="M1789" s="50"/>
      <c r="N1789" s="50"/>
      <c r="O1789" s="50"/>
      <c r="P1789" s="50"/>
      <c r="Q1789" s="50"/>
      <c r="R1789" s="50"/>
      <c r="S1789" s="50"/>
      <c r="T1789" s="50"/>
      <c r="U1789" s="50"/>
      <c r="V1789" s="50" t="s">
        <v>15</v>
      </c>
      <c r="W1789" s="51"/>
      <c r="X1789" s="52"/>
      <c r="Y1789" s="42" t="e">
        <f>A1791</f>
        <v>#N/A</v>
      </c>
      <c r="Z1789" s="47" t="str">
        <f>CONCATENATE("(",V1791,":",V1794,")")</f>
        <v>(:)</v>
      </c>
      <c r="AA1789" s="44" t="str">
        <f>IF(N1798=" ","",IF(N1798=I1791,B1791,IF(N1798=I1794,B1794," ")))</f>
        <v/>
      </c>
      <c r="AB1789" s="44" t="str">
        <f>IF(V1791&gt;V1794,AV1789,IF(V1794&gt;V1791,AV1790,""))</f>
        <v/>
      </c>
      <c r="AC1789" s="44" t="e">
        <f>CONCATENATE("Tbl.: ",F1791,"   H: ",F1794,"   D: ",F1793)</f>
        <v>#N/A</v>
      </c>
      <c r="AD1789" s="42" t="e">
        <f>IF(OR(I1794="X",I1791="X"),"",IF(N1798=I1791,B1794,B1791))</f>
        <v>#N/A</v>
      </c>
      <c r="AE1789" s="42" t="s">
        <v>4</v>
      </c>
      <c r="AV1789" s="45" t="str">
        <f>CONCATENATE(V1791,":",V1794, " ( ",AN1791,",",AO1791,",",AP1791,",",AQ1791,",",AR1791,",",AS1791,",",AT1791," ) ")</f>
        <v xml:space="preserve">: ( ,,,,,, ) </v>
      </c>
    </row>
    <row r="1790" spans="1:53" ht="39.9" customHeight="1" x14ac:dyDescent="1.1000000000000001">
      <c r="C1790" s="40"/>
      <c r="D1790" s="40"/>
      <c r="E1790" s="53"/>
      <c r="F1790" s="54"/>
      <c r="G1790" s="85" t="s">
        <v>191</v>
      </c>
      <c r="H1790" s="87" t="s">
        <v>193</v>
      </c>
      <c r="I1790" s="52"/>
      <c r="J1790" s="52"/>
      <c r="K1790" s="52"/>
      <c r="L1790" s="52"/>
      <c r="M1790" s="52"/>
      <c r="N1790" s="55">
        <v>1</v>
      </c>
      <c r="O1790" s="55">
        <v>2</v>
      </c>
      <c r="P1790" s="55">
        <v>3</v>
      </c>
      <c r="Q1790" s="55">
        <v>4</v>
      </c>
      <c r="R1790" s="55">
        <v>5</v>
      </c>
      <c r="S1790" s="55">
        <v>6</v>
      </c>
      <c r="T1790" s="55">
        <v>7</v>
      </c>
      <c r="U1790" s="52"/>
      <c r="V1790" s="55" t="s">
        <v>16</v>
      </c>
      <c r="W1790" s="56"/>
      <c r="X1790" s="52"/>
      <c r="AE1790" s="42" t="s">
        <v>38</v>
      </c>
      <c r="AV1790" s="45" t="str">
        <f>CONCATENATE(V1794,":",V1791, " ( ",AN1792,",",AO1792,",",AP1792,",",AQ1792,",",AR1792,",",AS1792,",",AT1792," ) ")</f>
        <v xml:space="preserve">: ( ,,,,,, ) </v>
      </c>
    </row>
    <row r="1791" spans="1:53" ht="39.9" customHeight="1" x14ac:dyDescent="1.1000000000000001">
      <c r="A1791" s="41" t="e">
        <f>CONCATENATE(1,A1789)</f>
        <v>#N/A</v>
      </c>
      <c r="B1791" s="41" t="e">
        <f>VLOOKUP(A1791,'KO KODY SPOLU'!$A$3:$B$478,2,0)</f>
        <v>#N/A</v>
      </c>
      <c r="C1791" s="40"/>
      <c r="D1791" s="40"/>
      <c r="E1791" s="53" t="s">
        <v>14</v>
      </c>
      <c r="F1791" s="54" t="e">
        <f>VLOOKUP(A1789,'zoznam zapasov pomoc'!$A$6:$K$133,11,0)</f>
        <v>#N/A</v>
      </c>
      <c r="G1791" s="298"/>
      <c r="H1791" s="150"/>
      <c r="I1791" s="296" t="str">
        <f>IF(ISERROR(VLOOKUP(B1791,vylosovanie!$N$10:$Q$162,3,0))=TRUE," ",VLOOKUP(B1791,vylosovanie!$N$10:$Q$162,3,0))</f>
        <v xml:space="preserve"> </v>
      </c>
      <c r="J1791" s="297"/>
      <c r="K1791" s="297"/>
      <c r="L1791" s="297"/>
      <c r="M1791" s="52"/>
      <c r="N1791" s="300"/>
      <c r="O1791" s="300"/>
      <c r="P1791" s="300"/>
      <c r="Q1791" s="300"/>
      <c r="R1791" s="300"/>
      <c r="S1791" s="300"/>
      <c r="T1791" s="300"/>
      <c r="U1791" s="52"/>
      <c r="V1791" s="295" t="str">
        <f>IF(SUM(AF1791:AL1792)=0,"",SUM(AF1791:AL1791))</f>
        <v/>
      </c>
      <c r="W1791" s="56"/>
      <c r="X1791" s="52"/>
      <c r="AE1791" s="42">
        <f>VLOOKUP(I1791,vylosovanie!$F$5:$L$41,7,0)</f>
        <v>51</v>
      </c>
      <c r="AF1791" s="57">
        <f>IF(N1791&gt;N1794,1,0)</f>
        <v>0</v>
      </c>
      <c r="AG1791" s="57">
        <f t="shared" ref="AG1791" si="2210">IF(O1791&gt;O1794,1,0)</f>
        <v>0</v>
      </c>
      <c r="AH1791" s="57">
        <f t="shared" ref="AH1791" si="2211">IF(P1791&gt;P1794,1,0)</f>
        <v>0</v>
      </c>
      <c r="AI1791" s="57">
        <f t="shared" ref="AI1791" si="2212">IF(Q1791&gt;Q1794,1,0)</f>
        <v>0</v>
      </c>
      <c r="AJ1791" s="57">
        <f t="shared" ref="AJ1791" si="2213">IF(R1791&gt;R1794,1,0)</f>
        <v>0</v>
      </c>
      <c r="AK1791" s="57">
        <f t="shared" ref="AK1791" si="2214">IF(S1791&gt;S1794,1,0)</f>
        <v>0</v>
      </c>
      <c r="AL1791" s="57">
        <f t="shared" ref="AL1791" si="2215">IF(T1791&gt;T1794,1,0)</f>
        <v>0</v>
      </c>
      <c r="AN1791" s="57" t="str">
        <f t="shared" ref="AN1791" si="2216">IF(ISBLANK(N1791)=TRUE,"",IF(AF1791=1,N1794,-N1791))</f>
        <v/>
      </c>
      <c r="AO1791" s="57" t="str">
        <f t="shared" ref="AO1791" si="2217">IF(ISBLANK(O1791)=TRUE,"",IF(AG1791=1,O1794,-O1791))</f>
        <v/>
      </c>
      <c r="AP1791" s="57" t="str">
        <f t="shared" ref="AP1791" si="2218">IF(ISBLANK(P1791)=TRUE,"",IF(AH1791=1,P1794,-P1791))</f>
        <v/>
      </c>
      <c r="AQ1791" s="57" t="str">
        <f t="shared" ref="AQ1791" si="2219">IF(ISBLANK(Q1791)=TRUE,"",IF(AI1791=1,Q1794,-Q1791))</f>
        <v/>
      </c>
      <c r="AR1791" s="57" t="str">
        <f t="shared" ref="AR1791" si="2220">IF(ISBLANK(R1791)=TRUE,"",IF(AJ1791=1,R1794,-R1791))</f>
        <v/>
      </c>
      <c r="AS1791" s="57" t="str">
        <f t="shared" ref="AS1791" si="2221">IF(ISBLANK(S1791)=TRUE,"",IF(AK1791=1,S1794,-S1791))</f>
        <v/>
      </c>
      <c r="AT1791" s="57" t="str">
        <f t="shared" ref="AT1791" si="2222">IF(ISBLANK(T1791)=TRUE,"",IF(AL1791=1,T1794,-T1791))</f>
        <v/>
      </c>
      <c r="AZ1791" s="58" t="s">
        <v>5</v>
      </c>
      <c r="BA1791" s="58">
        <v>1</v>
      </c>
    </row>
    <row r="1792" spans="1:53" ht="39.9" customHeight="1" x14ac:dyDescent="1.1000000000000001">
      <c r="C1792" s="40"/>
      <c r="D1792" s="40"/>
      <c r="E1792" s="53"/>
      <c r="F1792" s="54"/>
      <c r="G1792" s="299"/>
      <c r="H1792" s="150"/>
      <c r="I1792" s="296" t="str">
        <f>IF(ISERROR(VLOOKUP(B1791,vylosovanie!$N$10:$Q$162,3,0))=TRUE," ",VLOOKUP(B1791,vylosovanie!$N$10:$Q$162,4,0))</f>
        <v xml:space="preserve"> </v>
      </c>
      <c r="J1792" s="297"/>
      <c r="K1792" s="297"/>
      <c r="L1792" s="297"/>
      <c r="M1792" s="52"/>
      <c r="N1792" s="301"/>
      <c r="O1792" s="301"/>
      <c r="P1792" s="301"/>
      <c r="Q1792" s="301"/>
      <c r="R1792" s="301"/>
      <c r="S1792" s="301"/>
      <c r="T1792" s="301"/>
      <c r="U1792" s="52"/>
      <c r="V1792" s="295"/>
      <c r="W1792" s="56"/>
      <c r="X1792" s="52"/>
      <c r="AE1792" s="42">
        <f>VLOOKUP(I1794,vylosovanie!$F$5:$L$41,7,0)</f>
        <v>51</v>
      </c>
      <c r="AF1792" s="57">
        <f>IF(N1794&gt;N1791,1,0)</f>
        <v>0</v>
      </c>
      <c r="AG1792" s="57">
        <f t="shared" ref="AG1792" si="2223">IF(O1794&gt;O1791,1,0)</f>
        <v>0</v>
      </c>
      <c r="AH1792" s="57">
        <f t="shared" ref="AH1792" si="2224">IF(P1794&gt;P1791,1,0)</f>
        <v>0</v>
      </c>
      <c r="AI1792" s="57">
        <f t="shared" ref="AI1792" si="2225">IF(Q1794&gt;Q1791,1,0)</f>
        <v>0</v>
      </c>
      <c r="AJ1792" s="57">
        <f t="shared" ref="AJ1792" si="2226">IF(R1794&gt;R1791,1,0)</f>
        <v>0</v>
      </c>
      <c r="AK1792" s="57">
        <f t="shared" ref="AK1792" si="2227">IF(S1794&gt;S1791,1,0)</f>
        <v>0</v>
      </c>
      <c r="AL1792" s="57">
        <f t="shared" ref="AL1792" si="2228">IF(T1794&gt;T1791,1,0)</f>
        <v>0</v>
      </c>
      <c r="AN1792" s="57" t="str">
        <f t="shared" ref="AN1792" si="2229">IF(ISBLANK(N1794)=TRUE,"",IF(AF1792=1,N1791,-N1794))</f>
        <v/>
      </c>
      <c r="AO1792" s="57" t="str">
        <f t="shared" ref="AO1792" si="2230">IF(ISBLANK(O1794)=TRUE,"",IF(AG1792=1,O1791,-O1794))</f>
        <v/>
      </c>
      <c r="AP1792" s="57" t="str">
        <f t="shared" ref="AP1792" si="2231">IF(ISBLANK(P1794)=TRUE,"",IF(AH1792=1,P1791,-P1794))</f>
        <v/>
      </c>
      <c r="AQ1792" s="57" t="str">
        <f t="shared" ref="AQ1792" si="2232">IF(ISBLANK(Q1794)=TRUE,"",IF(AI1792=1,Q1791,-Q1794))</f>
        <v/>
      </c>
      <c r="AR1792" s="57" t="str">
        <f t="shared" ref="AR1792" si="2233">IF(ISBLANK(R1794)=TRUE,"",IF(AJ1792=1,R1791,-R1794))</f>
        <v/>
      </c>
      <c r="AS1792" s="57" t="str">
        <f t="shared" ref="AS1792" si="2234">IF(ISBLANK(S1794)=TRUE,"",IF(AK1792=1,S1791,-S1794))</f>
        <v/>
      </c>
      <c r="AT1792" s="57" t="str">
        <f t="shared" ref="AT1792" si="2235">IF(ISBLANK(T1794)=TRUE,"",IF(AL1792=1,T1791,-T1794))</f>
        <v/>
      </c>
      <c r="AZ1792" s="58" t="s">
        <v>10</v>
      </c>
      <c r="BA1792" s="58">
        <v>2</v>
      </c>
    </row>
    <row r="1793" spans="1:53" ht="39.9" customHeight="1" x14ac:dyDescent="1.1000000000000001">
      <c r="C1793" s="40"/>
      <c r="D1793" s="40"/>
      <c r="E1793" s="53" t="s">
        <v>20</v>
      </c>
      <c r="F1793" s="54" t="e">
        <f>VLOOKUP(A1789,'zoznam zapasov pomoc'!$A$6:$K$133,9,0)</f>
        <v>#N/A</v>
      </c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6"/>
      <c r="X1793" s="52"/>
      <c r="AZ1793" s="58" t="s">
        <v>23</v>
      </c>
      <c r="BA1793" s="58">
        <v>3</v>
      </c>
    </row>
    <row r="1794" spans="1:53" ht="39.9" customHeight="1" x14ac:dyDescent="1.1000000000000001">
      <c r="A1794" s="41" t="e">
        <f>CONCATENATE(2,A1789)</f>
        <v>#N/A</v>
      </c>
      <c r="B1794" s="41" t="e">
        <f>VLOOKUP(A1794,'KO KODY SPOLU'!$A$3:$B$478,2,0)</f>
        <v>#N/A</v>
      </c>
      <c r="C1794" s="40"/>
      <c r="D1794" s="40"/>
      <c r="E1794" s="53" t="s">
        <v>13</v>
      </c>
      <c r="F1794" s="59" t="e">
        <f>VLOOKUP(A1789,'zoznam zapasov pomoc'!$A$6:$K$133,10,0)</f>
        <v>#N/A</v>
      </c>
      <c r="G1794" s="298"/>
      <c r="H1794" s="150"/>
      <c r="I1794" s="296" t="str">
        <f>IF(ISERROR(VLOOKUP(B1794,vylosovanie!$N$10:$Q$162,3,0))=TRUE," ",VLOOKUP(B1794,vylosovanie!$N$10:$Q$162,3,0))</f>
        <v xml:space="preserve"> </v>
      </c>
      <c r="J1794" s="297"/>
      <c r="K1794" s="297"/>
      <c r="L1794" s="297"/>
      <c r="M1794" s="52"/>
      <c r="N1794" s="300"/>
      <c r="O1794" s="300"/>
      <c r="P1794" s="300"/>
      <c r="Q1794" s="300"/>
      <c r="R1794" s="300"/>
      <c r="S1794" s="300"/>
      <c r="T1794" s="300"/>
      <c r="U1794" s="52"/>
      <c r="V1794" s="295" t="str">
        <f>IF(SUM(AF1791:AL1792)=0,"",SUM(AF1792:AL1792))</f>
        <v/>
      </c>
      <c r="W1794" s="56"/>
      <c r="X1794" s="52"/>
      <c r="AZ1794" s="58" t="s">
        <v>24</v>
      </c>
      <c r="BA1794" s="58">
        <v>4</v>
      </c>
    </row>
    <row r="1795" spans="1:53" ht="39.9" customHeight="1" x14ac:dyDescent="1.1000000000000001">
      <c r="C1795" s="40"/>
      <c r="D1795" s="40"/>
      <c r="E1795" s="60"/>
      <c r="F1795" s="61"/>
      <c r="G1795" s="299"/>
      <c r="H1795" s="150"/>
      <c r="I1795" s="296" t="str">
        <f>IF(ISERROR(VLOOKUP(B1794,vylosovanie!$N$10:$Q$162,3,0))=TRUE," ",VLOOKUP(B1794,vylosovanie!$N$10:$Q$162,4,0))</f>
        <v xml:space="preserve"> </v>
      </c>
      <c r="J1795" s="297"/>
      <c r="K1795" s="297"/>
      <c r="L1795" s="297"/>
      <c r="M1795" s="52"/>
      <c r="N1795" s="301"/>
      <c r="O1795" s="301"/>
      <c r="P1795" s="301"/>
      <c r="Q1795" s="301"/>
      <c r="R1795" s="301"/>
      <c r="S1795" s="301"/>
      <c r="T1795" s="301"/>
      <c r="U1795" s="52"/>
      <c r="V1795" s="295"/>
      <c r="W1795" s="56"/>
      <c r="X1795" s="52"/>
      <c r="AZ1795" s="58" t="s">
        <v>25</v>
      </c>
      <c r="BA1795" s="58">
        <v>5</v>
      </c>
    </row>
    <row r="1796" spans="1:53" ht="39.9" customHeight="1" x14ac:dyDescent="1.1000000000000001">
      <c r="C1796" s="40"/>
      <c r="D1796" s="40"/>
      <c r="E1796" s="53" t="s">
        <v>36</v>
      </c>
      <c r="F1796" s="54" t="s">
        <v>476</v>
      </c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6"/>
      <c r="X1796" s="52"/>
      <c r="AZ1796" s="58" t="s">
        <v>26</v>
      </c>
      <c r="BA1796" s="58">
        <v>6</v>
      </c>
    </row>
    <row r="1797" spans="1:53" ht="39.9" customHeight="1" x14ac:dyDescent="1.1000000000000001">
      <c r="C1797" s="40"/>
      <c r="D1797" s="40"/>
      <c r="E1797" s="60"/>
      <c r="F1797" s="61"/>
      <c r="G1797" s="52"/>
      <c r="H1797" s="52"/>
      <c r="I1797" s="52" t="s">
        <v>17</v>
      </c>
      <c r="J1797" s="52"/>
      <c r="K1797" s="52"/>
      <c r="L1797" s="52"/>
      <c r="M1797" s="52"/>
      <c r="N1797" s="62"/>
      <c r="O1797" s="55"/>
      <c r="P1797" s="55" t="s">
        <v>19</v>
      </c>
      <c r="Q1797" s="55"/>
      <c r="R1797" s="55"/>
      <c r="S1797" s="55"/>
      <c r="T1797" s="55"/>
      <c r="U1797" s="52"/>
      <c r="V1797" s="52"/>
      <c r="W1797" s="56"/>
      <c r="X1797" s="52"/>
      <c r="AZ1797" s="58" t="s">
        <v>27</v>
      </c>
      <c r="BA1797" s="58">
        <v>7</v>
      </c>
    </row>
    <row r="1798" spans="1:53" ht="39.9" customHeight="1" x14ac:dyDescent="1.1000000000000001">
      <c r="E1798" s="53" t="s">
        <v>11</v>
      </c>
      <c r="F1798" s="54"/>
      <c r="G1798" s="52"/>
      <c r="H1798" s="52"/>
      <c r="I1798" s="294"/>
      <c r="J1798" s="294"/>
      <c r="K1798" s="294"/>
      <c r="L1798" s="294"/>
      <c r="M1798" s="52"/>
      <c r="N1798" s="291" t="str">
        <f>IF(I1791="x",I1794,IF(I1794="x",I1791,IF(V1791="w",I1791,IF(V1794="w",I1794,IF(V1791&gt;V1794,I1791,IF(V1794&gt;V1791,I1794," "))))))</f>
        <v xml:space="preserve"> </v>
      </c>
      <c r="O1798" s="302"/>
      <c r="P1798" s="302"/>
      <c r="Q1798" s="302"/>
      <c r="R1798" s="302"/>
      <c r="S1798" s="303"/>
      <c r="T1798" s="52"/>
      <c r="U1798" s="52"/>
      <c r="V1798" s="52"/>
      <c r="W1798" s="56"/>
      <c r="X1798" s="52"/>
      <c r="AZ1798" s="58" t="s">
        <v>28</v>
      </c>
      <c r="BA1798" s="58">
        <v>8</v>
      </c>
    </row>
    <row r="1799" spans="1:53" ht="39.9" customHeight="1" x14ac:dyDescent="1.1000000000000001">
      <c r="E1799" s="60"/>
      <c r="F1799" s="61"/>
      <c r="G1799" s="52"/>
      <c r="H1799" s="52"/>
      <c r="I1799" s="294"/>
      <c r="J1799" s="294"/>
      <c r="K1799" s="294"/>
      <c r="L1799" s="294"/>
      <c r="M1799" s="52"/>
      <c r="N1799" s="291" t="str">
        <f>IF(I1792="x",I1795,IF(I1795="x",I1792,IF(V1791="w",I1792,IF(V1794="w",I1795,IF(V1791&gt;V1794,I1792,IF(V1794&gt;V1791,I1795," "))))))</f>
        <v xml:space="preserve"> </v>
      </c>
      <c r="O1799" s="302"/>
      <c r="P1799" s="302"/>
      <c r="Q1799" s="302"/>
      <c r="R1799" s="302"/>
      <c r="S1799" s="303"/>
      <c r="T1799" s="52"/>
      <c r="U1799" s="52"/>
      <c r="V1799" s="52"/>
      <c r="W1799" s="56"/>
      <c r="X1799" s="52"/>
    </row>
    <row r="1800" spans="1:53" ht="39.9" customHeight="1" x14ac:dyDescent="1.1000000000000001">
      <c r="E1800" s="53" t="s">
        <v>12</v>
      </c>
      <c r="F1800" s="149" t="e">
        <f>IF($K$1=8,VLOOKUP('zapisy k stolom'!F1789,PAVUK!$GR$2:$GS$8,2,0),IF($K$1=16,VLOOKUP('zapisy k stolom'!F1789,PAVUK!$HF$2:$HG$16,2,0),IF($K$1=32,VLOOKUP('zapisy k stolom'!F1789,PAVUK!$HB$2:$HC$32,2,0),IF('zapisy k stolom'!$K$1=64,VLOOKUP('zapisy k stolom'!F1789,PAVUK!$GX$2:$GY$64,2,0),IF('zapisy k stolom'!$K$1=128,VLOOKUP('zapisy k stolom'!F1789,PAVUK!$GT$2:$GU$128,2,0))))))</f>
        <v>#N/A</v>
      </c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6"/>
      <c r="X1800" s="52"/>
    </row>
    <row r="1801" spans="1:53" ht="39.9" customHeight="1" x14ac:dyDescent="1.1000000000000001">
      <c r="E1801" s="60"/>
      <c r="F1801" s="61"/>
      <c r="G1801" s="52"/>
      <c r="H1801" s="52" t="s">
        <v>18</v>
      </c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6"/>
      <c r="X1801" s="52"/>
    </row>
    <row r="1802" spans="1:53" ht="39.9" customHeight="1" x14ac:dyDescent="1.1000000000000001">
      <c r="E1802" s="60"/>
      <c r="F1802" s="61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6"/>
      <c r="X1802" s="52"/>
    </row>
    <row r="1803" spans="1:53" ht="39.9" customHeight="1" x14ac:dyDescent="1.1000000000000001">
      <c r="E1803" s="60"/>
      <c r="F1803" s="61"/>
      <c r="G1803" s="52"/>
      <c r="H1803" s="52"/>
      <c r="I1803" s="289" t="str">
        <f>I1791</f>
        <v xml:space="preserve"> </v>
      </c>
      <c r="J1803" s="289"/>
      <c r="K1803" s="289"/>
      <c r="L1803" s="289"/>
      <c r="M1803" s="52"/>
      <c r="N1803" s="52"/>
      <c r="P1803" s="289" t="str">
        <f>I1794</f>
        <v xml:space="preserve"> </v>
      </c>
      <c r="Q1803" s="289"/>
      <c r="R1803" s="289"/>
      <c r="S1803" s="289"/>
      <c r="T1803" s="290"/>
      <c r="U1803" s="290"/>
      <c r="V1803" s="52"/>
      <c r="W1803" s="56"/>
      <c r="X1803" s="52"/>
    </row>
    <row r="1804" spans="1:53" ht="39.9" customHeight="1" x14ac:dyDescent="1.1000000000000001">
      <c r="E1804" s="60"/>
      <c r="F1804" s="61"/>
      <c r="G1804" s="52"/>
      <c r="H1804" s="52"/>
      <c r="I1804" s="289" t="str">
        <f>I1792</f>
        <v xml:space="preserve"> </v>
      </c>
      <c r="J1804" s="289"/>
      <c r="K1804" s="289"/>
      <c r="L1804" s="289"/>
      <c r="M1804" s="52"/>
      <c r="N1804" s="52"/>
      <c r="O1804" s="52"/>
      <c r="P1804" s="289" t="str">
        <f>I1795</f>
        <v xml:space="preserve"> </v>
      </c>
      <c r="Q1804" s="289"/>
      <c r="R1804" s="289"/>
      <c r="S1804" s="289"/>
      <c r="T1804" s="290"/>
      <c r="U1804" s="290"/>
      <c r="V1804" s="52"/>
      <c r="W1804" s="56"/>
      <c r="X1804" s="52"/>
    </row>
    <row r="1805" spans="1:53" ht="69.900000000000006" customHeight="1" x14ac:dyDescent="1.1000000000000001">
      <c r="E1805" s="53"/>
      <c r="F1805" s="54"/>
      <c r="G1805" s="52"/>
      <c r="H1805" s="63" t="s">
        <v>21</v>
      </c>
      <c r="I1805" s="291"/>
      <c r="J1805" s="292"/>
      <c r="K1805" s="292"/>
      <c r="L1805" s="293"/>
      <c r="M1805" s="52"/>
      <c r="N1805" s="52"/>
      <c r="O1805" s="63" t="s">
        <v>21</v>
      </c>
      <c r="P1805" s="294"/>
      <c r="Q1805" s="294"/>
      <c r="R1805" s="294"/>
      <c r="S1805" s="294"/>
      <c r="T1805" s="294"/>
      <c r="U1805" s="294"/>
      <c r="V1805" s="52"/>
      <c r="W1805" s="56"/>
      <c r="X1805" s="52"/>
    </row>
    <row r="1806" spans="1:53" ht="69.900000000000006" customHeight="1" x14ac:dyDescent="1.1000000000000001">
      <c r="E1806" s="53"/>
      <c r="F1806" s="54"/>
      <c r="G1806" s="52"/>
      <c r="H1806" s="63" t="s">
        <v>22</v>
      </c>
      <c r="I1806" s="294"/>
      <c r="J1806" s="294"/>
      <c r="K1806" s="294"/>
      <c r="L1806" s="294"/>
      <c r="M1806" s="52"/>
      <c r="N1806" s="52"/>
      <c r="O1806" s="63" t="s">
        <v>22</v>
      </c>
      <c r="P1806" s="294"/>
      <c r="Q1806" s="294"/>
      <c r="R1806" s="294"/>
      <c r="S1806" s="294"/>
      <c r="T1806" s="294"/>
      <c r="U1806" s="294"/>
      <c r="V1806" s="52"/>
      <c r="W1806" s="56"/>
      <c r="X1806" s="52"/>
    </row>
    <row r="1807" spans="1:53" ht="69.900000000000006" customHeight="1" x14ac:dyDescent="1.1000000000000001">
      <c r="E1807" s="53"/>
      <c r="F1807" s="54"/>
      <c r="G1807" s="52"/>
      <c r="H1807" s="63" t="s">
        <v>22</v>
      </c>
      <c r="I1807" s="294"/>
      <c r="J1807" s="294"/>
      <c r="K1807" s="294"/>
      <c r="L1807" s="294"/>
      <c r="M1807" s="52"/>
      <c r="N1807" s="52"/>
      <c r="O1807" s="63" t="s">
        <v>22</v>
      </c>
      <c r="P1807" s="294"/>
      <c r="Q1807" s="294"/>
      <c r="R1807" s="294"/>
      <c r="S1807" s="294"/>
      <c r="T1807" s="294"/>
      <c r="U1807" s="294"/>
      <c r="V1807" s="52"/>
      <c r="W1807" s="56"/>
      <c r="X1807" s="52"/>
    </row>
    <row r="1808" spans="1:53" ht="39.9" customHeight="1" thickBot="1" x14ac:dyDescent="1.1499999999999999">
      <c r="E1808" s="64"/>
      <c r="F1808" s="65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7"/>
      <c r="U1808" s="67"/>
      <c r="V1808" s="67"/>
      <c r="W1808" s="68"/>
      <c r="X1808" s="52"/>
    </row>
    <row r="1809" spans="1:53" ht="61.8" thickBot="1" x14ac:dyDescent="1.1499999999999999"/>
    <row r="1810" spans="1:53" ht="39.9" customHeight="1" x14ac:dyDescent="1.1000000000000001">
      <c r="A1810" s="41" t="e">
        <f>F1821</f>
        <v>#N/A</v>
      </c>
      <c r="C1810" s="40"/>
      <c r="D1810" s="40"/>
      <c r="E1810" s="48" t="s">
        <v>39</v>
      </c>
      <c r="F1810" s="49">
        <f>F1789+1</f>
        <v>87</v>
      </c>
      <c r="G1810" s="50"/>
      <c r="H1810" s="86" t="s">
        <v>192</v>
      </c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  <c r="V1810" s="50" t="s">
        <v>15</v>
      </c>
      <c r="W1810" s="51"/>
      <c r="X1810" s="52"/>
      <c r="Y1810" s="42" t="e">
        <f>A1812</f>
        <v>#N/A</v>
      </c>
      <c r="Z1810" s="47" t="str">
        <f>CONCATENATE("(",V1812,":",V1815,")")</f>
        <v>(:)</v>
      </c>
      <c r="AA1810" s="44" t="str">
        <f>IF(N1819=" ","",IF(N1819=I1812,B1812,IF(N1819=I1815,B1815," ")))</f>
        <v/>
      </c>
      <c r="AB1810" s="44" t="str">
        <f>IF(V1812&gt;V1815,AV1810,IF(V1815&gt;V1812,AV1811,""))</f>
        <v/>
      </c>
      <c r="AC1810" s="44" t="e">
        <f>CONCATENATE("Tbl.: ",F1812,"   H: ",F1815,"   D: ",F1814)</f>
        <v>#N/A</v>
      </c>
      <c r="AD1810" s="42" t="e">
        <f>IF(OR(I1815="X",I1812="X"),"",IF(N1819=I1812,B1815,B1812))</f>
        <v>#N/A</v>
      </c>
      <c r="AE1810" s="42" t="s">
        <v>4</v>
      </c>
      <c r="AV1810" s="45" t="str">
        <f>CONCATENATE(V1812,":",V1815, " ( ",AN1812,",",AO1812,",",AP1812,",",AQ1812,",",AR1812,",",AS1812,",",AT1812," ) ")</f>
        <v xml:space="preserve">: ( ,,,,,, ) </v>
      </c>
    </row>
    <row r="1811" spans="1:53" ht="39.9" customHeight="1" x14ac:dyDescent="1.1000000000000001">
      <c r="C1811" s="40"/>
      <c r="D1811" s="40"/>
      <c r="E1811" s="53"/>
      <c r="F1811" s="54"/>
      <c r="G1811" s="85" t="s">
        <v>191</v>
      </c>
      <c r="H1811" s="87" t="s">
        <v>193</v>
      </c>
      <c r="I1811" s="52"/>
      <c r="J1811" s="52"/>
      <c r="K1811" s="52"/>
      <c r="L1811" s="52"/>
      <c r="M1811" s="52"/>
      <c r="N1811" s="55">
        <v>1</v>
      </c>
      <c r="O1811" s="55">
        <v>2</v>
      </c>
      <c r="P1811" s="55">
        <v>3</v>
      </c>
      <c r="Q1811" s="55">
        <v>4</v>
      </c>
      <c r="R1811" s="55">
        <v>5</v>
      </c>
      <c r="S1811" s="55">
        <v>6</v>
      </c>
      <c r="T1811" s="55">
        <v>7</v>
      </c>
      <c r="U1811" s="52"/>
      <c r="V1811" s="55" t="s">
        <v>16</v>
      </c>
      <c r="W1811" s="56"/>
      <c r="X1811" s="52"/>
      <c r="AE1811" s="42" t="s">
        <v>38</v>
      </c>
      <c r="AV1811" s="45" t="str">
        <f>CONCATENATE(V1815,":",V1812, " ( ",AN1813,",",AO1813,",",AP1813,",",AQ1813,",",AR1813,",",AS1813,",",AT1813," ) ")</f>
        <v xml:space="preserve">: ( ,,,,,, ) </v>
      </c>
    </row>
    <row r="1812" spans="1:53" ht="39.9" customHeight="1" x14ac:dyDescent="1.1000000000000001">
      <c r="A1812" s="41" t="e">
        <f>CONCATENATE(1,A1810)</f>
        <v>#N/A</v>
      </c>
      <c r="B1812" s="41" t="e">
        <f>VLOOKUP(A1812,'KO KODY SPOLU'!$A$3:$B$478,2,0)</f>
        <v>#N/A</v>
      </c>
      <c r="C1812" s="40"/>
      <c r="D1812" s="40"/>
      <c r="E1812" s="53" t="s">
        <v>14</v>
      </c>
      <c r="F1812" s="54" t="e">
        <f>VLOOKUP(A1810,'zoznam zapasov pomoc'!$A$6:$K$133,11,0)</f>
        <v>#N/A</v>
      </c>
      <c r="G1812" s="298"/>
      <c r="H1812" s="150"/>
      <c r="I1812" s="296" t="str">
        <f>IF(ISERROR(VLOOKUP(B1812,vylosovanie!$N$10:$Q$162,3,0))=TRUE," ",VLOOKUP(B1812,vylosovanie!$N$10:$Q$162,3,0))</f>
        <v xml:space="preserve"> </v>
      </c>
      <c r="J1812" s="297"/>
      <c r="K1812" s="297"/>
      <c r="L1812" s="297"/>
      <c r="M1812" s="52"/>
      <c r="N1812" s="300"/>
      <c r="O1812" s="300"/>
      <c r="P1812" s="300"/>
      <c r="Q1812" s="300"/>
      <c r="R1812" s="300"/>
      <c r="S1812" s="300"/>
      <c r="T1812" s="300"/>
      <c r="U1812" s="52"/>
      <c r="V1812" s="295" t="str">
        <f>IF(SUM(AF1812:AL1813)=0,"",SUM(AF1812:AL1812))</f>
        <v/>
      </c>
      <c r="W1812" s="56"/>
      <c r="X1812" s="52"/>
      <c r="AE1812" s="42">
        <f>VLOOKUP(I1812,vylosovanie!$F$5:$L$41,7,0)</f>
        <v>51</v>
      </c>
      <c r="AF1812" s="57">
        <f>IF(N1812&gt;N1815,1,0)</f>
        <v>0</v>
      </c>
      <c r="AG1812" s="57">
        <f t="shared" ref="AG1812" si="2236">IF(O1812&gt;O1815,1,0)</f>
        <v>0</v>
      </c>
      <c r="AH1812" s="57">
        <f t="shared" ref="AH1812" si="2237">IF(P1812&gt;P1815,1,0)</f>
        <v>0</v>
      </c>
      <c r="AI1812" s="57">
        <f t="shared" ref="AI1812" si="2238">IF(Q1812&gt;Q1815,1,0)</f>
        <v>0</v>
      </c>
      <c r="AJ1812" s="57">
        <f t="shared" ref="AJ1812" si="2239">IF(R1812&gt;R1815,1,0)</f>
        <v>0</v>
      </c>
      <c r="AK1812" s="57">
        <f t="shared" ref="AK1812" si="2240">IF(S1812&gt;S1815,1,0)</f>
        <v>0</v>
      </c>
      <c r="AL1812" s="57">
        <f t="shared" ref="AL1812" si="2241">IF(T1812&gt;T1815,1,0)</f>
        <v>0</v>
      </c>
      <c r="AN1812" s="57" t="str">
        <f t="shared" ref="AN1812" si="2242">IF(ISBLANK(N1812)=TRUE,"",IF(AF1812=1,N1815,-N1812))</f>
        <v/>
      </c>
      <c r="AO1812" s="57" t="str">
        <f t="shared" ref="AO1812" si="2243">IF(ISBLANK(O1812)=TRUE,"",IF(AG1812=1,O1815,-O1812))</f>
        <v/>
      </c>
      <c r="AP1812" s="57" t="str">
        <f t="shared" ref="AP1812" si="2244">IF(ISBLANK(P1812)=TRUE,"",IF(AH1812=1,P1815,-P1812))</f>
        <v/>
      </c>
      <c r="AQ1812" s="57" t="str">
        <f t="shared" ref="AQ1812" si="2245">IF(ISBLANK(Q1812)=TRUE,"",IF(AI1812=1,Q1815,-Q1812))</f>
        <v/>
      </c>
      <c r="AR1812" s="57" t="str">
        <f t="shared" ref="AR1812" si="2246">IF(ISBLANK(R1812)=TRUE,"",IF(AJ1812=1,R1815,-R1812))</f>
        <v/>
      </c>
      <c r="AS1812" s="57" t="str">
        <f t="shared" ref="AS1812" si="2247">IF(ISBLANK(S1812)=TRUE,"",IF(AK1812=1,S1815,-S1812))</f>
        <v/>
      </c>
      <c r="AT1812" s="57" t="str">
        <f t="shared" ref="AT1812" si="2248">IF(ISBLANK(T1812)=TRUE,"",IF(AL1812=1,T1815,-T1812))</f>
        <v/>
      </c>
      <c r="AZ1812" s="58" t="s">
        <v>5</v>
      </c>
      <c r="BA1812" s="58">
        <v>1</v>
      </c>
    </row>
    <row r="1813" spans="1:53" ht="39.9" customHeight="1" x14ac:dyDescent="1.1000000000000001">
      <c r="C1813" s="40"/>
      <c r="D1813" s="40"/>
      <c r="E1813" s="53"/>
      <c r="F1813" s="54"/>
      <c r="G1813" s="299"/>
      <c r="H1813" s="150"/>
      <c r="I1813" s="296" t="str">
        <f>IF(ISERROR(VLOOKUP(B1812,vylosovanie!$N$10:$Q$162,3,0))=TRUE," ",VLOOKUP(B1812,vylosovanie!$N$10:$Q$162,4,0))</f>
        <v xml:space="preserve"> </v>
      </c>
      <c r="J1813" s="297"/>
      <c r="K1813" s="297"/>
      <c r="L1813" s="297"/>
      <c r="M1813" s="52"/>
      <c r="N1813" s="301"/>
      <c r="O1813" s="301"/>
      <c r="P1813" s="301"/>
      <c r="Q1813" s="301"/>
      <c r="R1813" s="301"/>
      <c r="S1813" s="301"/>
      <c r="T1813" s="301"/>
      <c r="U1813" s="52"/>
      <c r="V1813" s="295"/>
      <c r="W1813" s="56"/>
      <c r="X1813" s="52"/>
      <c r="AE1813" s="42">
        <f>VLOOKUP(I1815,vylosovanie!$F$5:$L$41,7,0)</f>
        <v>51</v>
      </c>
      <c r="AF1813" s="57">
        <f>IF(N1815&gt;N1812,1,0)</f>
        <v>0</v>
      </c>
      <c r="AG1813" s="57">
        <f t="shared" ref="AG1813" si="2249">IF(O1815&gt;O1812,1,0)</f>
        <v>0</v>
      </c>
      <c r="AH1813" s="57">
        <f t="shared" ref="AH1813" si="2250">IF(P1815&gt;P1812,1,0)</f>
        <v>0</v>
      </c>
      <c r="AI1813" s="57">
        <f t="shared" ref="AI1813" si="2251">IF(Q1815&gt;Q1812,1,0)</f>
        <v>0</v>
      </c>
      <c r="AJ1813" s="57">
        <f t="shared" ref="AJ1813" si="2252">IF(R1815&gt;R1812,1,0)</f>
        <v>0</v>
      </c>
      <c r="AK1813" s="57">
        <f t="shared" ref="AK1813" si="2253">IF(S1815&gt;S1812,1,0)</f>
        <v>0</v>
      </c>
      <c r="AL1813" s="57">
        <f t="shared" ref="AL1813" si="2254">IF(T1815&gt;T1812,1,0)</f>
        <v>0</v>
      </c>
      <c r="AN1813" s="57" t="str">
        <f t="shared" ref="AN1813" si="2255">IF(ISBLANK(N1815)=TRUE,"",IF(AF1813=1,N1812,-N1815))</f>
        <v/>
      </c>
      <c r="AO1813" s="57" t="str">
        <f t="shared" ref="AO1813" si="2256">IF(ISBLANK(O1815)=TRUE,"",IF(AG1813=1,O1812,-O1815))</f>
        <v/>
      </c>
      <c r="AP1813" s="57" t="str">
        <f t="shared" ref="AP1813" si="2257">IF(ISBLANK(P1815)=TRUE,"",IF(AH1813=1,P1812,-P1815))</f>
        <v/>
      </c>
      <c r="AQ1813" s="57" t="str">
        <f t="shared" ref="AQ1813" si="2258">IF(ISBLANK(Q1815)=TRUE,"",IF(AI1813=1,Q1812,-Q1815))</f>
        <v/>
      </c>
      <c r="AR1813" s="57" t="str">
        <f t="shared" ref="AR1813" si="2259">IF(ISBLANK(R1815)=TRUE,"",IF(AJ1813=1,R1812,-R1815))</f>
        <v/>
      </c>
      <c r="AS1813" s="57" t="str">
        <f t="shared" ref="AS1813" si="2260">IF(ISBLANK(S1815)=TRUE,"",IF(AK1813=1,S1812,-S1815))</f>
        <v/>
      </c>
      <c r="AT1813" s="57" t="str">
        <f t="shared" ref="AT1813" si="2261">IF(ISBLANK(T1815)=TRUE,"",IF(AL1813=1,T1812,-T1815))</f>
        <v/>
      </c>
      <c r="AZ1813" s="58" t="s">
        <v>10</v>
      </c>
      <c r="BA1813" s="58">
        <v>2</v>
      </c>
    </row>
    <row r="1814" spans="1:53" ht="39.9" customHeight="1" x14ac:dyDescent="1.1000000000000001">
      <c r="C1814" s="40"/>
      <c r="D1814" s="40"/>
      <c r="E1814" s="53" t="s">
        <v>20</v>
      </c>
      <c r="F1814" s="54" t="e">
        <f>VLOOKUP(A1810,'zoznam zapasov pomoc'!$A$6:$K$133,9,0)</f>
        <v>#N/A</v>
      </c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6"/>
      <c r="X1814" s="52"/>
      <c r="AZ1814" s="58" t="s">
        <v>23</v>
      </c>
      <c r="BA1814" s="58">
        <v>3</v>
      </c>
    </row>
    <row r="1815" spans="1:53" ht="39.9" customHeight="1" x14ac:dyDescent="1.1000000000000001">
      <c r="A1815" s="41" t="e">
        <f>CONCATENATE(2,A1810)</f>
        <v>#N/A</v>
      </c>
      <c r="B1815" s="41" t="e">
        <f>VLOOKUP(A1815,'KO KODY SPOLU'!$A$3:$B$478,2,0)</f>
        <v>#N/A</v>
      </c>
      <c r="C1815" s="40"/>
      <c r="D1815" s="40"/>
      <c r="E1815" s="53" t="s">
        <v>13</v>
      </c>
      <c r="F1815" s="59" t="e">
        <f>VLOOKUP(A1810,'zoznam zapasov pomoc'!$A$6:$K$133,10,0)</f>
        <v>#N/A</v>
      </c>
      <c r="G1815" s="298"/>
      <c r="H1815" s="150"/>
      <c r="I1815" s="296" t="str">
        <f>IF(ISERROR(VLOOKUP(B1815,vylosovanie!$N$10:$Q$162,3,0))=TRUE," ",VLOOKUP(B1815,vylosovanie!$N$10:$Q$162,3,0))</f>
        <v xml:space="preserve"> </v>
      </c>
      <c r="J1815" s="297"/>
      <c r="K1815" s="297"/>
      <c r="L1815" s="297"/>
      <c r="M1815" s="52"/>
      <c r="N1815" s="300"/>
      <c r="O1815" s="300"/>
      <c r="P1815" s="300"/>
      <c r="Q1815" s="300"/>
      <c r="R1815" s="300"/>
      <c r="S1815" s="300"/>
      <c r="T1815" s="300"/>
      <c r="U1815" s="52"/>
      <c r="V1815" s="295" t="str">
        <f>IF(SUM(AF1812:AL1813)=0,"",SUM(AF1813:AL1813))</f>
        <v/>
      </c>
      <c r="W1815" s="56"/>
      <c r="X1815" s="52"/>
      <c r="AZ1815" s="58" t="s">
        <v>24</v>
      </c>
      <c r="BA1815" s="58">
        <v>4</v>
      </c>
    </row>
    <row r="1816" spans="1:53" ht="39.9" customHeight="1" x14ac:dyDescent="1.1000000000000001">
      <c r="C1816" s="40"/>
      <c r="D1816" s="40"/>
      <c r="E1816" s="60"/>
      <c r="F1816" s="61"/>
      <c r="G1816" s="299"/>
      <c r="H1816" s="150"/>
      <c r="I1816" s="296" t="str">
        <f>IF(ISERROR(VLOOKUP(B1815,vylosovanie!$N$10:$Q$162,3,0))=TRUE," ",VLOOKUP(B1815,vylosovanie!$N$10:$Q$162,4,0))</f>
        <v xml:space="preserve"> </v>
      </c>
      <c r="J1816" s="297"/>
      <c r="K1816" s="297"/>
      <c r="L1816" s="297"/>
      <c r="M1816" s="52"/>
      <c r="N1816" s="301"/>
      <c r="O1816" s="301"/>
      <c r="P1816" s="301"/>
      <c r="Q1816" s="301"/>
      <c r="R1816" s="301"/>
      <c r="S1816" s="301"/>
      <c r="T1816" s="301"/>
      <c r="U1816" s="52"/>
      <c r="V1816" s="295"/>
      <c r="W1816" s="56"/>
      <c r="X1816" s="52"/>
      <c r="AZ1816" s="58" t="s">
        <v>25</v>
      </c>
      <c r="BA1816" s="58">
        <v>5</v>
      </c>
    </row>
    <row r="1817" spans="1:53" ht="39.9" customHeight="1" x14ac:dyDescent="1.1000000000000001">
      <c r="C1817" s="40"/>
      <c r="D1817" s="40"/>
      <c r="E1817" s="53" t="s">
        <v>36</v>
      </c>
      <c r="F1817" s="54" t="s">
        <v>476</v>
      </c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6"/>
      <c r="X1817" s="52"/>
      <c r="AZ1817" s="58" t="s">
        <v>26</v>
      </c>
      <c r="BA1817" s="58">
        <v>6</v>
      </c>
    </row>
    <row r="1818" spans="1:53" ht="39.9" customHeight="1" x14ac:dyDescent="1.1000000000000001">
      <c r="C1818" s="40"/>
      <c r="D1818" s="40"/>
      <c r="E1818" s="60"/>
      <c r="F1818" s="61"/>
      <c r="G1818" s="52"/>
      <c r="H1818" s="52"/>
      <c r="I1818" s="52" t="s">
        <v>17</v>
      </c>
      <c r="J1818" s="52"/>
      <c r="K1818" s="52"/>
      <c r="L1818" s="52"/>
      <c r="M1818" s="52"/>
      <c r="N1818" s="62"/>
      <c r="O1818" s="55"/>
      <c r="P1818" s="55" t="s">
        <v>19</v>
      </c>
      <c r="Q1818" s="55"/>
      <c r="R1818" s="55"/>
      <c r="S1818" s="55"/>
      <c r="T1818" s="55"/>
      <c r="U1818" s="52"/>
      <c r="V1818" s="52"/>
      <c r="W1818" s="56"/>
      <c r="X1818" s="52"/>
      <c r="AZ1818" s="58" t="s">
        <v>27</v>
      </c>
      <c r="BA1818" s="58">
        <v>7</v>
      </c>
    </row>
    <row r="1819" spans="1:53" ht="39.9" customHeight="1" x14ac:dyDescent="1.1000000000000001">
      <c r="E1819" s="53" t="s">
        <v>11</v>
      </c>
      <c r="F1819" s="54"/>
      <c r="G1819" s="52"/>
      <c r="H1819" s="52"/>
      <c r="I1819" s="294"/>
      <c r="J1819" s="294"/>
      <c r="K1819" s="294"/>
      <c r="L1819" s="294"/>
      <c r="M1819" s="52"/>
      <c r="N1819" s="291" t="str">
        <f>IF(I1812="x",I1815,IF(I1815="x",I1812,IF(V1812="w",I1812,IF(V1815="w",I1815,IF(V1812&gt;V1815,I1812,IF(V1815&gt;V1812,I1815," "))))))</f>
        <v xml:space="preserve"> </v>
      </c>
      <c r="O1819" s="302"/>
      <c r="P1819" s="302"/>
      <c r="Q1819" s="302"/>
      <c r="R1819" s="302"/>
      <c r="S1819" s="303"/>
      <c r="T1819" s="52"/>
      <c r="U1819" s="52"/>
      <c r="V1819" s="52"/>
      <c r="W1819" s="56"/>
      <c r="X1819" s="52"/>
      <c r="AZ1819" s="58" t="s">
        <v>28</v>
      </c>
      <c r="BA1819" s="58">
        <v>8</v>
      </c>
    </row>
    <row r="1820" spans="1:53" ht="39.9" customHeight="1" x14ac:dyDescent="1.1000000000000001">
      <c r="E1820" s="60"/>
      <c r="F1820" s="61"/>
      <c r="G1820" s="52"/>
      <c r="H1820" s="52"/>
      <c r="I1820" s="294"/>
      <c r="J1820" s="294"/>
      <c r="K1820" s="294"/>
      <c r="L1820" s="294"/>
      <c r="M1820" s="52"/>
      <c r="N1820" s="291" t="str">
        <f>IF(I1813="x",I1816,IF(I1816="x",I1813,IF(V1812="w",I1813,IF(V1815="w",I1816,IF(V1812&gt;V1815,I1813,IF(V1815&gt;V1812,I1816," "))))))</f>
        <v xml:space="preserve"> </v>
      </c>
      <c r="O1820" s="302"/>
      <c r="P1820" s="302"/>
      <c r="Q1820" s="302"/>
      <c r="R1820" s="302"/>
      <c r="S1820" s="303"/>
      <c r="T1820" s="52"/>
      <c r="U1820" s="52"/>
      <c r="V1820" s="52"/>
      <c r="W1820" s="56"/>
      <c r="X1820" s="52"/>
    </row>
    <row r="1821" spans="1:53" ht="39.9" customHeight="1" x14ac:dyDescent="1.1000000000000001">
      <c r="E1821" s="53" t="s">
        <v>12</v>
      </c>
      <c r="F1821" s="149" t="e">
        <f>IF($K$1=8,VLOOKUP('zapisy k stolom'!F1810,PAVUK!$GR$2:$GS$8,2,0),IF($K$1=16,VLOOKUP('zapisy k stolom'!F1810,PAVUK!$HF$2:$HG$16,2,0),IF($K$1=32,VLOOKUP('zapisy k stolom'!F1810,PAVUK!$HB$2:$HC$32,2,0),IF('zapisy k stolom'!$K$1=64,VLOOKUP('zapisy k stolom'!F1810,PAVUK!$GX$2:$GY$64,2,0),IF('zapisy k stolom'!$K$1=128,VLOOKUP('zapisy k stolom'!F1810,PAVUK!$GT$2:$GU$128,2,0))))))</f>
        <v>#N/A</v>
      </c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6"/>
      <c r="X1821" s="52"/>
    </row>
    <row r="1822" spans="1:53" ht="39.9" customHeight="1" x14ac:dyDescent="1.1000000000000001">
      <c r="E1822" s="60"/>
      <c r="F1822" s="61"/>
      <c r="G1822" s="52"/>
      <c r="H1822" s="52" t="s">
        <v>18</v>
      </c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6"/>
      <c r="X1822" s="52"/>
    </row>
    <row r="1823" spans="1:53" ht="39.9" customHeight="1" x14ac:dyDescent="1.1000000000000001">
      <c r="E1823" s="60"/>
      <c r="F1823" s="61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6"/>
      <c r="X1823" s="52"/>
    </row>
    <row r="1824" spans="1:53" ht="39.9" customHeight="1" x14ac:dyDescent="1.1000000000000001">
      <c r="E1824" s="60"/>
      <c r="F1824" s="61"/>
      <c r="G1824" s="52"/>
      <c r="H1824" s="52"/>
      <c r="I1824" s="289" t="str">
        <f>I1812</f>
        <v xml:space="preserve"> </v>
      </c>
      <c r="J1824" s="289"/>
      <c r="K1824" s="289"/>
      <c r="L1824" s="289"/>
      <c r="M1824" s="52"/>
      <c r="N1824" s="52"/>
      <c r="P1824" s="289" t="str">
        <f>I1815</f>
        <v xml:space="preserve"> </v>
      </c>
      <c r="Q1824" s="289"/>
      <c r="R1824" s="289"/>
      <c r="S1824" s="289"/>
      <c r="T1824" s="290"/>
      <c r="U1824" s="290"/>
      <c r="V1824" s="52"/>
      <c r="W1824" s="56"/>
      <c r="X1824" s="52"/>
    </row>
    <row r="1825" spans="1:53" ht="39.9" customHeight="1" x14ac:dyDescent="1.1000000000000001">
      <c r="E1825" s="60"/>
      <c r="F1825" s="61"/>
      <c r="G1825" s="52"/>
      <c r="H1825" s="52"/>
      <c r="I1825" s="289" t="str">
        <f>I1813</f>
        <v xml:space="preserve"> </v>
      </c>
      <c r="J1825" s="289"/>
      <c r="K1825" s="289"/>
      <c r="L1825" s="289"/>
      <c r="M1825" s="52"/>
      <c r="N1825" s="52"/>
      <c r="O1825" s="52"/>
      <c r="P1825" s="289" t="str">
        <f>I1816</f>
        <v xml:space="preserve"> </v>
      </c>
      <c r="Q1825" s="289"/>
      <c r="R1825" s="289"/>
      <c r="S1825" s="289"/>
      <c r="T1825" s="290"/>
      <c r="U1825" s="290"/>
      <c r="V1825" s="52"/>
      <c r="W1825" s="56"/>
      <c r="X1825" s="52"/>
    </row>
    <row r="1826" spans="1:53" ht="69.900000000000006" customHeight="1" x14ac:dyDescent="1.1000000000000001">
      <c r="E1826" s="53"/>
      <c r="F1826" s="54"/>
      <c r="G1826" s="52"/>
      <c r="H1826" s="63" t="s">
        <v>21</v>
      </c>
      <c r="I1826" s="291"/>
      <c r="J1826" s="292"/>
      <c r="K1826" s="292"/>
      <c r="L1826" s="293"/>
      <c r="M1826" s="52"/>
      <c r="N1826" s="52"/>
      <c r="O1826" s="63" t="s">
        <v>21</v>
      </c>
      <c r="P1826" s="294"/>
      <c r="Q1826" s="294"/>
      <c r="R1826" s="294"/>
      <c r="S1826" s="294"/>
      <c r="T1826" s="294"/>
      <c r="U1826" s="294"/>
      <c r="V1826" s="52"/>
      <c r="W1826" s="56"/>
      <c r="X1826" s="52"/>
    </row>
    <row r="1827" spans="1:53" ht="69.900000000000006" customHeight="1" x14ac:dyDescent="1.1000000000000001">
      <c r="E1827" s="53"/>
      <c r="F1827" s="54"/>
      <c r="G1827" s="52"/>
      <c r="H1827" s="63" t="s">
        <v>22</v>
      </c>
      <c r="I1827" s="294"/>
      <c r="J1827" s="294"/>
      <c r="K1827" s="294"/>
      <c r="L1827" s="294"/>
      <c r="M1827" s="52"/>
      <c r="N1827" s="52"/>
      <c r="O1827" s="63" t="s">
        <v>22</v>
      </c>
      <c r="P1827" s="294"/>
      <c r="Q1827" s="294"/>
      <c r="R1827" s="294"/>
      <c r="S1827" s="294"/>
      <c r="T1827" s="294"/>
      <c r="U1827" s="294"/>
      <c r="V1827" s="52"/>
      <c r="W1827" s="56"/>
      <c r="X1827" s="52"/>
    </row>
    <row r="1828" spans="1:53" ht="69.900000000000006" customHeight="1" x14ac:dyDescent="1.1000000000000001">
      <c r="E1828" s="53"/>
      <c r="F1828" s="54"/>
      <c r="G1828" s="52"/>
      <c r="H1828" s="63" t="s">
        <v>22</v>
      </c>
      <c r="I1828" s="294"/>
      <c r="J1828" s="294"/>
      <c r="K1828" s="294"/>
      <c r="L1828" s="294"/>
      <c r="M1828" s="52"/>
      <c r="N1828" s="52"/>
      <c r="O1828" s="63" t="s">
        <v>22</v>
      </c>
      <c r="P1828" s="294"/>
      <c r="Q1828" s="294"/>
      <c r="R1828" s="294"/>
      <c r="S1828" s="294"/>
      <c r="T1828" s="294"/>
      <c r="U1828" s="294"/>
      <c r="V1828" s="52"/>
      <c r="W1828" s="56"/>
      <c r="X1828" s="52"/>
    </row>
    <row r="1829" spans="1:53" ht="39.9" customHeight="1" thickBot="1" x14ac:dyDescent="1.1499999999999999">
      <c r="E1829" s="64"/>
      <c r="F1829" s="65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7"/>
      <c r="U1829" s="67"/>
      <c r="V1829" s="67"/>
      <c r="W1829" s="68"/>
      <c r="X1829" s="52"/>
    </row>
    <row r="1830" spans="1:53" ht="61.8" thickBot="1" x14ac:dyDescent="1.1499999999999999"/>
    <row r="1831" spans="1:53" ht="39.9" customHeight="1" x14ac:dyDescent="1.1000000000000001">
      <c r="A1831" s="41" t="e">
        <f>F1842</f>
        <v>#N/A</v>
      </c>
      <c r="C1831" s="40"/>
      <c r="D1831" s="40"/>
      <c r="E1831" s="48" t="s">
        <v>39</v>
      </c>
      <c r="F1831" s="49">
        <f>F1810+1</f>
        <v>88</v>
      </c>
      <c r="G1831" s="50"/>
      <c r="H1831" s="86" t="s">
        <v>192</v>
      </c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  <c r="V1831" s="50" t="s">
        <v>15</v>
      </c>
      <c r="W1831" s="51"/>
      <c r="X1831" s="52"/>
      <c r="Y1831" s="42" t="e">
        <f>A1833</f>
        <v>#N/A</v>
      </c>
      <c r="Z1831" s="47" t="str">
        <f>CONCATENATE("(",V1833,":",V1836,")")</f>
        <v>(:)</v>
      </c>
      <c r="AA1831" s="44" t="str">
        <f>IF(N1840=" ","",IF(N1840=I1833,B1833,IF(N1840=I1836,B1836," ")))</f>
        <v/>
      </c>
      <c r="AB1831" s="44" t="str">
        <f>IF(V1833&gt;V1836,AV1831,IF(V1836&gt;V1833,AV1832,""))</f>
        <v/>
      </c>
      <c r="AC1831" s="44" t="e">
        <f>CONCATENATE("Tbl.: ",F1833,"   H: ",F1836,"   D: ",F1835)</f>
        <v>#N/A</v>
      </c>
      <c r="AD1831" s="42" t="e">
        <f>IF(OR(I1836="X",I1833="X"),"",IF(N1840=I1833,B1836,B1833))</f>
        <v>#N/A</v>
      </c>
      <c r="AE1831" s="42" t="s">
        <v>4</v>
      </c>
      <c r="AV1831" s="45" t="str">
        <f>CONCATENATE(V1833,":",V1836, " ( ",AN1833,",",AO1833,",",AP1833,",",AQ1833,",",AR1833,",",AS1833,",",AT1833," ) ")</f>
        <v xml:space="preserve">: ( ,,,,,, ) </v>
      </c>
    </row>
    <row r="1832" spans="1:53" ht="39.9" customHeight="1" x14ac:dyDescent="1.1000000000000001">
      <c r="C1832" s="40"/>
      <c r="D1832" s="40"/>
      <c r="E1832" s="53"/>
      <c r="F1832" s="54"/>
      <c r="G1832" s="85" t="s">
        <v>191</v>
      </c>
      <c r="H1832" s="87" t="s">
        <v>193</v>
      </c>
      <c r="I1832" s="52"/>
      <c r="J1832" s="52"/>
      <c r="K1832" s="52"/>
      <c r="L1832" s="52"/>
      <c r="M1832" s="52"/>
      <c r="N1832" s="55">
        <v>1</v>
      </c>
      <c r="O1832" s="55">
        <v>2</v>
      </c>
      <c r="P1832" s="55">
        <v>3</v>
      </c>
      <c r="Q1832" s="55">
        <v>4</v>
      </c>
      <c r="R1832" s="55">
        <v>5</v>
      </c>
      <c r="S1832" s="55">
        <v>6</v>
      </c>
      <c r="T1832" s="55">
        <v>7</v>
      </c>
      <c r="U1832" s="52"/>
      <c r="V1832" s="55" t="s">
        <v>16</v>
      </c>
      <c r="W1832" s="56"/>
      <c r="X1832" s="52"/>
      <c r="AE1832" s="42" t="s">
        <v>38</v>
      </c>
      <c r="AV1832" s="45" t="str">
        <f>CONCATENATE(V1836,":",V1833, " ( ",AN1834,",",AO1834,",",AP1834,",",AQ1834,",",AR1834,",",AS1834,",",AT1834," ) ")</f>
        <v xml:space="preserve">: ( ,,,,,, ) </v>
      </c>
    </row>
    <row r="1833" spans="1:53" ht="39.9" customHeight="1" x14ac:dyDescent="1.1000000000000001">
      <c r="A1833" s="41" t="e">
        <f>CONCATENATE(1,A1831)</f>
        <v>#N/A</v>
      </c>
      <c r="B1833" s="41" t="e">
        <f>VLOOKUP(A1833,'KO KODY SPOLU'!$A$3:$B$478,2,0)</f>
        <v>#N/A</v>
      </c>
      <c r="C1833" s="40"/>
      <c r="D1833" s="40"/>
      <c r="E1833" s="53" t="s">
        <v>14</v>
      </c>
      <c r="F1833" s="54" t="e">
        <f>VLOOKUP(A1831,'zoznam zapasov pomoc'!$A$6:$K$133,11,0)</f>
        <v>#N/A</v>
      </c>
      <c r="G1833" s="298"/>
      <c r="H1833" s="150"/>
      <c r="I1833" s="296" t="str">
        <f>IF(ISERROR(VLOOKUP(B1833,vylosovanie!$N$10:$Q$162,3,0))=TRUE," ",VLOOKUP(B1833,vylosovanie!$N$10:$Q$162,3,0))</f>
        <v xml:space="preserve"> </v>
      </c>
      <c r="J1833" s="297"/>
      <c r="K1833" s="297"/>
      <c r="L1833" s="297"/>
      <c r="M1833" s="52"/>
      <c r="N1833" s="300"/>
      <c r="O1833" s="300"/>
      <c r="P1833" s="300"/>
      <c r="Q1833" s="300"/>
      <c r="R1833" s="300"/>
      <c r="S1833" s="300"/>
      <c r="T1833" s="300"/>
      <c r="U1833" s="52"/>
      <c r="V1833" s="295" t="str">
        <f>IF(SUM(AF1833:AL1834)=0,"",SUM(AF1833:AL1833))</f>
        <v/>
      </c>
      <c r="W1833" s="56"/>
      <c r="X1833" s="52"/>
      <c r="AE1833" s="42">
        <f>VLOOKUP(I1833,vylosovanie!$F$5:$L$41,7,0)</f>
        <v>51</v>
      </c>
      <c r="AF1833" s="57">
        <f>IF(N1833&gt;N1836,1,0)</f>
        <v>0</v>
      </c>
      <c r="AG1833" s="57">
        <f t="shared" ref="AG1833" si="2262">IF(O1833&gt;O1836,1,0)</f>
        <v>0</v>
      </c>
      <c r="AH1833" s="57">
        <f t="shared" ref="AH1833" si="2263">IF(P1833&gt;P1836,1,0)</f>
        <v>0</v>
      </c>
      <c r="AI1833" s="57">
        <f t="shared" ref="AI1833" si="2264">IF(Q1833&gt;Q1836,1,0)</f>
        <v>0</v>
      </c>
      <c r="AJ1833" s="57">
        <f t="shared" ref="AJ1833" si="2265">IF(R1833&gt;R1836,1,0)</f>
        <v>0</v>
      </c>
      <c r="AK1833" s="57">
        <f t="shared" ref="AK1833" si="2266">IF(S1833&gt;S1836,1,0)</f>
        <v>0</v>
      </c>
      <c r="AL1833" s="57">
        <f t="shared" ref="AL1833" si="2267">IF(T1833&gt;T1836,1,0)</f>
        <v>0</v>
      </c>
      <c r="AN1833" s="57" t="str">
        <f t="shared" ref="AN1833" si="2268">IF(ISBLANK(N1833)=TRUE,"",IF(AF1833=1,N1836,-N1833))</f>
        <v/>
      </c>
      <c r="AO1833" s="57" t="str">
        <f t="shared" ref="AO1833" si="2269">IF(ISBLANK(O1833)=TRUE,"",IF(AG1833=1,O1836,-O1833))</f>
        <v/>
      </c>
      <c r="AP1833" s="57" t="str">
        <f t="shared" ref="AP1833" si="2270">IF(ISBLANK(P1833)=TRUE,"",IF(AH1833=1,P1836,-P1833))</f>
        <v/>
      </c>
      <c r="AQ1833" s="57" t="str">
        <f t="shared" ref="AQ1833" si="2271">IF(ISBLANK(Q1833)=TRUE,"",IF(AI1833=1,Q1836,-Q1833))</f>
        <v/>
      </c>
      <c r="AR1833" s="57" t="str">
        <f t="shared" ref="AR1833" si="2272">IF(ISBLANK(R1833)=TRUE,"",IF(AJ1833=1,R1836,-R1833))</f>
        <v/>
      </c>
      <c r="AS1833" s="57" t="str">
        <f t="shared" ref="AS1833" si="2273">IF(ISBLANK(S1833)=TRUE,"",IF(AK1833=1,S1836,-S1833))</f>
        <v/>
      </c>
      <c r="AT1833" s="57" t="str">
        <f t="shared" ref="AT1833" si="2274">IF(ISBLANK(T1833)=TRUE,"",IF(AL1833=1,T1836,-T1833))</f>
        <v/>
      </c>
      <c r="AZ1833" s="58" t="s">
        <v>5</v>
      </c>
      <c r="BA1833" s="58">
        <v>1</v>
      </c>
    </row>
    <row r="1834" spans="1:53" ht="39.9" customHeight="1" x14ac:dyDescent="1.1000000000000001">
      <c r="C1834" s="40"/>
      <c r="D1834" s="40"/>
      <c r="E1834" s="53"/>
      <c r="F1834" s="54"/>
      <c r="G1834" s="299"/>
      <c r="H1834" s="150"/>
      <c r="I1834" s="296" t="str">
        <f>IF(ISERROR(VLOOKUP(B1833,vylosovanie!$N$10:$Q$162,3,0))=TRUE," ",VLOOKUP(B1833,vylosovanie!$N$10:$Q$162,4,0))</f>
        <v xml:space="preserve"> </v>
      </c>
      <c r="J1834" s="297"/>
      <c r="K1834" s="297"/>
      <c r="L1834" s="297"/>
      <c r="M1834" s="52"/>
      <c r="N1834" s="301"/>
      <c r="O1834" s="301"/>
      <c r="P1834" s="301"/>
      <c r="Q1834" s="301"/>
      <c r="R1834" s="301"/>
      <c r="S1834" s="301"/>
      <c r="T1834" s="301"/>
      <c r="U1834" s="52"/>
      <c r="V1834" s="295"/>
      <c r="W1834" s="56"/>
      <c r="X1834" s="52"/>
      <c r="AE1834" s="42">
        <f>VLOOKUP(I1836,vylosovanie!$F$5:$L$41,7,0)</f>
        <v>51</v>
      </c>
      <c r="AF1834" s="57">
        <f>IF(N1836&gt;N1833,1,0)</f>
        <v>0</v>
      </c>
      <c r="AG1834" s="57">
        <f t="shared" ref="AG1834" si="2275">IF(O1836&gt;O1833,1,0)</f>
        <v>0</v>
      </c>
      <c r="AH1834" s="57">
        <f t="shared" ref="AH1834" si="2276">IF(P1836&gt;P1833,1,0)</f>
        <v>0</v>
      </c>
      <c r="AI1834" s="57">
        <f t="shared" ref="AI1834" si="2277">IF(Q1836&gt;Q1833,1,0)</f>
        <v>0</v>
      </c>
      <c r="AJ1834" s="57">
        <f t="shared" ref="AJ1834" si="2278">IF(R1836&gt;R1833,1,0)</f>
        <v>0</v>
      </c>
      <c r="AK1834" s="57">
        <f t="shared" ref="AK1834" si="2279">IF(S1836&gt;S1833,1,0)</f>
        <v>0</v>
      </c>
      <c r="AL1834" s="57">
        <f t="shared" ref="AL1834" si="2280">IF(T1836&gt;T1833,1,0)</f>
        <v>0</v>
      </c>
      <c r="AN1834" s="57" t="str">
        <f t="shared" ref="AN1834" si="2281">IF(ISBLANK(N1836)=TRUE,"",IF(AF1834=1,N1833,-N1836))</f>
        <v/>
      </c>
      <c r="AO1834" s="57" t="str">
        <f t="shared" ref="AO1834" si="2282">IF(ISBLANK(O1836)=TRUE,"",IF(AG1834=1,O1833,-O1836))</f>
        <v/>
      </c>
      <c r="AP1834" s="57" t="str">
        <f t="shared" ref="AP1834" si="2283">IF(ISBLANK(P1836)=TRUE,"",IF(AH1834=1,P1833,-P1836))</f>
        <v/>
      </c>
      <c r="AQ1834" s="57" t="str">
        <f t="shared" ref="AQ1834" si="2284">IF(ISBLANK(Q1836)=TRUE,"",IF(AI1834=1,Q1833,-Q1836))</f>
        <v/>
      </c>
      <c r="AR1834" s="57" t="str">
        <f t="shared" ref="AR1834" si="2285">IF(ISBLANK(R1836)=TRUE,"",IF(AJ1834=1,R1833,-R1836))</f>
        <v/>
      </c>
      <c r="AS1834" s="57" t="str">
        <f t="shared" ref="AS1834" si="2286">IF(ISBLANK(S1836)=TRUE,"",IF(AK1834=1,S1833,-S1836))</f>
        <v/>
      </c>
      <c r="AT1834" s="57" t="str">
        <f t="shared" ref="AT1834" si="2287">IF(ISBLANK(T1836)=TRUE,"",IF(AL1834=1,T1833,-T1836))</f>
        <v/>
      </c>
      <c r="AZ1834" s="58" t="s">
        <v>10</v>
      </c>
      <c r="BA1834" s="58">
        <v>2</v>
      </c>
    </row>
    <row r="1835" spans="1:53" ht="39.9" customHeight="1" x14ac:dyDescent="1.1000000000000001">
      <c r="C1835" s="40"/>
      <c r="D1835" s="40"/>
      <c r="E1835" s="53" t="s">
        <v>20</v>
      </c>
      <c r="F1835" s="54" t="e">
        <f>VLOOKUP(A1831,'zoznam zapasov pomoc'!$A$6:$K$133,9,0)</f>
        <v>#N/A</v>
      </c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6"/>
      <c r="X1835" s="52"/>
      <c r="AZ1835" s="58" t="s">
        <v>23</v>
      </c>
      <c r="BA1835" s="58">
        <v>3</v>
      </c>
    </row>
    <row r="1836" spans="1:53" ht="39.9" customHeight="1" x14ac:dyDescent="1.1000000000000001">
      <c r="A1836" s="41" t="e">
        <f>CONCATENATE(2,A1831)</f>
        <v>#N/A</v>
      </c>
      <c r="B1836" s="41" t="e">
        <f>VLOOKUP(A1836,'KO KODY SPOLU'!$A$3:$B$478,2,0)</f>
        <v>#N/A</v>
      </c>
      <c r="C1836" s="40"/>
      <c r="D1836" s="40"/>
      <c r="E1836" s="53" t="s">
        <v>13</v>
      </c>
      <c r="F1836" s="59" t="e">
        <f>VLOOKUP(A1831,'zoznam zapasov pomoc'!$A$6:$K$133,10,0)</f>
        <v>#N/A</v>
      </c>
      <c r="G1836" s="298"/>
      <c r="H1836" s="150"/>
      <c r="I1836" s="296" t="str">
        <f>IF(ISERROR(VLOOKUP(B1836,vylosovanie!$N$10:$Q$162,3,0))=TRUE," ",VLOOKUP(B1836,vylosovanie!$N$10:$Q$162,3,0))</f>
        <v xml:space="preserve"> </v>
      </c>
      <c r="J1836" s="297"/>
      <c r="K1836" s="297"/>
      <c r="L1836" s="297"/>
      <c r="M1836" s="52"/>
      <c r="N1836" s="300"/>
      <c r="O1836" s="300"/>
      <c r="P1836" s="300"/>
      <c r="Q1836" s="300"/>
      <c r="R1836" s="300"/>
      <c r="S1836" s="300"/>
      <c r="T1836" s="300"/>
      <c r="U1836" s="52"/>
      <c r="V1836" s="295" t="str">
        <f>IF(SUM(AF1833:AL1834)=0,"",SUM(AF1834:AL1834))</f>
        <v/>
      </c>
      <c r="W1836" s="56"/>
      <c r="X1836" s="52"/>
      <c r="AZ1836" s="58" t="s">
        <v>24</v>
      </c>
      <c r="BA1836" s="58">
        <v>4</v>
      </c>
    </row>
    <row r="1837" spans="1:53" ht="39.9" customHeight="1" x14ac:dyDescent="1.1000000000000001">
      <c r="C1837" s="40"/>
      <c r="D1837" s="40"/>
      <c r="E1837" s="60"/>
      <c r="F1837" s="61"/>
      <c r="G1837" s="299"/>
      <c r="H1837" s="150"/>
      <c r="I1837" s="296" t="str">
        <f>IF(ISERROR(VLOOKUP(B1836,vylosovanie!$N$10:$Q$162,3,0))=TRUE," ",VLOOKUP(B1836,vylosovanie!$N$10:$Q$162,4,0))</f>
        <v xml:space="preserve"> </v>
      </c>
      <c r="J1837" s="297"/>
      <c r="K1837" s="297"/>
      <c r="L1837" s="297"/>
      <c r="M1837" s="52"/>
      <c r="N1837" s="301"/>
      <c r="O1837" s="301"/>
      <c r="P1837" s="301"/>
      <c r="Q1837" s="301"/>
      <c r="R1837" s="301"/>
      <c r="S1837" s="301"/>
      <c r="T1837" s="301"/>
      <c r="U1837" s="52"/>
      <c r="V1837" s="295"/>
      <c r="W1837" s="56"/>
      <c r="X1837" s="52"/>
      <c r="AZ1837" s="58" t="s">
        <v>25</v>
      </c>
      <c r="BA1837" s="58">
        <v>5</v>
      </c>
    </row>
    <row r="1838" spans="1:53" ht="39.9" customHeight="1" x14ac:dyDescent="1.1000000000000001">
      <c r="C1838" s="40"/>
      <c r="D1838" s="40"/>
      <c r="E1838" s="53" t="s">
        <v>36</v>
      </c>
      <c r="F1838" s="54" t="s">
        <v>476</v>
      </c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6"/>
      <c r="X1838" s="52"/>
      <c r="AZ1838" s="58" t="s">
        <v>26</v>
      </c>
      <c r="BA1838" s="58">
        <v>6</v>
      </c>
    </row>
    <row r="1839" spans="1:53" ht="39.9" customHeight="1" x14ac:dyDescent="1.1000000000000001">
      <c r="C1839" s="40"/>
      <c r="D1839" s="40"/>
      <c r="E1839" s="60"/>
      <c r="F1839" s="61"/>
      <c r="G1839" s="52"/>
      <c r="H1839" s="52"/>
      <c r="I1839" s="52" t="s">
        <v>17</v>
      </c>
      <c r="J1839" s="52"/>
      <c r="K1839" s="52"/>
      <c r="L1839" s="52"/>
      <c r="M1839" s="52"/>
      <c r="N1839" s="62"/>
      <c r="O1839" s="55"/>
      <c r="P1839" s="55" t="s">
        <v>19</v>
      </c>
      <c r="Q1839" s="55"/>
      <c r="R1839" s="55"/>
      <c r="S1839" s="55"/>
      <c r="T1839" s="55"/>
      <c r="U1839" s="52"/>
      <c r="V1839" s="52"/>
      <c r="W1839" s="56"/>
      <c r="X1839" s="52"/>
      <c r="AZ1839" s="58" t="s">
        <v>27</v>
      </c>
      <c r="BA1839" s="58">
        <v>7</v>
      </c>
    </row>
    <row r="1840" spans="1:53" ht="39.9" customHeight="1" x14ac:dyDescent="1.1000000000000001">
      <c r="E1840" s="53" t="s">
        <v>11</v>
      </c>
      <c r="F1840" s="54"/>
      <c r="G1840" s="52"/>
      <c r="H1840" s="52"/>
      <c r="I1840" s="294"/>
      <c r="J1840" s="294"/>
      <c r="K1840" s="294"/>
      <c r="L1840" s="294"/>
      <c r="M1840" s="52"/>
      <c r="N1840" s="291" t="str">
        <f>IF(I1833="x",I1836,IF(I1836="x",I1833,IF(V1833="w",I1833,IF(V1836="w",I1836,IF(V1833&gt;V1836,I1833,IF(V1836&gt;V1833,I1836," "))))))</f>
        <v xml:space="preserve"> </v>
      </c>
      <c r="O1840" s="302"/>
      <c r="P1840" s="302"/>
      <c r="Q1840" s="302"/>
      <c r="R1840" s="302"/>
      <c r="S1840" s="303"/>
      <c r="T1840" s="52"/>
      <c r="U1840" s="52"/>
      <c r="V1840" s="52"/>
      <c r="W1840" s="56"/>
      <c r="X1840" s="52"/>
      <c r="AZ1840" s="58" t="s">
        <v>28</v>
      </c>
      <c r="BA1840" s="58">
        <v>8</v>
      </c>
    </row>
    <row r="1841" spans="1:53" ht="39.9" customHeight="1" x14ac:dyDescent="1.1000000000000001">
      <c r="E1841" s="60"/>
      <c r="F1841" s="61"/>
      <c r="G1841" s="52"/>
      <c r="H1841" s="52"/>
      <c r="I1841" s="294"/>
      <c r="J1841" s="294"/>
      <c r="K1841" s="294"/>
      <c r="L1841" s="294"/>
      <c r="M1841" s="52"/>
      <c r="N1841" s="291" t="str">
        <f>IF(I1834="x",I1837,IF(I1837="x",I1834,IF(V1833="w",I1834,IF(V1836="w",I1837,IF(V1833&gt;V1836,I1834,IF(V1836&gt;V1833,I1837," "))))))</f>
        <v xml:space="preserve"> </v>
      </c>
      <c r="O1841" s="302"/>
      <c r="P1841" s="302"/>
      <c r="Q1841" s="302"/>
      <c r="R1841" s="302"/>
      <c r="S1841" s="303"/>
      <c r="T1841" s="52"/>
      <c r="U1841" s="52"/>
      <c r="V1841" s="52"/>
      <c r="W1841" s="56"/>
      <c r="X1841" s="52"/>
    </row>
    <row r="1842" spans="1:53" ht="39.9" customHeight="1" x14ac:dyDescent="1.1000000000000001">
      <c r="E1842" s="53" t="s">
        <v>12</v>
      </c>
      <c r="F1842" s="149" t="e">
        <f>IF($K$1=8,VLOOKUP('zapisy k stolom'!F1831,PAVUK!$GR$2:$GS$8,2,0),IF($K$1=16,VLOOKUP('zapisy k stolom'!F1831,PAVUK!$HF$2:$HG$16,2,0),IF($K$1=32,VLOOKUP('zapisy k stolom'!F1831,PAVUK!$HB$2:$HC$32,2,0),IF('zapisy k stolom'!$K$1=64,VLOOKUP('zapisy k stolom'!F1831,PAVUK!$GX$2:$GY$64,2,0),IF('zapisy k stolom'!$K$1=128,VLOOKUP('zapisy k stolom'!F1831,PAVUK!$GT$2:$GU$128,2,0))))))</f>
        <v>#N/A</v>
      </c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6"/>
      <c r="X1842" s="52"/>
    </row>
    <row r="1843" spans="1:53" ht="39.9" customHeight="1" x14ac:dyDescent="1.1000000000000001">
      <c r="E1843" s="60"/>
      <c r="F1843" s="61"/>
      <c r="G1843" s="52"/>
      <c r="H1843" s="52" t="s">
        <v>18</v>
      </c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6"/>
      <c r="X1843" s="52"/>
    </row>
    <row r="1844" spans="1:53" ht="39.9" customHeight="1" x14ac:dyDescent="1.1000000000000001">
      <c r="E1844" s="60"/>
      <c r="F1844" s="61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6"/>
      <c r="X1844" s="52"/>
    </row>
    <row r="1845" spans="1:53" ht="39.9" customHeight="1" x14ac:dyDescent="1.1000000000000001">
      <c r="E1845" s="60"/>
      <c r="F1845" s="61"/>
      <c r="G1845" s="52"/>
      <c r="H1845" s="52"/>
      <c r="I1845" s="289" t="str">
        <f>I1833</f>
        <v xml:space="preserve"> </v>
      </c>
      <c r="J1845" s="289"/>
      <c r="K1845" s="289"/>
      <c r="L1845" s="289"/>
      <c r="M1845" s="52"/>
      <c r="N1845" s="52"/>
      <c r="P1845" s="289" t="str">
        <f>I1836</f>
        <v xml:space="preserve"> </v>
      </c>
      <c r="Q1845" s="289"/>
      <c r="R1845" s="289"/>
      <c r="S1845" s="289"/>
      <c r="T1845" s="290"/>
      <c r="U1845" s="290"/>
      <c r="V1845" s="52"/>
      <c r="W1845" s="56"/>
      <c r="X1845" s="52"/>
    </row>
    <row r="1846" spans="1:53" ht="39.9" customHeight="1" x14ac:dyDescent="1.1000000000000001">
      <c r="E1846" s="60"/>
      <c r="F1846" s="61"/>
      <c r="G1846" s="52"/>
      <c r="H1846" s="52"/>
      <c r="I1846" s="289" t="str">
        <f>I1834</f>
        <v xml:space="preserve"> </v>
      </c>
      <c r="J1846" s="289"/>
      <c r="K1846" s="289"/>
      <c r="L1846" s="289"/>
      <c r="M1846" s="52"/>
      <c r="N1846" s="52"/>
      <c r="O1846" s="52"/>
      <c r="P1846" s="289" t="str">
        <f>I1837</f>
        <v xml:space="preserve"> </v>
      </c>
      <c r="Q1846" s="289"/>
      <c r="R1846" s="289"/>
      <c r="S1846" s="289"/>
      <c r="T1846" s="290"/>
      <c r="U1846" s="290"/>
      <c r="V1846" s="52"/>
      <c r="W1846" s="56"/>
      <c r="X1846" s="52"/>
    </row>
    <row r="1847" spans="1:53" ht="69.900000000000006" customHeight="1" x14ac:dyDescent="1.1000000000000001">
      <c r="E1847" s="53"/>
      <c r="F1847" s="54"/>
      <c r="G1847" s="52"/>
      <c r="H1847" s="63" t="s">
        <v>21</v>
      </c>
      <c r="I1847" s="291"/>
      <c r="J1847" s="292"/>
      <c r="K1847" s="292"/>
      <c r="L1847" s="293"/>
      <c r="M1847" s="52"/>
      <c r="N1847" s="52"/>
      <c r="O1847" s="63" t="s">
        <v>21</v>
      </c>
      <c r="P1847" s="294"/>
      <c r="Q1847" s="294"/>
      <c r="R1847" s="294"/>
      <c r="S1847" s="294"/>
      <c r="T1847" s="294"/>
      <c r="U1847" s="294"/>
      <c r="V1847" s="52"/>
      <c r="W1847" s="56"/>
      <c r="X1847" s="52"/>
    </row>
    <row r="1848" spans="1:53" ht="69.900000000000006" customHeight="1" x14ac:dyDescent="1.1000000000000001">
      <c r="E1848" s="53"/>
      <c r="F1848" s="54"/>
      <c r="G1848" s="52"/>
      <c r="H1848" s="63" t="s">
        <v>22</v>
      </c>
      <c r="I1848" s="294"/>
      <c r="J1848" s="294"/>
      <c r="K1848" s="294"/>
      <c r="L1848" s="294"/>
      <c r="M1848" s="52"/>
      <c r="N1848" s="52"/>
      <c r="O1848" s="63" t="s">
        <v>22</v>
      </c>
      <c r="P1848" s="294"/>
      <c r="Q1848" s="294"/>
      <c r="R1848" s="294"/>
      <c r="S1848" s="294"/>
      <c r="T1848" s="294"/>
      <c r="U1848" s="294"/>
      <c r="V1848" s="52"/>
      <c r="W1848" s="56"/>
      <c r="X1848" s="52"/>
    </row>
    <row r="1849" spans="1:53" ht="69.900000000000006" customHeight="1" x14ac:dyDescent="1.1000000000000001">
      <c r="E1849" s="53"/>
      <c r="F1849" s="54"/>
      <c r="G1849" s="52"/>
      <c r="H1849" s="63" t="s">
        <v>22</v>
      </c>
      <c r="I1849" s="294"/>
      <c r="J1849" s="294"/>
      <c r="K1849" s="294"/>
      <c r="L1849" s="294"/>
      <c r="M1849" s="52"/>
      <c r="N1849" s="52"/>
      <c r="O1849" s="63" t="s">
        <v>22</v>
      </c>
      <c r="P1849" s="294"/>
      <c r="Q1849" s="294"/>
      <c r="R1849" s="294"/>
      <c r="S1849" s="294"/>
      <c r="T1849" s="294"/>
      <c r="U1849" s="294"/>
      <c r="V1849" s="52"/>
      <c r="W1849" s="56"/>
      <c r="X1849" s="52"/>
    </row>
    <row r="1850" spans="1:53" ht="39.9" customHeight="1" thickBot="1" x14ac:dyDescent="1.1499999999999999">
      <c r="E1850" s="64"/>
      <c r="F1850" s="65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7"/>
      <c r="U1850" s="67"/>
      <c r="V1850" s="67"/>
      <c r="W1850" s="68"/>
      <c r="X1850" s="52"/>
    </row>
    <row r="1851" spans="1:53" ht="61.8" thickBot="1" x14ac:dyDescent="1.1499999999999999"/>
    <row r="1852" spans="1:53" ht="39.9" customHeight="1" x14ac:dyDescent="1.1000000000000001">
      <c r="A1852" s="41" t="e">
        <f>F1863</f>
        <v>#N/A</v>
      </c>
      <c r="C1852" s="40"/>
      <c r="D1852" s="40"/>
      <c r="E1852" s="48" t="s">
        <v>39</v>
      </c>
      <c r="F1852" s="49">
        <f>F1831+1</f>
        <v>89</v>
      </c>
      <c r="G1852" s="50"/>
      <c r="H1852" s="86" t="s">
        <v>192</v>
      </c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  <c r="V1852" s="50" t="s">
        <v>15</v>
      </c>
      <c r="W1852" s="51"/>
      <c r="X1852" s="52"/>
      <c r="Y1852" s="42" t="e">
        <f>A1854</f>
        <v>#N/A</v>
      </c>
      <c r="Z1852" s="47" t="str">
        <f>CONCATENATE("(",V1854,":",V1857,")")</f>
        <v>(:)</v>
      </c>
      <c r="AA1852" s="44" t="str">
        <f>IF(N1861=" ","",IF(N1861=I1854,B1854,IF(N1861=I1857,B1857," ")))</f>
        <v/>
      </c>
      <c r="AB1852" s="44" t="str">
        <f>IF(V1854&gt;V1857,AV1852,IF(V1857&gt;V1854,AV1853,""))</f>
        <v/>
      </c>
      <c r="AC1852" s="44" t="e">
        <f>CONCATENATE("Tbl.: ",F1854,"   H: ",F1857,"   D: ",F1856)</f>
        <v>#N/A</v>
      </c>
      <c r="AD1852" s="42" t="e">
        <f>IF(OR(I1857="X",I1854="X"),"",IF(N1861=I1854,B1857,B1854))</f>
        <v>#N/A</v>
      </c>
      <c r="AE1852" s="42" t="s">
        <v>4</v>
      </c>
      <c r="AV1852" s="45" t="str">
        <f>CONCATENATE(V1854,":",V1857, " ( ",AN1854,",",AO1854,",",AP1854,",",AQ1854,",",AR1854,",",AS1854,",",AT1854," ) ")</f>
        <v xml:space="preserve">: ( ,,,,,, ) </v>
      </c>
    </row>
    <row r="1853" spans="1:53" ht="39.9" customHeight="1" x14ac:dyDescent="1.1000000000000001">
      <c r="C1853" s="40"/>
      <c r="D1853" s="40"/>
      <c r="E1853" s="53"/>
      <c r="F1853" s="54"/>
      <c r="G1853" s="85" t="s">
        <v>191</v>
      </c>
      <c r="H1853" s="87" t="s">
        <v>193</v>
      </c>
      <c r="I1853" s="52"/>
      <c r="J1853" s="52"/>
      <c r="K1853" s="52"/>
      <c r="L1853" s="52"/>
      <c r="M1853" s="52"/>
      <c r="N1853" s="55">
        <v>1</v>
      </c>
      <c r="O1853" s="55">
        <v>2</v>
      </c>
      <c r="P1853" s="55">
        <v>3</v>
      </c>
      <c r="Q1853" s="55">
        <v>4</v>
      </c>
      <c r="R1853" s="55">
        <v>5</v>
      </c>
      <c r="S1853" s="55">
        <v>6</v>
      </c>
      <c r="T1853" s="55">
        <v>7</v>
      </c>
      <c r="U1853" s="52"/>
      <c r="V1853" s="55" t="s">
        <v>16</v>
      </c>
      <c r="W1853" s="56"/>
      <c r="X1853" s="52"/>
      <c r="AE1853" s="42" t="s">
        <v>38</v>
      </c>
      <c r="AV1853" s="45" t="str">
        <f>CONCATENATE(V1857,":",V1854, " ( ",AN1855,",",AO1855,",",AP1855,",",AQ1855,",",AR1855,",",AS1855,",",AT1855," ) ")</f>
        <v xml:space="preserve">: ( ,,,,,, ) </v>
      </c>
    </row>
    <row r="1854" spans="1:53" ht="39.9" customHeight="1" x14ac:dyDescent="1.1000000000000001">
      <c r="A1854" s="41" t="e">
        <f>CONCATENATE(1,A1852)</f>
        <v>#N/A</v>
      </c>
      <c r="B1854" s="41" t="e">
        <f>VLOOKUP(A1854,'KO KODY SPOLU'!$A$3:$B$478,2,0)</f>
        <v>#N/A</v>
      </c>
      <c r="C1854" s="40"/>
      <c r="D1854" s="40"/>
      <c r="E1854" s="53" t="s">
        <v>14</v>
      </c>
      <c r="F1854" s="54" t="e">
        <f>VLOOKUP(A1852,'zoznam zapasov pomoc'!$A$6:$K$133,11,0)</f>
        <v>#N/A</v>
      </c>
      <c r="G1854" s="298"/>
      <c r="H1854" s="150"/>
      <c r="I1854" s="296" t="str">
        <f>IF(ISERROR(VLOOKUP(B1854,vylosovanie!$N$10:$Q$162,3,0))=TRUE," ",VLOOKUP(B1854,vylosovanie!$N$10:$Q$162,3,0))</f>
        <v xml:space="preserve"> </v>
      </c>
      <c r="J1854" s="297"/>
      <c r="K1854" s="297"/>
      <c r="L1854" s="297"/>
      <c r="M1854" s="52"/>
      <c r="N1854" s="300"/>
      <c r="O1854" s="300"/>
      <c r="P1854" s="300"/>
      <c r="Q1854" s="300"/>
      <c r="R1854" s="300"/>
      <c r="S1854" s="300"/>
      <c r="T1854" s="300"/>
      <c r="U1854" s="52"/>
      <c r="V1854" s="295" t="str">
        <f>IF(SUM(AF1854:AL1855)=0,"",SUM(AF1854:AL1854))</f>
        <v/>
      </c>
      <c r="W1854" s="56"/>
      <c r="X1854" s="52"/>
      <c r="AE1854" s="42">
        <f>VLOOKUP(I1854,vylosovanie!$F$5:$L$41,7,0)</f>
        <v>51</v>
      </c>
      <c r="AF1854" s="57">
        <f>IF(N1854&gt;N1857,1,0)</f>
        <v>0</v>
      </c>
      <c r="AG1854" s="57">
        <f t="shared" ref="AG1854" si="2288">IF(O1854&gt;O1857,1,0)</f>
        <v>0</v>
      </c>
      <c r="AH1854" s="57">
        <f t="shared" ref="AH1854" si="2289">IF(P1854&gt;P1857,1,0)</f>
        <v>0</v>
      </c>
      <c r="AI1854" s="57">
        <f t="shared" ref="AI1854" si="2290">IF(Q1854&gt;Q1857,1,0)</f>
        <v>0</v>
      </c>
      <c r="AJ1854" s="57">
        <f t="shared" ref="AJ1854" si="2291">IF(R1854&gt;R1857,1,0)</f>
        <v>0</v>
      </c>
      <c r="AK1854" s="57">
        <f t="shared" ref="AK1854" si="2292">IF(S1854&gt;S1857,1,0)</f>
        <v>0</v>
      </c>
      <c r="AL1854" s="57">
        <f t="shared" ref="AL1854" si="2293">IF(T1854&gt;T1857,1,0)</f>
        <v>0</v>
      </c>
      <c r="AN1854" s="57" t="str">
        <f t="shared" ref="AN1854" si="2294">IF(ISBLANK(N1854)=TRUE,"",IF(AF1854=1,N1857,-N1854))</f>
        <v/>
      </c>
      <c r="AO1854" s="57" t="str">
        <f t="shared" ref="AO1854" si="2295">IF(ISBLANK(O1854)=TRUE,"",IF(AG1854=1,O1857,-O1854))</f>
        <v/>
      </c>
      <c r="AP1854" s="57" t="str">
        <f t="shared" ref="AP1854" si="2296">IF(ISBLANK(P1854)=TRUE,"",IF(AH1854=1,P1857,-P1854))</f>
        <v/>
      </c>
      <c r="AQ1854" s="57" t="str">
        <f t="shared" ref="AQ1854" si="2297">IF(ISBLANK(Q1854)=TRUE,"",IF(AI1854=1,Q1857,-Q1854))</f>
        <v/>
      </c>
      <c r="AR1854" s="57" t="str">
        <f t="shared" ref="AR1854" si="2298">IF(ISBLANK(R1854)=TRUE,"",IF(AJ1854=1,R1857,-R1854))</f>
        <v/>
      </c>
      <c r="AS1854" s="57" t="str">
        <f t="shared" ref="AS1854" si="2299">IF(ISBLANK(S1854)=TRUE,"",IF(AK1854=1,S1857,-S1854))</f>
        <v/>
      </c>
      <c r="AT1854" s="57" t="str">
        <f t="shared" ref="AT1854" si="2300">IF(ISBLANK(T1854)=TRUE,"",IF(AL1854=1,T1857,-T1854))</f>
        <v/>
      </c>
      <c r="AZ1854" s="58" t="s">
        <v>5</v>
      </c>
      <c r="BA1854" s="58">
        <v>1</v>
      </c>
    </row>
    <row r="1855" spans="1:53" ht="39.9" customHeight="1" x14ac:dyDescent="1.1000000000000001">
      <c r="C1855" s="40"/>
      <c r="D1855" s="40"/>
      <c r="E1855" s="53"/>
      <c r="F1855" s="54"/>
      <c r="G1855" s="299"/>
      <c r="H1855" s="150"/>
      <c r="I1855" s="296" t="str">
        <f>IF(ISERROR(VLOOKUP(B1854,vylosovanie!$N$10:$Q$162,3,0))=TRUE," ",VLOOKUP(B1854,vylosovanie!$N$10:$Q$162,4,0))</f>
        <v xml:space="preserve"> </v>
      </c>
      <c r="J1855" s="297"/>
      <c r="K1855" s="297"/>
      <c r="L1855" s="297"/>
      <c r="M1855" s="52"/>
      <c r="N1855" s="301"/>
      <c r="O1855" s="301"/>
      <c r="P1855" s="301"/>
      <c r="Q1855" s="301"/>
      <c r="R1855" s="301"/>
      <c r="S1855" s="301"/>
      <c r="T1855" s="301"/>
      <c r="U1855" s="52"/>
      <c r="V1855" s="295"/>
      <c r="W1855" s="56"/>
      <c r="X1855" s="52"/>
      <c r="AE1855" s="42">
        <f>VLOOKUP(I1857,vylosovanie!$F$5:$L$41,7,0)</f>
        <v>51</v>
      </c>
      <c r="AF1855" s="57">
        <f>IF(N1857&gt;N1854,1,0)</f>
        <v>0</v>
      </c>
      <c r="AG1855" s="57">
        <f t="shared" ref="AG1855" si="2301">IF(O1857&gt;O1854,1,0)</f>
        <v>0</v>
      </c>
      <c r="AH1855" s="57">
        <f t="shared" ref="AH1855" si="2302">IF(P1857&gt;P1854,1,0)</f>
        <v>0</v>
      </c>
      <c r="AI1855" s="57">
        <f t="shared" ref="AI1855" si="2303">IF(Q1857&gt;Q1854,1,0)</f>
        <v>0</v>
      </c>
      <c r="AJ1855" s="57">
        <f t="shared" ref="AJ1855" si="2304">IF(R1857&gt;R1854,1,0)</f>
        <v>0</v>
      </c>
      <c r="AK1855" s="57">
        <f t="shared" ref="AK1855" si="2305">IF(S1857&gt;S1854,1,0)</f>
        <v>0</v>
      </c>
      <c r="AL1855" s="57">
        <f t="shared" ref="AL1855" si="2306">IF(T1857&gt;T1854,1,0)</f>
        <v>0</v>
      </c>
      <c r="AN1855" s="57" t="str">
        <f t="shared" ref="AN1855" si="2307">IF(ISBLANK(N1857)=TRUE,"",IF(AF1855=1,N1854,-N1857))</f>
        <v/>
      </c>
      <c r="AO1855" s="57" t="str">
        <f t="shared" ref="AO1855" si="2308">IF(ISBLANK(O1857)=TRUE,"",IF(AG1855=1,O1854,-O1857))</f>
        <v/>
      </c>
      <c r="AP1855" s="57" t="str">
        <f t="shared" ref="AP1855" si="2309">IF(ISBLANK(P1857)=TRUE,"",IF(AH1855=1,P1854,-P1857))</f>
        <v/>
      </c>
      <c r="AQ1855" s="57" t="str">
        <f t="shared" ref="AQ1855" si="2310">IF(ISBLANK(Q1857)=TRUE,"",IF(AI1855=1,Q1854,-Q1857))</f>
        <v/>
      </c>
      <c r="AR1855" s="57" t="str">
        <f t="shared" ref="AR1855" si="2311">IF(ISBLANK(R1857)=TRUE,"",IF(AJ1855=1,R1854,-R1857))</f>
        <v/>
      </c>
      <c r="AS1855" s="57" t="str">
        <f t="shared" ref="AS1855" si="2312">IF(ISBLANK(S1857)=TRUE,"",IF(AK1855=1,S1854,-S1857))</f>
        <v/>
      </c>
      <c r="AT1855" s="57" t="str">
        <f t="shared" ref="AT1855" si="2313">IF(ISBLANK(T1857)=TRUE,"",IF(AL1855=1,T1854,-T1857))</f>
        <v/>
      </c>
      <c r="AZ1855" s="58" t="s">
        <v>10</v>
      </c>
      <c r="BA1855" s="58">
        <v>2</v>
      </c>
    </row>
    <row r="1856" spans="1:53" ht="39.9" customHeight="1" x14ac:dyDescent="1.1000000000000001">
      <c r="C1856" s="40"/>
      <c r="D1856" s="40"/>
      <c r="E1856" s="53" t="s">
        <v>20</v>
      </c>
      <c r="F1856" s="54" t="e">
        <f>VLOOKUP(A1852,'zoznam zapasov pomoc'!$A$6:$K$133,9,0)</f>
        <v>#N/A</v>
      </c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6"/>
      <c r="X1856" s="52"/>
      <c r="AZ1856" s="58" t="s">
        <v>23</v>
      </c>
      <c r="BA1856" s="58">
        <v>3</v>
      </c>
    </row>
    <row r="1857" spans="1:53" ht="39.9" customHeight="1" x14ac:dyDescent="1.1000000000000001">
      <c r="A1857" s="41" t="e">
        <f>CONCATENATE(2,A1852)</f>
        <v>#N/A</v>
      </c>
      <c r="B1857" s="41" t="e">
        <f>VLOOKUP(A1857,'KO KODY SPOLU'!$A$3:$B$478,2,0)</f>
        <v>#N/A</v>
      </c>
      <c r="C1857" s="40"/>
      <c r="D1857" s="40"/>
      <c r="E1857" s="53" t="s">
        <v>13</v>
      </c>
      <c r="F1857" s="59" t="e">
        <f>VLOOKUP(A1852,'zoznam zapasov pomoc'!$A$6:$K$133,10,0)</f>
        <v>#N/A</v>
      </c>
      <c r="G1857" s="298"/>
      <c r="H1857" s="150"/>
      <c r="I1857" s="296" t="str">
        <f>IF(ISERROR(VLOOKUP(B1857,vylosovanie!$N$10:$Q$162,3,0))=TRUE," ",VLOOKUP(B1857,vylosovanie!$N$10:$Q$162,3,0))</f>
        <v xml:space="preserve"> </v>
      </c>
      <c r="J1857" s="297"/>
      <c r="K1857" s="297"/>
      <c r="L1857" s="297"/>
      <c r="M1857" s="52"/>
      <c r="N1857" s="300"/>
      <c r="O1857" s="300"/>
      <c r="P1857" s="300"/>
      <c r="Q1857" s="300"/>
      <c r="R1857" s="300"/>
      <c r="S1857" s="300"/>
      <c r="T1857" s="300"/>
      <c r="U1857" s="52"/>
      <c r="V1857" s="295" t="str">
        <f>IF(SUM(AF1854:AL1855)=0,"",SUM(AF1855:AL1855))</f>
        <v/>
      </c>
      <c r="W1857" s="56"/>
      <c r="X1857" s="52"/>
      <c r="AZ1857" s="58" t="s">
        <v>24</v>
      </c>
      <c r="BA1857" s="58">
        <v>4</v>
      </c>
    </row>
    <row r="1858" spans="1:53" ht="39.9" customHeight="1" x14ac:dyDescent="1.1000000000000001">
      <c r="C1858" s="40"/>
      <c r="D1858" s="40"/>
      <c r="E1858" s="60"/>
      <c r="F1858" s="61"/>
      <c r="G1858" s="299"/>
      <c r="H1858" s="150"/>
      <c r="I1858" s="296" t="str">
        <f>IF(ISERROR(VLOOKUP(B1857,vylosovanie!$N$10:$Q$162,3,0))=TRUE," ",VLOOKUP(B1857,vylosovanie!$N$10:$Q$162,4,0))</f>
        <v xml:space="preserve"> </v>
      </c>
      <c r="J1858" s="297"/>
      <c r="K1858" s="297"/>
      <c r="L1858" s="297"/>
      <c r="M1858" s="52"/>
      <c r="N1858" s="301"/>
      <c r="O1858" s="301"/>
      <c r="P1858" s="301"/>
      <c r="Q1858" s="301"/>
      <c r="R1858" s="301"/>
      <c r="S1858" s="301"/>
      <c r="T1858" s="301"/>
      <c r="U1858" s="52"/>
      <c r="V1858" s="295"/>
      <c r="W1858" s="56"/>
      <c r="X1858" s="52"/>
      <c r="AZ1858" s="58" t="s">
        <v>25</v>
      </c>
      <c r="BA1858" s="58">
        <v>5</v>
      </c>
    </row>
    <row r="1859" spans="1:53" ht="39.9" customHeight="1" x14ac:dyDescent="1.1000000000000001">
      <c r="C1859" s="40"/>
      <c r="D1859" s="40"/>
      <c r="E1859" s="53" t="s">
        <v>36</v>
      </c>
      <c r="F1859" s="54" t="s">
        <v>476</v>
      </c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6"/>
      <c r="X1859" s="52"/>
      <c r="AZ1859" s="58" t="s">
        <v>26</v>
      </c>
      <c r="BA1859" s="58">
        <v>6</v>
      </c>
    </row>
    <row r="1860" spans="1:53" ht="39.9" customHeight="1" x14ac:dyDescent="1.1000000000000001">
      <c r="C1860" s="40"/>
      <c r="D1860" s="40"/>
      <c r="E1860" s="60"/>
      <c r="F1860" s="61"/>
      <c r="G1860" s="52"/>
      <c r="H1860" s="52"/>
      <c r="I1860" s="52" t="s">
        <v>17</v>
      </c>
      <c r="J1860" s="52"/>
      <c r="K1860" s="52"/>
      <c r="L1860" s="52"/>
      <c r="M1860" s="52"/>
      <c r="N1860" s="62"/>
      <c r="O1860" s="55"/>
      <c r="P1860" s="55" t="s">
        <v>19</v>
      </c>
      <c r="Q1860" s="55"/>
      <c r="R1860" s="55"/>
      <c r="S1860" s="55"/>
      <c r="T1860" s="55"/>
      <c r="U1860" s="52"/>
      <c r="V1860" s="52"/>
      <c r="W1860" s="56"/>
      <c r="X1860" s="52"/>
      <c r="AZ1860" s="58" t="s">
        <v>27</v>
      </c>
      <c r="BA1860" s="58">
        <v>7</v>
      </c>
    </row>
    <row r="1861" spans="1:53" ht="39.9" customHeight="1" x14ac:dyDescent="1.1000000000000001">
      <c r="E1861" s="53" t="s">
        <v>11</v>
      </c>
      <c r="F1861" s="54"/>
      <c r="G1861" s="52"/>
      <c r="H1861" s="52"/>
      <c r="I1861" s="294"/>
      <c r="J1861" s="294"/>
      <c r="K1861" s="294"/>
      <c r="L1861" s="294"/>
      <c r="M1861" s="52"/>
      <c r="N1861" s="291" t="str">
        <f>IF(I1854="x",I1857,IF(I1857="x",I1854,IF(V1854="w",I1854,IF(V1857="w",I1857,IF(V1854&gt;V1857,I1854,IF(V1857&gt;V1854,I1857," "))))))</f>
        <v xml:space="preserve"> </v>
      </c>
      <c r="O1861" s="302"/>
      <c r="P1861" s="302"/>
      <c r="Q1861" s="302"/>
      <c r="R1861" s="302"/>
      <c r="S1861" s="303"/>
      <c r="T1861" s="52"/>
      <c r="U1861" s="52"/>
      <c r="V1861" s="52"/>
      <c r="W1861" s="56"/>
      <c r="X1861" s="52"/>
      <c r="AZ1861" s="58" t="s">
        <v>28</v>
      </c>
      <c r="BA1861" s="58">
        <v>8</v>
      </c>
    </row>
    <row r="1862" spans="1:53" ht="39.9" customHeight="1" x14ac:dyDescent="1.1000000000000001">
      <c r="E1862" s="60"/>
      <c r="F1862" s="61"/>
      <c r="G1862" s="52"/>
      <c r="H1862" s="52"/>
      <c r="I1862" s="294"/>
      <c r="J1862" s="294"/>
      <c r="K1862" s="294"/>
      <c r="L1862" s="294"/>
      <c r="M1862" s="52"/>
      <c r="N1862" s="291" t="str">
        <f>IF(I1855="x",I1858,IF(I1858="x",I1855,IF(V1854="w",I1855,IF(V1857="w",I1858,IF(V1854&gt;V1857,I1855,IF(V1857&gt;V1854,I1858," "))))))</f>
        <v xml:space="preserve"> </v>
      </c>
      <c r="O1862" s="302"/>
      <c r="P1862" s="302"/>
      <c r="Q1862" s="302"/>
      <c r="R1862" s="302"/>
      <c r="S1862" s="303"/>
      <c r="T1862" s="52"/>
      <c r="U1862" s="52"/>
      <c r="V1862" s="52"/>
      <c r="W1862" s="56"/>
      <c r="X1862" s="52"/>
    </row>
    <row r="1863" spans="1:53" ht="39.9" customHeight="1" x14ac:dyDescent="1.1000000000000001">
      <c r="E1863" s="53" t="s">
        <v>12</v>
      </c>
      <c r="F1863" s="149" t="e">
        <f>IF($K$1=8,VLOOKUP('zapisy k stolom'!F1852,PAVUK!$GR$2:$GS$8,2,0),IF($K$1=16,VLOOKUP('zapisy k stolom'!F1852,PAVUK!$HF$2:$HG$16,2,0),IF($K$1=32,VLOOKUP('zapisy k stolom'!F1852,PAVUK!$HB$2:$HC$32,2,0),IF('zapisy k stolom'!$K$1=64,VLOOKUP('zapisy k stolom'!F1852,PAVUK!$GX$2:$GY$64,2,0),IF('zapisy k stolom'!$K$1=128,VLOOKUP('zapisy k stolom'!F1852,PAVUK!$GT$2:$GU$128,2,0))))))</f>
        <v>#N/A</v>
      </c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6"/>
      <c r="X1863" s="52"/>
    </row>
    <row r="1864" spans="1:53" ht="39.9" customHeight="1" x14ac:dyDescent="1.1000000000000001">
      <c r="E1864" s="60"/>
      <c r="F1864" s="61"/>
      <c r="G1864" s="52"/>
      <c r="H1864" s="52" t="s">
        <v>18</v>
      </c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6"/>
      <c r="X1864" s="52"/>
    </row>
    <row r="1865" spans="1:53" ht="39.9" customHeight="1" x14ac:dyDescent="1.1000000000000001">
      <c r="E1865" s="60"/>
      <c r="F1865" s="61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6"/>
      <c r="X1865" s="52"/>
    </row>
    <row r="1866" spans="1:53" ht="39.9" customHeight="1" x14ac:dyDescent="1.1000000000000001">
      <c r="E1866" s="60"/>
      <c r="F1866" s="61"/>
      <c r="G1866" s="52"/>
      <c r="H1866" s="52"/>
      <c r="I1866" s="289" t="str">
        <f>I1854</f>
        <v xml:space="preserve"> </v>
      </c>
      <c r="J1866" s="289"/>
      <c r="K1866" s="289"/>
      <c r="L1866" s="289"/>
      <c r="M1866" s="52"/>
      <c r="N1866" s="52"/>
      <c r="P1866" s="289" t="str">
        <f>I1857</f>
        <v xml:space="preserve"> </v>
      </c>
      <c r="Q1866" s="289"/>
      <c r="R1866" s="289"/>
      <c r="S1866" s="289"/>
      <c r="T1866" s="290"/>
      <c r="U1866" s="290"/>
      <c r="V1866" s="52"/>
      <c r="W1866" s="56"/>
      <c r="X1866" s="52"/>
    </row>
    <row r="1867" spans="1:53" ht="39.9" customHeight="1" x14ac:dyDescent="1.1000000000000001">
      <c r="E1867" s="60"/>
      <c r="F1867" s="61"/>
      <c r="G1867" s="52"/>
      <c r="H1867" s="52"/>
      <c r="I1867" s="289" t="str">
        <f>I1855</f>
        <v xml:space="preserve"> </v>
      </c>
      <c r="J1867" s="289"/>
      <c r="K1867" s="289"/>
      <c r="L1867" s="289"/>
      <c r="M1867" s="52"/>
      <c r="N1867" s="52"/>
      <c r="O1867" s="52"/>
      <c r="P1867" s="289" t="str">
        <f>I1858</f>
        <v xml:space="preserve"> </v>
      </c>
      <c r="Q1867" s="289"/>
      <c r="R1867" s="289"/>
      <c r="S1867" s="289"/>
      <c r="T1867" s="290"/>
      <c r="U1867" s="290"/>
      <c r="V1867" s="52"/>
      <c r="W1867" s="56"/>
      <c r="X1867" s="52"/>
    </row>
    <row r="1868" spans="1:53" ht="69.900000000000006" customHeight="1" x14ac:dyDescent="1.1000000000000001">
      <c r="E1868" s="53"/>
      <c r="F1868" s="54"/>
      <c r="G1868" s="52"/>
      <c r="H1868" s="63" t="s">
        <v>21</v>
      </c>
      <c r="I1868" s="291"/>
      <c r="J1868" s="292"/>
      <c r="K1868" s="292"/>
      <c r="L1868" s="293"/>
      <c r="M1868" s="52"/>
      <c r="N1868" s="52"/>
      <c r="O1868" s="63" t="s">
        <v>21</v>
      </c>
      <c r="P1868" s="294"/>
      <c r="Q1868" s="294"/>
      <c r="R1868" s="294"/>
      <c r="S1868" s="294"/>
      <c r="T1868" s="294"/>
      <c r="U1868" s="294"/>
      <c r="V1868" s="52"/>
      <c r="W1868" s="56"/>
      <c r="X1868" s="52"/>
    </row>
    <row r="1869" spans="1:53" ht="69.900000000000006" customHeight="1" x14ac:dyDescent="1.1000000000000001">
      <c r="E1869" s="53"/>
      <c r="F1869" s="54"/>
      <c r="G1869" s="52"/>
      <c r="H1869" s="63" t="s">
        <v>22</v>
      </c>
      <c r="I1869" s="294"/>
      <c r="J1869" s="294"/>
      <c r="K1869" s="294"/>
      <c r="L1869" s="294"/>
      <c r="M1869" s="52"/>
      <c r="N1869" s="52"/>
      <c r="O1869" s="63" t="s">
        <v>22</v>
      </c>
      <c r="P1869" s="294"/>
      <c r="Q1869" s="294"/>
      <c r="R1869" s="294"/>
      <c r="S1869" s="294"/>
      <c r="T1869" s="294"/>
      <c r="U1869" s="294"/>
      <c r="V1869" s="52"/>
      <c r="W1869" s="56"/>
      <c r="X1869" s="52"/>
    </row>
    <row r="1870" spans="1:53" ht="69.900000000000006" customHeight="1" x14ac:dyDescent="1.1000000000000001">
      <c r="E1870" s="53"/>
      <c r="F1870" s="54"/>
      <c r="G1870" s="52"/>
      <c r="H1870" s="63" t="s">
        <v>22</v>
      </c>
      <c r="I1870" s="294"/>
      <c r="J1870" s="294"/>
      <c r="K1870" s="294"/>
      <c r="L1870" s="294"/>
      <c r="M1870" s="52"/>
      <c r="N1870" s="52"/>
      <c r="O1870" s="63" t="s">
        <v>22</v>
      </c>
      <c r="P1870" s="294"/>
      <c r="Q1870" s="294"/>
      <c r="R1870" s="294"/>
      <c r="S1870" s="294"/>
      <c r="T1870" s="294"/>
      <c r="U1870" s="294"/>
      <c r="V1870" s="52"/>
      <c r="W1870" s="56"/>
      <c r="X1870" s="52"/>
    </row>
    <row r="1871" spans="1:53" ht="39.9" customHeight="1" thickBot="1" x14ac:dyDescent="1.1499999999999999">
      <c r="E1871" s="64"/>
      <c r="F1871" s="65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7"/>
      <c r="U1871" s="67"/>
      <c r="V1871" s="67"/>
      <c r="W1871" s="68"/>
      <c r="X1871" s="52"/>
    </row>
    <row r="1872" spans="1:53" ht="61.8" thickBot="1" x14ac:dyDescent="1.1499999999999999"/>
    <row r="1873" spans="1:53" ht="39.9" customHeight="1" x14ac:dyDescent="1.1000000000000001">
      <c r="A1873" s="41" t="e">
        <f>F1884</f>
        <v>#N/A</v>
      </c>
      <c r="C1873" s="40"/>
      <c r="D1873" s="40"/>
      <c r="E1873" s="48" t="s">
        <v>39</v>
      </c>
      <c r="F1873" s="49">
        <f>F1852+1</f>
        <v>90</v>
      </c>
      <c r="G1873" s="50"/>
      <c r="H1873" s="86" t="s">
        <v>192</v>
      </c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  <c r="V1873" s="50" t="s">
        <v>15</v>
      </c>
      <c r="W1873" s="51"/>
      <c r="X1873" s="52"/>
      <c r="Y1873" s="42" t="e">
        <f>A1875</f>
        <v>#N/A</v>
      </c>
      <c r="Z1873" s="47" t="str">
        <f>CONCATENATE("(",V1875,":",V1878,")")</f>
        <v>(:)</v>
      </c>
      <c r="AA1873" s="44" t="str">
        <f>IF(N1882=" ","",IF(N1882=I1875,B1875,IF(N1882=I1878,B1878," ")))</f>
        <v/>
      </c>
      <c r="AB1873" s="44" t="str">
        <f>IF(V1875&gt;V1878,AV1873,IF(V1878&gt;V1875,AV1874,""))</f>
        <v/>
      </c>
      <c r="AC1873" s="44" t="e">
        <f>CONCATENATE("Tbl.: ",F1875,"   H: ",F1878,"   D: ",F1877)</f>
        <v>#N/A</v>
      </c>
      <c r="AD1873" s="42" t="e">
        <f>IF(OR(I1878="X",I1875="X"),"",IF(N1882=I1875,B1878,B1875))</f>
        <v>#N/A</v>
      </c>
      <c r="AE1873" s="42" t="s">
        <v>4</v>
      </c>
      <c r="AV1873" s="45" t="str">
        <f>CONCATENATE(V1875,":",V1878, " ( ",AN1875,",",AO1875,",",AP1875,",",AQ1875,",",AR1875,",",AS1875,",",AT1875," ) ")</f>
        <v xml:space="preserve">: ( ,,,,,, ) </v>
      </c>
    </row>
    <row r="1874" spans="1:53" ht="39.9" customHeight="1" x14ac:dyDescent="1.1000000000000001">
      <c r="C1874" s="40"/>
      <c r="D1874" s="40"/>
      <c r="E1874" s="53"/>
      <c r="F1874" s="54"/>
      <c r="G1874" s="85" t="s">
        <v>191</v>
      </c>
      <c r="H1874" s="87" t="s">
        <v>193</v>
      </c>
      <c r="I1874" s="52"/>
      <c r="J1874" s="52"/>
      <c r="K1874" s="52"/>
      <c r="L1874" s="52"/>
      <c r="M1874" s="52"/>
      <c r="N1874" s="55">
        <v>1</v>
      </c>
      <c r="O1874" s="55">
        <v>2</v>
      </c>
      <c r="P1874" s="55">
        <v>3</v>
      </c>
      <c r="Q1874" s="55">
        <v>4</v>
      </c>
      <c r="R1874" s="55">
        <v>5</v>
      </c>
      <c r="S1874" s="55">
        <v>6</v>
      </c>
      <c r="T1874" s="55">
        <v>7</v>
      </c>
      <c r="U1874" s="52"/>
      <c r="V1874" s="55" t="s">
        <v>16</v>
      </c>
      <c r="W1874" s="56"/>
      <c r="X1874" s="52"/>
      <c r="AE1874" s="42" t="s">
        <v>38</v>
      </c>
      <c r="AV1874" s="45" t="str">
        <f>CONCATENATE(V1878,":",V1875, " ( ",AN1876,",",AO1876,",",AP1876,",",AQ1876,",",AR1876,",",AS1876,",",AT1876," ) ")</f>
        <v xml:space="preserve">: ( ,,,,,, ) </v>
      </c>
    </row>
    <row r="1875" spans="1:53" ht="39.9" customHeight="1" x14ac:dyDescent="1.1000000000000001">
      <c r="A1875" s="41" t="e">
        <f>CONCATENATE(1,A1873)</f>
        <v>#N/A</v>
      </c>
      <c r="B1875" s="41" t="e">
        <f>VLOOKUP(A1875,'KO KODY SPOLU'!$A$3:$B$478,2,0)</f>
        <v>#N/A</v>
      </c>
      <c r="C1875" s="40"/>
      <c r="D1875" s="40"/>
      <c r="E1875" s="53" t="s">
        <v>14</v>
      </c>
      <c r="F1875" s="54" t="e">
        <f>VLOOKUP(A1873,'zoznam zapasov pomoc'!$A$6:$K$133,11,0)</f>
        <v>#N/A</v>
      </c>
      <c r="G1875" s="298"/>
      <c r="H1875" s="150"/>
      <c r="I1875" s="296" t="str">
        <f>IF(ISERROR(VLOOKUP(B1875,vylosovanie!$N$10:$Q$162,3,0))=TRUE," ",VLOOKUP(B1875,vylosovanie!$N$10:$Q$162,3,0))</f>
        <v xml:space="preserve"> </v>
      </c>
      <c r="J1875" s="297"/>
      <c r="K1875" s="297"/>
      <c r="L1875" s="297"/>
      <c r="M1875" s="52"/>
      <c r="N1875" s="300"/>
      <c r="O1875" s="300"/>
      <c r="P1875" s="300"/>
      <c r="Q1875" s="300"/>
      <c r="R1875" s="300"/>
      <c r="S1875" s="300"/>
      <c r="T1875" s="300"/>
      <c r="U1875" s="52"/>
      <c r="V1875" s="295" t="str">
        <f>IF(SUM(AF1875:AL1876)=0,"",SUM(AF1875:AL1875))</f>
        <v/>
      </c>
      <c r="W1875" s="56"/>
      <c r="X1875" s="52"/>
      <c r="AE1875" s="42">
        <f>VLOOKUP(I1875,vylosovanie!$F$5:$L$41,7,0)</f>
        <v>51</v>
      </c>
      <c r="AF1875" s="57">
        <f>IF(N1875&gt;N1878,1,0)</f>
        <v>0</v>
      </c>
      <c r="AG1875" s="57">
        <f t="shared" ref="AG1875" si="2314">IF(O1875&gt;O1878,1,0)</f>
        <v>0</v>
      </c>
      <c r="AH1875" s="57">
        <f t="shared" ref="AH1875" si="2315">IF(P1875&gt;P1878,1,0)</f>
        <v>0</v>
      </c>
      <c r="AI1875" s="57">
        <f t="shared" ref="AI1875" si="2316">IF(Q1875&gt;Q1878,1,0)</f>
        <v>0</v>
      </c>
      <c r="AJ1875" s="57">
        <f t="shared" ref="AJ1875" si="2317">IF(R1875&gt;R1878,1,0)</f>
        <v>0</v>
      </c>
      <c r="AK1875" s="57">
        <f t="shared" ref="AK1875" si="2318">IF(S1875&gt;S1878,1,0)</f>
        <v>0</v>
      </c>
      <c r="AL1875" s="57">
        <f t="shared" ref="AL1875" si="2319">IF(T1875&gt;T1878,1,0)</f>
        <v>0</v>
      </c>
      <c r="AN1875" s="57" t="str">
        <f t="shared" ref="AN1875" si="2320">IF(ISBLANK(N1875)=TRUE,"",IF(AF1875=1,N1878,-N1875))</f>
        <v/>
      </c>
      <c r="AO1875" s="57" t="str">
        <f t="shared" ref="AO1875" si="2321">IF(ISBLANK(O1875)=TRUE,"",IF(AG1875=1,O1878,-O1875))</f>
        <v/>
      </c>
      <c r="AP1875" s="57" t="str">
        <f t="shared" ref="AP1875" si="2322">IF(ISBLANK(P1875)=TRUE,"",IF(AH1875=1,P1878,-P1875))</f>
        <v/>
      </c>
      <c r="AQ1875" s="57" t="str">
        <f t="shared" ref="AQ1875" si="2323">IF(ISBLANK(Q1875)=TRUE,"",IF(AI1875=1,Q1878,-Q1875))</f>
        <v/>
      </c>
      <c r="AR1875" s="57" t="str">
        <f t="shared" ref="AR1875" si="2324">IF(ISBLANK(R1875)=TRUE,"",IF(AJ1875=1,R1878,-R1875))</f>
        <v/>
      </c>
      <c r="AS1875" s="57" t="str">
        <f t="shared" ref="AS1875" si="2325">IF(ISBLANK(S1875)=TRUE,"",IF(AK1875=1,S1878,-S1875))</f>
        <v/>
      </c>
      <c r="AT1875" s="57" t="str">
        <f t="shared" ref="AT1875" si="2326">IF(ISBLANK(T1875)=TRUE,"",IF(AL1875=1,T1878,-T1875))</f>
        <v/>
      </c>
      <c r="AZ1875" s="58" t="s">
        <v>5</v>
      </c>
      <c r="BA1875" s="58">
        <v>1</v>
      </c>
    </row>
    <row r="1876" spans="1:53" ht="39.9" customHeight="1" x14ac:dyDescent="1.1000000000000001">
      <c r="C1876" s="40"/>
      <c r="D1876" s="40"/>
      <c r="E1876" s="53"/>
      <c r="F1876" s="54"/>
      <c r="G1876" s="299"/>
      <c r="H1876" s="150"/>
      <c r="I1876" s="296" t="str">
        <f>IF(ISERROR(VLOOKUP(B1875,vylosovanie!$N$10:$Q$162,3,0))=TRUE," ",VLOOKUP(B1875,vylosovanie!$N$10:$Q$162,4,0))</f>
        <v xml:space="preserve"> </v>
      </c>
      <c r="J1876" s="297"/>
      <c r="K1876" s="297"/>
      <c r="L1876" s="297"/>
      <c r="M1876" s="52"/>
      <c r="N1876" s="301"/>
      <c r="O1876" s="301"/>
      <c r="P1876" s="301"/>
      <c r="Q1876" s="301"/>
      <c r="R1876" s="301"/>
      <c r="S1876" s="301"/>
      <c r="T1876" s="301"/>
      <c r="U1876" s="52"/>
      <c r="V1876" s="295"/>
      <c r="W1876" s="56"/>
      <c r="X1876" s="52"/>
      <c r="AE1876" s="42">
        <f>VLOOKUP(I1878,vylosovanie!$F$5:$L$41,7,0)</f>
        <v>51</v>
      </c>
      <c r="AF1876" s="57">
        <f>IF(N1878&gt;N1875,1,0)</f>
        <v>0</v>
      </c>
      <c r="AG1876" s="57">
        <f t="shared" ref="AG1876" si="2327">IF(O1878&gt;O1875,1,0)</f>
        <v>0</v>
      </c>
      <c r="AH1876" s="57">
        <f t="shared" ref="AH1876" si="2328">IF(P1878&gt;P1875,1,0)</f>
        <v>0</v>
      </c>
      <c r="AI1876" s="57">
        <f t="shared" ref="AI1876" si="2329">IF(Q1878&gt;Q1875,1,0)</f>
        <v>0</v>
      </c>
      <c r="AJ1876" s="57">
        <f t="shared" ref="AJ1876" si="2330">IF(R1878&gt;R1875,1,0)</f>
        <v>0</v>
      </c>
      <c r="AK1876" s="57">
        <f t="shared" ref="AK1876" si="2331">IF(S1878&gt;S1875,1,0)</f>
        <v>0</v>
      </c>
      <c r="AL1876" s="57">
        <f t="shared" ref="AL1876" si="2332">IF(T1878&gt;T1875,1,0)</f>
        <v>0</v>
      </c>
      <c r="AN1876" s="57" t="str">
        <f t="shared" ref="AN1876" si="2333">IF(ISBLANK(N1878)=TRUE,"",IF(AF1876=1,N1875,-N1878))</f>
        <v/>
      </c>
      <c r="AO1876" s="57" t="str">
        <f t="shared" ref="AO1876" si="2334">IF(ISBLANK(O1878)=TRUE,"",IF(AG1876=1,O1875,-O1878))</f>
        <v/>
      </c>
      <c r="AP1876" s="57" t="str">
        <f t="shared" ref="AP1876" si="2335">IF(ISBLANK(P1878)=TRUE,"",IF(AH1876=1,P1875,-P1878))</f>
        <v/>
      </c>
      <c r="AQ1876" s="57" t="str">
        <f t="shared" ref="AQ1876" si="2336">IF(ISBLANK(Q1878)=TRUE,"",IF(AI1876=1,Q1875,-Q1878))</f>
        <v/>
      </c>
      <c r="AR1876" s="57" t="str">
        <f t="shared" ref="AR1876" si="2337">IF(ISBLANK(R1878)=TRUE,"",IF(AJ1876=1,R1875,-R1878))</f>
        <v/>
      </c>
      <c r="AS1876" s="57" t="str">
        <f t="shared" ref="AS1876" si="2338">IF(ISBLANK(S1878)=TRUE,"",IF(AK1876=1,S1875,-S1878))</f>
        <v/>
      </c>
      <c r="AT1876" s="57" t="str">
        <f t="shared" ref="AT1876" si="2339">IF(ISBLANK(T1878)=TRUE,"",IF(AL1876=1,T1875,-T1878))</f>
        <v/>
      </c>
      <c r="AZ1876" s="58" t="s">
        <v>10</v>
      </c>
      <c r="BA1876" s="58">
        <v>2</v>
      </c>
    </row>
    <row r="1877" spans="1:53" ht="39.9" customHeight="1" x14ac:dyDescent="1.1000000000000001">
      <c r="C1877" s="40"/>
      <c r="D1877" s="40"/>
      <c r="E1877" s="53" t="s">
        <v>20</v>
      </c>
      <c r="F1877" s="54" t="e">
        <f>VLOOKUP(A1873,'zoznam zapasov pomoc'!$A$6:$K$133,9,0)</f>
        <v>#N/A</v>
      </c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6"/>
      <c r="X1877" s="52"/>
      <c r="AZ1877" s="58" t="s">
        <v>23</v>
      </c>
      <c r="BA1877" s="58">
        <v>3</v>
      </c>
    </row>
    <row r="1878" spans="1:53" ht="39.9" customHeight="1" x14ac:dyDescent="1.1000000000000001">
      <c r="A1878" s="41" t="e">
        <f>CONCATENATE(2,A1873)</f>
        <v>#N/A</v>
      </c>
      <c r="B1878" s="41" t="e">
        <f>VLOOKUP(A1878,'KO KODY SPOLU'!$A$3:$B$478,2,0)</f>
        <v>#N/A</v>
      </c>
      <c r="C1878" s="40"/>
      <c r="D1878" s="40"/>
      <c r="E1878" s="53" t="s">
        <v>13</v>
      </c>
      <c r="F1878" s="59" t="e">
        <f>VLOOKUP(A1873,'zoznam zapasov pomoc'!$A$6:$K$133,10,0)</f>
        <v>#N/A</v>
      </c>
      <c r="G1878" s="298"/>
      <c r="H1878" s="150"/>
      <c r="I1878" s="296" t="str">
        <f>IF(ISERROR(VLOOKUP(B1878,vylosovanie!$N$10:$Q$162,3,0))=TRUE," ",VLOOKUP(B1878,vylosovanie!$N$10:$Q$162,3,0))</f>
        <v xml:space="preserve"> </v>
      </c>
      <c r="J1878" s="297"/>
      <c r="K1878" s="297"/>
      <c r="L1878" s="297"/>
      <c r="M1878" s="52"/>
      <c r="N1878" s="300"/>
      <c r="O1878" s="300"/>
      <c r="P1878" s="300"/>
      <c r="Q1878" s="300"/>
      <c r="R1878" s="300"/>
      <c r="S1878" s="300"/>
      <c r="T1878" s="300"/>
      <c r="U1878" s="52"/>
      <c r="V1878" s="295" t="str">
        <f>IF(SUM(AF1875:AL1876)=0,"",SUM(AF1876:AL1876))</f>
        <v/>
      </c>
      <c r="W1878" s="56"/>
      <c r="X1878" s="52"/>
      <c r="AZ1878" s="58" t="s">
        <v>24</v>
      </c>
      <c r="BA1878" s="58">
        <v>4</v>
      </c>
    </row>
    <row r="1879" spans="1:53" ht="39.9" customHeight="1" x14ac:dyDescent="1.1000000000000001">
      <c r="C1879" s="40"/>
      <c r="D1879" s="40"/>
      <c r="E1879" s="60"/>
      <c r="F1879" s="61"/>
      <c r="G1879" s="299"/>
      <c r="H1879" s="150"/>
      <c r="I1879" s="296" t="str">
        <f>IF(ISERROR(VLOOKUP(B1878,vylosovanie!$N$10:$Q$162,3,0))=TRUE," ",VLOOKUP(B1878,vylosovanie!$N$10:$Q$162,4,0))</f>
        <v xml:space="preserve"> </v>
      </c>
      <c r="J1879" s="297"/>
      <c r="K1879" s="297"/>
      <c r="L1879" s="297"/>
      <c r="M1879" s="52"/>
      <c r="N1879" s="301"/>
      <c r="O1879" s="301"/>
      <c r="P1879" s="301"/>
      <c r="Q1879" s="301"/>
      <c r="R1879" s="301"/>
      <c r="S1879" s="301"/>
      <c r="T1879" s="301"/>
      <c r="U1879" s="52"/>
      <c r="V1879" s="295"/>
      <c r="W1879" s="56"/>
      <c r="X1879" s="52"/>
      <c r="AZ1879" s="58" t="s">
        <v>25</v>
      </c>
      <c r="BA1879" s="58">
        <v>5</v>
      </c>
    </row>
    <row r="1880" spans="1:53" ht="39.9" customHeight="1" x14ac:dyDescent="1.1000000000000001">
      <c r="C1880" s="40"/>
      <c r="D1880" s="40"/>
      <c r="E1880" s="53" t="s">
        <v>36</v>
      </c>
      <c r="F1880" s="54" t="s">
        <v>476</v>
      </c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6"/>
      <c r="X1880" s="52"/>
      <c r="AZ1880" s="58" t="s">
        <v>26</v>
      </c>
      <c r="BA1880" s="58">
        <v>6</v>
      </c>
    </row>
    <row r="1881" spans="1:53" ht="39.9" customHeight="1" x14ac:dyDescent="1.1000000000000001">
      <c r="C1881" s="40"/>
      <c r="D1881" s="40"/>
      <c r="E1881" s="60"/>
      <c r="F1881" s="61"/>
      <c r="G1881" s="52"/>
      <c r="H1881" s="52"/>
      <c r="I1881" s="52" t="s">
        <v>17</v>
      </c>
      <c r="J1881" s="52"/>
      <c r="K1881" s="52"/>
      <c r="L1881" s="52"/>
      <c r="M1881" s="52"/>
      <c r="N1881" s="62"/>
      <c r="O1881" s="55"/>
      <c r="P1881" s="55" t="s">
        <v>19</v>
      </c>
      <c r="Q1881" s="55"/>
      <c r="R1881" s="55"/>
      <c r="S1881" s="55"/>
      <c r="T1881" s="55"/>
      <c r="U1881" s="52"/>
      <c r="V1881" s="52"/>
      <c r="W1881" s="56"/>
      <c r="X1881" s="52"/>
      <c r="AZ1881" s="58" t="s">
        <v>27</v>
      </c>
      <c r="BA1881" s="58">
        <v>7</v>
      </c>
    </row>
    <row r="1882" spans="1:53" ht="39.9" customHeight="1" x14ac:dyDescent="1.1000000000000001">
      <c r="E1882" s="53" t="s">
        <v>11</v>
      </c>
      <c r="F1882" s="54"/>
      <c r="G1882" s="52"/>
      <c r="H1882" s="52"/>
      <c r="I1882" s="294"/>
      <c r="J1882" s="294"/>
      <c r="K1882" s="294"/>
      <c r="L1882" s="294"/>
      <c r="M1882" s="52"/>
      <c r="N1882" s="291" t="str">
        <f>IF(I1875="x",I1878,IF(I1878="x",I1875,IF(V1875="w",I1875,IF(V1878="w",I1878,IF(V1875&gt;V1878,I1875,IF(V1878&gt;V1875,I1878," "))))))</f>
        <v xml:space="preserve"> </v>
      </c>
      <c r="O1882" s="302"/>
      <c r="P1882" s="302"/>
      <c r="Q1882" s="302"/>
      <c r="R1882" s="302"/>
      <c r="S1882" s="303"/>
      <c r="T1882" s="52"/>
      <c r="U1882" s="52"/>
      <c r="V1882" s="52"/>
      <c r="W1882" s="56"/>
      <c r="X1882" s="52"/>
      <c r="AZ1882" s="58" t="s">
        <v>28</v>
      </c>
      <c r="BA1882" s="58">
        <v>8</v>
      </c>
    </row>
    <row r="1883" spans="1:53" ht="39.9" customHeight="1" x14ac:dyDescent="1.1000000000000001">
      <c r="E1883" s="60"/>
      <c r="F1883" s="61"/>
      <c r="G1883" s="52"/>
      <c r="H1883" s="52"/>
      <c r="I1883" s="294"/>
      <c r="J1883" s="294"/>
      <c r="K1883" s="294"/>
      <c r="L1883" s="294"/>
      <c r="M1883" s="52"/>
      <c r="N1883" s="291" t="str">
        <f>IF(I1876="x",I1879,IF(I1879="x",I1876,IF(V1875="w",I1876,IF(V1878="w",I1879,IF(V1875&gt;V1878,I1876,IF(V1878&gt;V1875,I1879," "))))))</f>
        <v xml:space="preserve"> </v>
      </c>
      <c r="O1883" s="302"/>
      <c r="P1883" s="302"/>
      <c r="Q1883" s="302"/>
      <c r="R1883" s="302"/>
      <c r="S1883" s="303"/>
      <c r="T1883" s="52"/>
      <c r="U1883" s="52"/>
      <c r="V1883" s="52"/>
      <c r="W1883" s="56"/>
      <c r="X1883" s="52"/>
    </row>
    <row r="1884" spans="1:53" ht="39.9" customHeight="1" x14ac:dyDescent="1.1000000000000001">
      <c r="E1884" s="53" t="s">
        <v>12</v>
      </c>
      <c r="F1884" s="149" t="e">
        <f>IF($K$1=8,VLOOKUP('zapisy k stolom'!F1873,PAVUK!$GR$2:$GS$8,2,0),IF($K$1=16,VLOOKUP('zapisy k stolom'!F1873,PAVUK!$HF$2:$HG$16,2,0),IF($K$1=32,VLOOKUP('zapisy k stolom'!F1873,PAVUK!$HB$2:$HC$32,2,0),IF('zapisy k stolom'!$K$1=64,VLOOKUP('zapisy k stolom'!F1873,PAVUK!$GX$2:$GY$64,2,0),IF('zapisy k stolom'!$K$1=128,VLOOKUP('zapisy k stolom'!F1873,PAVUK!$GT$2:$GU$128,2,0))))))</f>
        <v>#N/A</v>
      </c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6"/>
      <c r="X1884" s="52"/>
    </row>
    <row r="1885" spans="1:53" ht="39.9" customHeight="1" x14ac:dyDescent="1.1000000000000001">
      <c r="E1885" s="60"/>
      <c r="F1885" s="61"/>
      <c r="G1885" s="52"/>
      <c r="H1885" s="52" t="s">
        <v>18</v>
      </c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6"/>
      <c r="X1885" s="52"/>
    </row>
    <row r="1886" spans="1:53" ht="39.9" customHeight="1" x14ac:dyDescent="1.1000000000000001">
      <c r="E1886" s="60"/>
      <c r="F1886" s="61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6"/>
      <c r="X1886" s="52"/>
    </row>
    <row r="1887" spans="1:53" ht="39.9" customHeight="1" x14ac:dyDescent="1.1000000000000001">
      <c r="E1887" s="60"/>
      <c r="F1887" s="61"/>
      <c r="G1887" s="52"/>
      <c r="H1887" s="52"/>
      <c r="I1887" s="289" t="str">
        <f>I1875</f>
        <v xml:space="preserve"> </v>
      </c>
      <c r="J1887" s="289"/>
      <c r="K1887" s="289"/>
      <c r="L1887" s="289"/>
      <c r="M1887" s="52"/>
      <c r="N1887" s="52"/>
      <c r="P1887" s="289" t="str">
        <f>I1878</f>
        <v xml:space="preserve"> </v>
      </c>
      <c r="Q1887" s="289"/>
      <c r="R1887" s="289"/>
      <c r="S1887" s="289"/>
      <c r="T1887" s="290"/>
      <c r="U1887" s="290"/>
      <c r="V1887" s="52"/>
      <c r="W1887" s="56"/>
      <c r="X1887" s="52"/>
    </row>
    <row r="1888" spans="1:53" ht="39.9" customHeight="1" x14ac:dyDescent="1.1000000000000001">
      <c r="E1888" s="60"/>
      <c r="F1888" s="61"/>
      <c r="G1888" s="52"/>
      <c r="H1888" s="52"/>
      <c r="I1888" s="289" t="str">
        <f>I1876</f>
        <v xml:space="preserve"> </v>
      </c>
      <c r="J1888" s="289"/>
      <c r="K1888" s="289"/>
      <c r="L1888" s="289"/>
      <c r="M1888" s="52"/>
      <c r="N1888" s="52"/>
      <c r="O1888" s="52"/>
      <c r="P1888" s="289" t="str">
        <f>I1879</f>
        <v xml:space="preserve"> </v>
      </c>
      <c r="Q1888" s="289"/>
      <c r="R1888" s="289"/>
      <c r="S1888" s="289"/>
      <c r="T1888" s="290"/>
      <c r="U1888" s="290"/>
      <c r="V1888" s="52"/>
      <c r="W1888" s="56"/>
      <c r="X1888" s="52"/>
    </row>
    <row r="1889" spans="1:53" ht="69.900000000000006" customHeight="1" x14ac:dyDescent="1.1000000000000001">
      <c r="E1889" s="53"/>
      <c r="F1889" s="54"/>
      <c r="G1889" s="52"/>
      <c r="H1889" s="63" t="s">
        <v>21</v>
      </c>
      <c r="I1889" s="291"/>
      <c r="J1889" s="292"/>
      <c r="K1889" s="292"/>
      <c r="L1889" s="293"/>
      <c r="M1889" s="52"/>
      <c r="N1889" s="52"/>
      <c r="O1889" s="63" t="s">
        <v>21</v>
      </c>
      <c r="P1889" s="294"/>
      <c r="Q1889" s="294"/>
      <c r="R1889" s="294"/>
      <c r="S1889" s="294"/>
      <c r="T1889" s="294"/>
      <c r="U1889" s="294"/>
      <c r="V1889" s="52"/>
      <c r="W1889" s="56"/>
      <c r="X1889" s="52"/>
    </row>
    <row r="1890" spans="1:53" ht="69.900000000000006" customHeight="1" x14ac:dyDescent="1.1000000000000001">
      <c r="E1890" s="53"/>
      <c r="F1890" s="54"/>
      <c r="G1890" s="52"/>
      <c r="H1890" s="63" t="s">
        <v>22</v>
      </c>
      <c r="I1890" s="294"/>
      <c r="J1890" s="294"/>
      <c r="K1890" s="294"/>
      <c r="L1890" s="294"/>
      <c r="M1890" s="52"/>
      <c r="N1890" s="52"/>
      <c r="O1890" s="63" t="s">
        <v>22</v>
      </c>
      <c r="P1890" s="294"/>
      <c r="Q1890" s="294"/>
      <c r="R1890" s="294"/>
      <c r="S1890" s="294"/>
      <c r="T1890" s="294"/>
      <c r="U1890" s="294"/>
      <c r="V1890" s="52"/>
      <c r="W1890" s="56"/>
      <c r="X1890" s="52"/>
    </row>
    <row r="1891" spans="1:53" ht="69.900000000000006" customHeight="1" x14ac:dyDescent="1.1000000000000001">
      <c r="E1891" s="53"/>
      <c r="F1891" s="54"/>
      <c r="G1891" s="52"/>
      <c r="H1891" s="63" t="s">
        <v>22</v>
      </c>
      <c r="I1891" s="294"/>
      <c r="J1891" s="294"/>
      <c r="K1891" s="294"/>
      <c r="L1891" s="294"/>
      <c r="M1891" s="52"/>
      <c r="N1891" s="52"/>
      <c r="O1891" s="63" t="s">
        <v>22</v>
      </c>
      <c r="P1891" s="294"/>
      <c r="Q1891" s="294"/>
      <c r="R1891" s="294"/>
      <c r="S1891" s="294"/>
      <c r="T1891" s="294"/>
      <c r="U1891" s="294"/>
      <c r="V1891" s="52"/>
      <c r="W1891" s="56"/>
      <c r="X1891" s="52"/>
    </row>
    <row r="1892" spans="1:53" ht="39.9" customHeight="1" thickBot="1" x14ac:dyDescent="1.1499999999999999">
      <c r="E1892" s="64"/>
      <c r="F1892" s="65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7"/>
      <c r="U1892" s="67"/>
      <c r="V1892" s="67"/>
      <c r="W1892" s="68"/>
      <c r="X1892" s="52"/>
    </row>
    <row r="1893" spans="1:53" ht="61.8" thickBot="1" x14ac:dyDescent="1.1499999999999999"/>
    <row r="1894" spans="1:53" ht="39.9" customHeight="1" x14ac:dyDescent="1.1000000000000001">
      <c r="A1894" s="41" t="e">
        <f>F1905</f>
        <v>#N/A</v>
      </c>
      <c r="C1894" s="40"/>
      <c r="D1894" s="40"/>
      <c r="E1894" s="48" t="s">
        <v>39</v>
      </c>
      <c r="F1894" s="49">
        <f>F1873+1</f>
        <v>91</v>
      </c>
      <c r="G1894" s="50"/>
      <c r="H1894" s="86" t="s">
        <v>192</v>
      </c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  <c r="V1894" s="50" t="s">
        <v>15</v>
      </c>
      <c r="W1894" s="51"/>
      <c r="X1894" s="52"/>
      <c r="Y1894" s="42" t="e">
        <f>A1896</f>
        <v>#N/A</v>
      </c>
      <c r="Z1894" s="47" t="str">
        <f>CONCATENATE("(",V1896,":",V1899,")")</f>
        <v>(:)</v>
      </c>
      <c r="AA1894" s="44" t="str">
        <f>IF(N1903=" ","",IF(N1903=I1896,B1896,IF(N1903=I1899,B1899," ")))</f>
        <v/>
      </c>
      <c r="AB1894" s="44" t="str">
        <f>IF(V1896&gt;V1899,AV1894,IF(V1899&gt;V1896,AV1895,""))</f>
        <v/>
      </c>
      <c r="AC1894" s="44" t="e">
        <f>CONCATENATE("Tbl.: ",F1896,"   H: ",F1899,"   D: ",F1898)</f>
        <v>#N/A</v>
      </c>
      <c r="AD1894" s="42" t="e">
        <f>IF(OR(I1899="X",I1896="X"),"",IF(N1903=I1896,B1899,B1896))</f>
        <v>#N/A</v>
      </c>
      <c r="AE1894" s="42" t="s">
        <v>4</v>
      </c>
      <c r="AV1894" s="45" t="str">
        <f>CONCATENATE(V1896,":",V1899, " ( ",AN1896,",",AO1896,",",AP1896,",",AQ1896,",",AR1896,",",AS1896,",",AT1896," ) ")</f>
        <v xml:space="preserve">: ( ,,,,,, ) </v>
      </c>
    </row>
    <row r="1895" spans="1:53" ht="39.9" customHeight="1" x14ac:dyDescent="1.1000000000000001">
      <c r="C1895" s="40"/>
      <c r="D1895" s="40"/>
      <c r="E1895" s="53"/>
      <c r="F1895" s="54"/>
      <c r="G1895" s="85" t="s">
        <v>191</v>
      </c>
      <c r="H1895" s="87" t="s">
        <v>193</v>
      </c>
      <c r="I1895" s="52"/>
      <c r="J1895" s="52"/>
      <c r="K1895" s="52"/>
      <c r="L1895" s="52"/>
      <c r="M1895" s="52"/>
      <c r="N1895" s="55">
        <v>1</v>
      </c>
      <c r="O1895" s="55">
        <v>2</v>
      </c>
      <c r="P1895" s="55">
        <v>3</v>
      </c>
      <c r="Q1895" s="55">
        <v>4</v>
      </c>
      <c r="R1895" s="55">
        <v>5</v>
      </c>
      <c r="S1895" s="55">
        <v>6</v>
      </c>
      <c r="T1895" s="55">
        <v>7</v>
      </c>
      <c r="U1895" s="52"/>
      <c r="V1895" s="55" t="s">
        <v>16</v>
      </c>
      <c r="W1895" s="56"/>
      <c r="X1895" s="52"/>
      <c r="AE1895" s="42" t="s">
        <v>38</v>
      </c>
      <c r="AV1895" s="45" t="str">
        <f>CONCATENATE(V1899,":",V1896, " ( ",AN1897,",",AO1897,",",AP1897,",",AQ1897,",",AR1897,",",AS1897,",",AT1897," ) ")</f>
        <v xml:space="preserve">: ( ,,,,,, ) </v>
      </c>
    </row>
    <row r="1896" spans="1:53" ht="39.9" customHeight="1" x14ac:dyDescent="1.1000000000000001">
      <c r="A1896" s="41" t="e">
        <f>CONCATENATE(1,A1894)</f>
        <v>#N/A</v>
      </c>
      <c r="B1896" s="41" t="e">
        <f>VLOOKUP(A1896,'KO KODY SPOLU'!$A$3:$B$478,2,0)</f>
        <v>#N/A</v>
      </c>
      <c r="C1896" s="40"/>
      <c r="D1896" s="40"/>
      <c r="E1896" s="53" t="s">
        <v>14</v>
      </c>
      <c r="F1896" s="54" t="e">
        <f>VLOOKUP(A1894,'zoznam zapasov pomoc'!$A$6:$K$133,11,0)</f>
        <v>#N/A</v>
      </c>
      <c r="G1896" s="298"/>
      <c r="H1896" s="150"/>
      <c r="I1896" s="296" t="str">
        <f>IF(ISERROR(VLOOKUP(B1896,vylosovanie!$N$10:$Q$162,3,0))=TRUE," ",VLOOKUP(B1896,vylosovanie!$N$10:$Q$162,3,0))</f>
        <v xml:space="preserve"> </v>
      </c>
      <c r="J1896" s="297"/>
      <c r="K1896" s="297"/>
      <c r="L1896" s="297"/>
      <c r="M1896" s="52"/>
      <c r="N1896" s="300"/>
      <c r="O1896" s="300"/>
      <c r="P1896" s="300"/>
      <c r="Q1896" s="300"/>
      <c r="R1896" s="300"/>
      <c r="S1896" s="300"/>
      <c r="T1896" s="300"/>
      <c r="U1896" s="52"/>
      <c r="V1896" s="295" t="str">
        <f>IF(SUM(AF1896:AL1897)=0,"",SUM(AF1896:AL1896))</f>
        <v/>
      </c>
      <c r="W1896" s="56"/>
      <c r="X1896" s="52"/>
      <c r="AE1896" s="42">
        <f>VLOOKUP(I1896,vylosovanie!$F$5:$L$41,7,0)</f>
        <v>51</v>
      </c>
      <c r="AF1896" s="57">
        <f>IF(N1896&gt;N1899,1,0)</f>
        <v>0</v>
      </c>
      <c r="AG1896" s="57">
        <f t="shared" ref="AG1896" si="2340">IF(O1896&gt;O1899,1,0)</f>
        <v>0</v>
      </c>
      <c r="AH1896" s="57">
        <f t="shared" ref="AH1896" si="2341">IF(P1896&gt;P1899,1,0)</f>
        <v>0</v>
      </c>
      <c r="AI1896" s="57">
        <f t="shared" ref="AI1896" si="2342">IF(Q1896&gt;Q1899,1,0)</f>
        <v>0</v>
      </c>
      <c r="AJ1896" s="57">
        <f t="shared" ref="AJ1896" si="2343">IF(R1896&gt;R1899,1,0)</f>
        <v>0</v>
      </c>
      <c r="AK1896" s="57">
        <f t="shared" ref="AK1896" si="2344">IF(S1896&gt;S1899,1,0)</f>
        <v>0</v>
      </c>
      <c r="AL1896" s="57">
        <f t="shared" ref="AL1896" si="2345">IF(T1896&gt;T1899,1,0)</f>
        <v>0</v>
      </c>
      <c r="AN1896" s="57" t="str">
        <f t="shared" ref="AN1896" si="2346">IF(ISBLANK(N1896)=TRUE,"",IF(AF1896=1,N1899,-N1896))</f>
        <v/>
      </c>
      <c r="AO1896" s="57" t="str">
        <f t="shared" ref="AO1896" si="2347">IF(ISBLANK(O1896)=TRUE,"",IF(AG1896=1,O1899,-O1896))</f>
        <v/>
      </c>
      <c r="AP1896" s="57" t="str">
        <f t="shared" ref="AP1896" si="2348">IF(ISBLANK(P1896)=TRUE,"",IF(AH1896=1,P1899,-P1896))</f>
        <v/>
      </c>
      <c r="AQ1896" s="57" t="str">
        <f t="shared" ref="AQ1896" si="2349">IF(ISBLANK(Q1896)=TRUE,"",IF(AI1896=1,Q1899,-Q1896))</f>
        <v/>
      </c>
      <c r="AR1896" s="57" t="str">
        <f t="shared" ref="AR1896" si="2350">IF(ISBLANK(R1896)=TRUE,"",IF(AJ1896=1,R1899,-R1896))</f>
        <v/>
      </c>
      <c r="AS1896" s="57" t="str">
        <f t="shared" ref="AS1896" si="2351">IF(ISBLANK(S1896)=TRUE,"",IF(AK1896=1,S1899,-S1896))</f>
        <v/>
      </c>
      <c r="AT1896" s="57" t="str">
        <f t="shared" ref="AT1896" si="2352">IF(ISBLANK(T1896)=TRUE,"",IF(AL1896=1,T1899,-T1896))</f>
        <v/>
      </c>
      <c r="AZ1896" s="58" t="s">
        <v>5</v>
      </c>
      <c r="BA1896" s="58">
        <v>1</v>
      </c>
    </row>
    <row r="1897" spans="1:53" ht="39.9" customHeight="1" x14ac:dyDescent="1.1000000000000001">
      <c r="C1897" s="40"/>
      <c r="D1897" s="40"/>
      <c r="E1897" s="53"/>
      <c r="F1897" s="54"/>
      <c r="G1897" s="299"/>
      <c r="H1897" s="150"/>
      <c r="I1897" s="296" t="str">
        <f>IF(ISERROR(VLOOKUP(B1896,vylosovanie!$N$10:$Q$162,3,0))=TRUE," ",VLOOKUP(B1896,vylosovanie!$N$10:$Q$162,4,0))</f>
        <v xml:space="preserve"> </v>
      </c>
      <c r="J1897" s="297"/>
      <c r="K1897" s="297"/>
      <c r="L1897" s="297"/>
      <c r="M1897" s="52"/>
      <c r="N1897" s="301"/>
      <c r="O1897" s="301"/>
      <c r="P1897" s="301"/>
      <c r="Q1897" s="301"/>
      <c r="R1897" s="301"/>
      <c r="S1897" s="301"/>
      <c r="T1897" s="301"/>
      <c r="U1897" s="52"/>
      <c r="V1897" s="295"/>
      <c r="W1897" s="56"/>
      <c r="X1897" s="52"/>
      <c r="AE1897" s="42">
        <f>VLOOKUP(I1899,vylosovanie!$F$5:$L$41,7,0)</f>
        <v>51</v>
      </c>
      <c r="AF1897" s="57">
        <f>IF(N1899&gt;N1896,1,0)</f>
        <v>0</v>
      </c>
      <c r="AG1897" s="57">
        <f t="shared" ref="AG1897" si="2353">IF(O1899&gt;O1896,1,0)</f>
        <v>0</v>
      </c>
      <c r="AH1897" s="57">
        <f t="shared" ref="AH1897" si="2354">IF(P1899&gt;P1896,1,0)</f>
        <v>0</v>
      </c>
      <c r="AI1897" s="57">
        <f t="shared" ref="AI1897" si="2355">IF(Q1899&gt;Q1896,1,0)</f>
        <v>0</v>
      </c>
      <c r="AJ1897" s="57">
        <f t="shared" ref="AJ1897" si="2356">IF(R1899&gt;R1896,1,0)</f>
        <v>0</v>
      </c>
      <c r="AK1897" s="57">
        <f t="shared" ref="AK1897" si="2357">IF(S1899&gt;S1896,1,0)</f>
        <v>0</v>
      </c>
      <c r="AL1897" s="57">
        <f t="shared" ref="AL1897" si="2358">IF(T1899&gt;T1896,1,0)</f>
        <v>0</v>
      </c>
      <c r="AN1897" s="57" t="str">
        <f t="shared" ref="AN1897" si="2359">IF(ISBLANK(N1899)=TRUE,"",IF(AF1897=1,N1896,-N1899))</f>
        <v/>
      </c>
      <c r="AO1897" s="57" t="str">
        <f t="shared" ref="AO1897" si="2360">IF(ISBLANK(O1899)=TRUE,"",IF(AG1897=1,O1896,-O1899))</f>
        <v/>
      </c>
      <c r="AP1897" s="57" t="str">
        <f t="shared" ref="AP1897" si="2361">IF(ISBLANK(P1899)=TRUE,"",IF(AH1897=1,P1896,-P1899))</f>
        <v/>
      </c>
      <c r="AQ1897" s="57" t="str">
        <f t="shared" ref="AQ1897" si="2362">IF(ISBLANK(Q1899)=TRUE,"",IF(AI1897=1,Q1896,-Q1899))</f>
        <v/>
      </c>
      <c r="AR1897" s="57" t="str">
        <f t="shared" ref="AR1897" si="2363">IF(ISBLANK(R1899)=TRUE,"",IF(AJ1897=1,R1896,-R1899))</f>
        <v/>
      </c>
      <c r="AS1897" s="57" t="str">
        <f t="shared" ref="AS1897" si="2364">IF(ISBLANK(S1899)=TRUE,"",IF(AK1897=1,S1896,-S1899))</f>
        <v/>
      </c>
      <c r="AT1897" s="57" t="str">
        <f t="shared" ref="AT1897" si="2365">IF(ISBLANK(T1899)=TRUE,"",IF(AL1897=1,T1896,-T1899))</f>
        <v/>
      </c>
      <c r="AZ1897" s="58" t="s">
        <v>10</v>
      </c>
      <c r="BA1897" s="58">
        <v>2</v>
      </c>
    </row>
    <row r="1898" spans="1:53" ht="39.9" customHeight="1" x14ac:dyDescent="1.1000000000000001">
      <c r="C1898" s="40"/>
      <c r="D1898" s="40"/>
      <c r="E1898" s="53" t="s">
        <v>20</v>
      </c>
      <c r="F1898" s="54" t="e">
        <f>VLOOKUP(A1894,'zoznam zapasov pomoc'!$A$6:$K$133,9,0)</f>
        <v>#N/A</v>
      </c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6"/>
      <c r="X1898" s="52"/>
      <c r="AZ1898" s="58" t="s">
        <v>23</v>
      </c>
      <c r="BA1898" s="58">
        <v>3</v>
      </c>
    </row>
    <row r="1899" spans="1:53" ht="39.9" customHeight="1" x14ac:dyDescent="1.1000000000000001">
      <c r="A1899" s="41" t="e">
        <f>CONCATENATE(2,A1894)</f>
        <v>#N/A</v>
      </c>
      <c r="B1899" s="41" t="e">
        <f>VLOOKUP(A1899,'KO KODY SPOLU'!$A$3:$B$478,2,0)</f>
        <v>#N/A</v>
      </c>
      <c r="C1899" s="40"/>
      <c r="D1899" s="40"/>
      <c r="E1899" s="53" t="s">
        <v>13</v>
      </c>
      <c r="F1899" s="59" t="e">
        <f>VLOOKUP(A1894,'zoznam zapasov pomoc'!$A$6:$K$133,10,0)</f>
        <v>#N/A</v>
      </c>
      <c r="G1899" s="298"/>
      <c r="H1899" s="150"/>
      <c r="I1899" s="296" t="str">
        <f>IF(ISERROR(VLOOKUP(B1899,vylosovanie!$N$10:$Q$162,3,0))=TRUE," ",VLOOKUP(B1899,vylosovanie!$N$10:$Q$162,3,0))</f>
        <v xml:space="preserve"> </v>
      </c>
      <c r="J1899" s="297"/>
      <c r="K1899" s="297"/>
      <c r="L1899" s="297"/>
      <c r="M1899" s="52"/>
      <c r="N1899" s="300"/>
      <c r="O1899" s="300"/>
      <c r="P1899" s="300"/>
      <c r="Q1899" s="300"/>
      <c r="R1899" s="300"/>
      <c r="S1899" s="300"/>
      <c r="T1899" s="300"/>
      <c r="U1899" s="52"/>
      <c r="V1899" s="295" t="str">
        <f>IF(SUM(AF1896:AL1897)=0,"",SUM(AF1897:AL1897))</f>
        <v/>
      </c>
      <c r="W1899" s="56"/>
      <c r="X1899" s="52"/>
      <c r="AZ1899" s="58" t="s">
        <v>24</v>
      </c>
      <c r="BA1899" s="58">
        <v>4</v>
      </c>
    </row>
    <row r="1900" spans="1:53" ht="39.9" customHeight="1" x14ac:dyDescent="1.1000000000000001">
      <c r="C1900" s="40"/>
      <c r="D1900" s="40"/>
      <c r="E1900" s="60"/>
      <c r="F1900" s="61"/>
      <c r="G1900" s="299"/>
      <c r="H1900" s="150"/>
      <c r="I1900" s="296" t="str">
        <f>IF(ISERROR(VLOOKUP(B1899,vylosovanie!$N$10:$Q$162,3,0))=TRUE," ",VLOOKUP(B1899,vylosovanie!$N$10:$Q$162,4,0))</f>
        <v xml:space="preserve"> </v>
      </c>
      <c r="J1900" s="297"/>
      <c r="K1900" s="297"/>
      <c r="L1900" s="297"/>
      <c r="M1900" s="52"/>
      <c r="N1900" s="301"/>
      <c r="O1900" s="301"/>
      <c r="P1900" s="301"/>
      <c r="Q1900" s="301"/>
      <c r="R1900" s="301"/>
      <c r="S1900" s="301"/>
      <c r="T1900" s="301"/>
      <c r="U1900" s="52"/>
      <c r="V1900" s="295"/>
      <c r="W1900" s="56"/>
      <c r="X1900" s="52"/>
      <c r="AZ1900" s="58" t="s">
        <v>25</v>
      </c>
      <c r="BA1900" s="58">
        <v>5</v>
      </c>
    </row>
    <row r="1901" spans="1:53" ht="39.9" customHeight="1" x14ac:dyDescent="1.1000000000000001">
      <c r="C1901" s="40"/>
      <c r="D1901" s="40"/>
      <c r="E1901" s="53" t="s">
        <v>36</v>
      </c>
      <c r="F1901" s="54" t="s">
        <v>476</v>
      </c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6"/>
      <c r="X1901" s="52"/>
      <c r="AZ1901" s="58" t="s">
        <v>26</v>
      </c>
      <c r="BA1901" s="58">
        <v>6</v>
      </c>
    </row>
    <row r="1902" spans="1:53" ht="39.9" customHeight="1" x14ac:dyDescent="1.1000000000000001">
      <c r="C1902" s="40"/>
      <c r="D1902" s="40"/>
      <c r="E1902" s="60"/>
      <c r="F1902" s="61"/>
      <c r="G1902" s="52"/>
      <c r="H1902" s="52"/>
      <c r="I1902" s="52" t="s">
        <v>17</v>
      </c>
      <c r="J1902" s="52"/>
      <c r="K1902" s="52"/>
      <c r="L1902" s="52"/>
      <c r="M1902" s="52"/>
      <c r="N1902" s="62"/>
      <c r="O1902" s="55"/>
      <c r="P1902" s="55" t="s">
        <v>19</v>
      </c>
      <c r="Q1902" s="55"/>
      <c r="R1902" s="55"/>
      <c r="S1902" s="55"/>
      <c r="T1902" s="55"/>
      <c r="U1902" s="52"/>
      <c r="V1902" s="52"/>
      <c r="W1902" s="56"/>
      <c r="X1902" s="52"/>
      <c r="AZ1902" s="58" t="s">
        <v>27</v>
      </c>
      <c r="BA1902" s="58">
        <v>7</v>
      </c>
    </row>
    <row r="1903" spans="1:53" ht="39.9" customHeight="1" x14ac:dyDescent="1.1000000000000001">
      <c r="E1903" s="53" t="s">
        <v>11</v>
      </c>
      <c r="F1903" s="54"/>
      <c r="G1903" s="52"/>
      <c r="H1903" s="52"/>
      <c r="I1903" s="294"/>
      <c r="J1903" s="294"/>
      <c r="K1903" s="294"/>
      <c r="L1903" s="294"/>
      <c r="M1903" s="52"/>
      <c r="N1903" s="291" t="str">
        <f>IF(I1896="x",I1899,IF(I1899="x",I1896,IF(V1896="w",I1896,IF(V1899="w",I1899,IF(V1896&gt;V1899,I1896,IF(V1899&gt;V1896,I1899," "))))))</f>
        <v xml:space="preserve"> </v>
      </c>
      <c r="O1903" s="302"/>
      <c r="P1903" s="302"/>
      <c r="Q1903" s="302"/>
      <c r="R1903" s="302"/>
      <c r="S1903" s="303"/>
      <c r="T1903" s="52"/>
      <c r="U1903" s="52"/>
      <c r="V1903" s="52"/>
      <c r="W1903" s="56"/>
      <c r="X1903" s="52"/>
      <c r="AZ1903" s="58" t="s">
        <v>28</v>
      </c>
      <c r="BA1903" s="58">
        <v>8</v>
      </c>
    </row>
    <row r="1904" spans="1:53" ht="39.9" customHeight="1" x14ac:dyDescent="1.1000000000000001">
      <c r="E1904" s="60"/>
      <c r="F1904" s="61"/>
      <c r="G1904" s="52"/>
      <c r="H1904" s="52"/>
      <c r="I1904" s="294"/>
      <c r="J1904" s="294"/>
      <c r="K1904" s="294"/>
      <c r="L1904" s="294"/>
      <c r="M1904" s="52"/>
      <c r="N1904" s="291" t="str">
        <f>IF(I1897="x",I1900,IF(I1900="x",I1897,IF(V1896="w",I1897,IF(V1899="w",I1900,IF(V1896&gt;V1899,I1897,IF(V1899&gt;V1896,I1900," "))))))</f>
        <v xml:space="preserve"> </v>
      </c>
      <c r="O1904" s="302"/>
      <c r="P1904" s="302"/>
      <c r="Q1904" s="302"/>
      <c r="R1904" s="302"/>
      <c r="S1904" s="303"/>
      <c r="T1904" s="52"/>
      <c r="U1904" s="52"/>
      <c r="V1904" s="52"/>
      <c r="W1904" s="56"/>
      <c r="X1904" s="52"/>
    </row>
    <row r="1905" spans="1:53" ht="39.9" customHeight="1" x14ac:dyDescent="1.1000000000000001">
      <c r="E1905" s="53" t="s">
        <v>12</v>
      </c>
      <c r="F1905" s="149" t="e">
        <f>IF($K$1=8,VLOOKUP('zapisy k stolom'!F1894,PAVUK!$GR$2:$GS$8,2,0),IF($K$1=16,VLOOKUP('zapisy k stolom'!F1894,PAVUK!$HF$2:$HG$16,2,0),IF($K$1=32,VLOOKUP('zapisy k stolom'!F1894,PAVUK!$HB$2:$HC$32,2,0),IF('zapisy k stolom'!$K$1=64,VLOOKUP('zapisy k stolom'!F1894,PAVUK!$GX$2:$GY$64,2,0),IF('zapisy k stolom'!$K$1=128,VLOOKUP('zapisy k stolom'!F1894,PAVUK!$GT$2:$GU$128,2,0))))))</f>
        <v>#N/A</v>
      </c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6"/>
      <c r="X1905" s="52"/>
    </row>
    <row r="1906" spans="1:53" ht="39.9" customHeight="1" x14ac:dyDescent="1.1000000000000001">
      <c r="E1906" s="60"/>
      <c r="F1906" s="61"/>
      <c r="G1906" s="52"/>
      <c r="H1906" s="52" t="s">
        <v>18</v>
      </c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6"/>
      <c r="X1906" s="52"/>
    </row>
    <row r="1907" spans="1:53" ht="39.9" customHeight="1" x14ac:dyDescent="1.1000000000000001">
      <c r="E1907" s="60"/>
      <c r="F1907" s="61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6"/>
      <c r="X1907" s="52"/>
    </row>
    <row r="1908" spans="1:53" ht="39.9" customHeight="1" x14ac:dyDescent="1.1000000000000001">
      <c r="E1908" s="60"/>
      <c r="F1908" s="61"/>
      <c r="G1908" s="52"/>
      <c r="H1908" s="52"/>
      <c r="I1908" s="289" t="str">
        <f>I1896</f>
        <v xml:space="preserve"> </v>
      </c>
      <c r="J1908" s="289"/>
      <c r="K1908" s="289"/>
      <c r="L1908" s="289"/>
      <c r="M1908" s="52"/>
      <c r="N1908" s="52"/>
      <c r="P1908" s="289" t="str">
        <f>I1899</f>
        <v xml:space="preserve"> </v>
      </c>
      <c r="Q1908" s="289"/>
      <c r="R1908" s="289"/>
      <c r="S1908" s="289"/>
      <c r="T1908" s="290"/>
      <c r="U1908" s="290"/>
      <c r="V1908" s="52"/>
      <c r="W1908" s="56"/>
      <c r="X1908" s="52"/>
    </row>
    <row r="1909" spans="1:53" ht="39.9" customHeight="1" x14ac:dyDescent="1.1000000000000001">
      <c r="E1909" s="60"/>
      <c r="F1909" s="61"/>
      <c r="G1909" s="52"/>
      <c r="H1909" s="52"/>
      <c r="I1909" s="289" t="str">
        <f>I1897</f>
        <v xml:space="preserve"> </v>
      </c>
      <c r="J1909" s="289"/>
      <c r="K1909" s="289"/>
      <c r="L1909" s="289"/>
      <c r="M1909" s="52"/>
      <c r="N1909" s="52"/>
      <c r="O1909" s="52"/>
      <c r="P1909" s="289" t="str">
        <f>I1900</f>
        <v xml:space="preserve"> </v>
      </c>
      <c r="Q1909" s="289"/>
      <c r="R1909" s="289"/>
      <c r="S1909" s="289"/>
      <c r="T1909" s="290"/>
      <c r="U1909" s="290"/>
      <c r="V1909" s="52"/>
      <c r="W1909" s="56"/>
      <c r="X1909" s="52"/>
    </row>
    <row r="1910" spans="1:53" ht="69.900000000000006" customHeight="1" x14ac:dyDescent="1.1000000000000001">
      <c r="E1910" s="53"/>
      <c r="F1910" s="54"/>
      <c r="G1910" s="52"/>
      <c r="H1910" s="63" t="s">
        <v>21</v>
      </c>
      <c r="I1910" s="291"/>
      <c r="J1910" s="292"/>
      <c r="K1910" s="292"/>
      <c r="L1910" s="293"/>
      <c r="M1910" s="52"/>
      <c r="N1910" s="52"/>
      <c r="O1910" s="63" t="s">
        <v>21</v>
      </c>
      <c r="P1910" s="294"/>
      <c r="Q1910" s="294"/>
      <c r="R1910" s="294"/>
      <c r="S1910" s="294"/>
      <c r="T1910" s="294"/>
      <c r="U1910" s="294"/>
      <c r="V1910" s="52"/>
      <c r="W1910" s="56"/>
      <c r="X1910" s="52"/>
    </row>
    <row r="1911" spans="1:53" ht="69.900000000000006" customHeight="1" x14ac:dyDescent="1.1000000000000001">
      <c r="E1911" s="53"/>
      <c r="F1911" s="54"/>
      <c r="G1911" s="52"/>
      <c r="H1911" s="63" t="s">
        <v>22</v>
      </c>
      <c r="I1911" s="294"/>
      <c r="J1911" s="294"/>
      <c r="K1911" s="294"/>
      <c r="L1911" s="294"/>
      <c r="M1911" s="52"/>
      <c r="N1911" s="52"/>
      <c r="O1911" s="63" t="s">
        <v>22</v>
      </c>
      <c r="P1911" s="294"/>
      <c r="Q1911" s="294"/>
      <c r="R1911" s="294"/>
      <c r="S1911" s="294"/>
      <c r="T1911" s="294"/>
      <c r="U1911" s="294"/>
      <c r="V1911" s="52"/>
      <c r="W1911" s="56"/>
      <c r="X1911" s="52"/>
    </row>
    <row r="1912" spans="1:53" ht="69.900000000000006" customHeight="1" x14ac:dyDescent="1.1000000000000001">
      <c r="E1912" s="53"/>
      <c r="F1912" s="54"/>
      <c r="G1912" s="52"/>
      <c r="H1912" s="63" t="s">
        <v>22</v>
      </c>
      <c r="I1912" s="294"/>
      <c r="J1912" s="294"/>
      <c r="K1912" s="294"/>
      <c r="L1912" s="294"/>
      <c r="M1912" s="52"/>
      <c r="N1912" s="52"/>
      <c r="O1912" s="63" t="s">
        <v>22</v>
      </c>
      <c r="P1912" s="294"/>
      <c r="Q1912" s="294"/>
      <c r="R1912" s="294"/>
      <c r="S1912" s="294"/>
      <c r="T1912" s="294"/>
      <c r="U1912" s="294"/>
      <c r="V1912" s="52"/>
      <c r="W1912" s="56"/>
      <c r="X1912" s="52"/>
    </row>
    <row r="1913" spans="1:53" ht="39.9" customHeight="1" thickBot="1" x14ac:dyDescent="1.1499999999999999">
      <c r="E1913" s="64"/>
      <c r="F1913" s="65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7"/>
      <c r="U1913" s="67"/>
      <c r="V1913" s="67"/>
      <c r="W1913" s="68"/>
      <c r="X1913" s="52"/>
    </row>
    <row r="1914" spans="1:53" ht="61.8" thickBot="1" x14ac:dyDescent="1.1499999999999999"/>
    <row r="1915" spans="1:53" ht="39.9" customHeight="1" x14ac:dyDescent="1.1000000000000001">
      <c r="A1915" s="41" t="e">
        <f>F1926</f>
        <v>#N/A</v>
      </c>
      <c r="C1915" s="40"/>
      <c r="D1915" s="40"/>
      <c r="E1915" s="48" t="s">
        <v>39</v>
      </c>
      <c r="F1915" s="49">
        <f>F1894+1</f>
        <v>92</v>
      </c>
      <c r="G1915" s="50"/>
      <c r="H1915" s="86" t="s">
        <v>192</v>
      </c>
      <c r="I1915" s="50"/>
      <c r="J1915" s="50"/>
      <c r="K1915" s="50"/>
      <c r="L1915" s="50"/>
      <c r="M1915" s="50"/>
      <c r="N1915" s="50"/>
      <c r="O1915" s="50"/>
      <c r="P1915" s="50"/>
      <c r="Q1915" s="50"/>
      <c r="R1915" s="50"/>
      <c r="S1915" s="50"/>
      <c r="T1915" s="50"/>
      <c r="U1915" s="50"/>
      <c r="V1915" s="50" t="s">
        <v>15</v>
      </c>
      <c r="W1915" s="51"/>
      <c r="X1915" s="52"/>
      <c r="Y1915" s="42" t="e">
        <f>A1917</f>
        <v>#N/A</v>
      </c>
      <c r="Z1915" s="47" t="str">
        <f>CONCATENATE("(",V1917,":",V1920,")")</f>
        <v>(:)</v>
      </c>
      <c r="AA1915" s="44" t="str">
        <f>IF(N1924=" ","",IF(N1924=I1917,B1917,IF(N1924=I1920,B1920," ")))</f>
        <v/>
      </c>
      <c r="AB1915" s="44" t="str">
        <f>IF(V1917&gt;V1920,AV1915,IF(V1920&gt;V1917,AV1916,""))</f>
        <v/>
      </c>
      <c r="AC1915" s="44" t="e">
        <f>CONCATENATE("Tbl.: ",F1917,"   H: ",F1920,"   D: ",F1919)</f>
        <v>#N/A</v>
      </c>
      <c r="AD1915" s="42" t="e">
        <f>IF(OR(I1920="X",I1917="X"),"",IF(N1924=I1917,B1920,B1917))</f>
        <v>#N/A</v>
      </c>
      <c r="AE1915" s="42" t="s">
        <v>4</v>
      </c>
      <c r="AV1915" s="45" t="str">
        <f>CONCATENATE(V1917,":",V1920, " ( ",AN1917,",",AO1917,",",AP1917,",",AQ1917,",",AR1917,",",AS1917,",",AT1917," ) ")</f>
        <v xml:space="preserve">: ( ,,,,,, ) </v>
      </c>
    </row>
    <row r="1916" spans="1:53" ht="39.9" customHeight="1" x14ac:dyDescent="1.1000000000000001">
      <c r="C1916" s="40"/>
      <c r="D1916" s="40"/>
      <c r="E1916" s="53"/>
      <c r="F1916" s="54"/>
      <c r="G1916" s="85" t="s">
        <v>191</v>
      </c>
      <c r="H1916" s="87" t="s">
        <v>193</v>
      </c>
      <c r="I1916" s="52"/>
      <c r="J1916" s="52"/>
      <c r="K1916" s="52"/>
      <c r="L1916" s="52"/>
      <c r="M1916" s="52"/>
      <c r="N1916" s="55">
        <v>1</v>
      </c>
      <c r="O1916" s="55">
        <v>2</v>
      </c>
      <c r="P1916" s="55">
        <v>3</v>
      </c>
      <c r="Q1916" s="55">
        <v>4</v>
      </c>
      <c r="R1916" s="55">
        <v>5</v>
      </c>
      <c r="S1916" s="55">
        <v>6</v>
      </c>
      <c r="T1916" s="55">
        <v>7</v>
      </c>
      <c r="U1916" s="52"/>
      <c r="V1916" s="55" t="s">
        <v>16</v>
      </c>
      <c r="W1916" s="56"/>
      <c r="X1916" s="52"/>
      <c r="AE1916" s="42" t="s">
        <v>38</v>
      </c>
      <c r="AV1916" s="45" t="str">
        <f>CONCATENATE(V1920,":",V1917, " ( ",AN1918,",",AO1918,",",AP1918,",",AQ1918,",",AR1918,",",AS1918,",",AT1918," ) ")</f>
        <v xml:space="preserve">: ( ,,,,,, ) </v>
      </c>
    </row>
    <row r="1917" spans="1:53" ht="39.9" customHeight="1" x14ac:dyDescent="1.1000000000000001">
      <c r="A1917" s="41" t="e">
        <f>CONCATENATE(1,A1915)</f>
        <v>#N/A</v>
      </c>
      <c r="B1917" s="41" t="e">
        <f>VLOOKUP(A1917,'KO KODY SPOLU'!$A$3:$B$478,2,0)</f>
        <v>#N/A</v>
      </c>
      <c r="C1917" s="40"/>
      <c r="D1917" s="40"/>
      <c r="E1917" s="53" t="s">
        <v>14</v>
      </c>
      <c r="F1917" s="54" t="e">
        <f>VLOOKUP(A1915,'zoznam zapasov pomoc'!$A$6:$K$133,11,0)</f>
        <v>#N/A</v>
      </c>
      <c r="G1917" s="298"/>
      <c r="H1917" s="150"/>
      <c r="I1917" s="296" t="str">
        <f>IF(ISERROR(VLOOKUP(B1917,vylosovanie!$N$10:$Q$162,3,0))=TRUE," ",VLOOKUP(B1917,vylosovanie!$N$10:$Q$162,3,0))</f>
        <v xml:space="preserve"> </v>
      </c>
      <c r="J1917" s="297"/>
      <c r="K1917" s="297"/>
      <c r="L1917" s="297"/>
      <c r="M1917" s="52"/>
      <c r="N1917" s="300"/>
      <c r="O1917" s="300"/>
      <c r="P1917" s="300"/>
      <c r="Q1917" s="300"/>
      <c r="R1917" s="300"/>
      <c r="S1917" s="300"/>
      <c r="T1917" s="300"/>
      <c r="U1917" s="52"/>
      <c r="V1917" s="295" t="str">
        <f>IF(SUM(AF1917:AL1918)=0,"",SUM(AF1917:AL1917))</f>
        <v/>
      </c>
      <c r="W1917" s="56"/>
      <c r="X1917" s="52"/>
      <c r="AE1917" s="42">
        <f>VLOOKUP(I1917,vylosovanie!$F$5:$L$41,7,0)</f>
        <v>51</v>
      </c>
      <c r="AF1917" s="57">
        <f>IF(N1917&gt;N1920,1,0)</f>
        <v>0</v>
      </c>
      <c r="AG1917" s="57">
        <f t="shared" ref="AG1917" si="2366">IF(O1917&gt;O1920,1,0)</f>
        <v>0</v>
      </c>
      <c r="AH1917" s="57">
        <f t="shared" ref="AH1917" si="2367">IF(P1917&gt;P1920,1,0)</f>
        <v>0</v>
      </c>
      <c r="AI1917" s="57">
        <f t="shared" ref="AI1917" si="2368">IF(Q1917&gt;Q1920,1,0)</f>
        <v>0</v>
      </c>
      <c r="AJ1917" s="57">
        <f t="shared" ref="AJ1917" si="2369">IF(R1917&gt;R1920,1,0)</f>
        <v>0</v>
      </c>
      <c r="AK1917" s="57">
        <f t="shared" ref="AK1917" si="2370">IF(S1917&gt;S1920,1,0)</f>
        <v>0</v>
      </c>
      <c r="AL1917" s="57">
        <f t="shared" ref="AL1917" si="2371">IF(T1917&gt;T1920,1,0)</f>
        <v>0</v>
      </c>
      <c r="AN1917" s="57" t="str">
        <f t="shared" ref="AN1917" si="2372">IF(ISBLANK(N1917)=TRUE,"",IF(AF1917=1,N1920,-N1917))</f>
        <v/>
      </c>
      <c r="AO1917" s="57" t="str">
        <f t="shared" ref="AO1917" si="2373">IF(ISBLANK(O1917)=TRUE,"",IF(AG1917=1,O1920,-O1917))</f>
        <v/>
      </c>
      <c r="AP1917" s="57" t="str">
        <f t="shared" ref="AP1917" si="2374">IF(ISBLANK(P1917)=TRUE,"",IF(AH1917=1,P1920,-P1917))</f>
        <v/>
      </c>
      <c r="AQ1917" s="57" t="str">
        <f t="shared" ref="AQ1917" si="2375">IF(ISBLANK(Q1917)=TRUE,"",IF(AI1917=1,Q1920,-Q1917))</f>
        <v/>
      </c>
      <c r="AR1917" s="57" t="str">
        <f t="shared" ref="AR1917" si="2376">IF(ISBLANK(R1917)=TRUE,"",IF(AJ1917=1,R1920,-R1917))</f>
        <v/>
      </c>
      <c r="AS1917" s="57" t="str">
        <f t="shared" ref="AS1917" si="2377">IF(ISBLANK(S1917)=TRUE,"",IF(AK1917=1,S1920,-S1917))</f>
        <v/>
      </c>
      <c r="AT1917" s="57" t="str">
        <f t="shared" ref="AT1917" si="2378">IF(ISBLANK(T1917)=TRUE,"",IF(AL1917=1,T1920,-T1917))</f>
        <v/>
      </c>
      <c r="AZ1917" s="58" t="s">
        <v>5</v>
      </c>
      <c r="BA1917" s="58">
        <v>1</v>
      </c>
    </row>
    <row r="1918" spans="1:53" ht="39.9" customHeight="1" x14ac:dyDescent="1.1000000000000001">
      <c r="C1918" s="40"/>
      <c r="D1918" s="40"/>
      <c r="E1918" s="53"/>
      <c r="F1918" s="54"/>
      <c r="G1918" s="299"/>
      <c r="H1918" s="150"/>
      <c r="I1918" s="296" t="str">
        <f>IF(ISERROR(VLOOKUP(B1917,vylosovanie!$N$10:$Q$162,3,0))=TRUE," ",VLOOKUP(B1917,vylosovanie!$N$10:$Q$162,4,0))</f>
        <v xml:space="preserve"> </v>
      </c>
      <c r="J1918" s="297"/>
      <c r="K1918" s="297"/>
      <c r="L1918" s="297"/>
      <c r="M1918" s="52"/>
      <c r="N1918" s="301"/>
      <c r="O1918" s="301"/>
      <c r="P1918" s="301"/>
      <c r="Q1918" s="301"/>
      <c r="R1918" s="301"/>
      <c r="S1918" s="301"/>
      <c r="T1918" s="301"/>
      <c r="U1918" s="52"/>
      <c r="V1918" s="295"/>
      <c r="W1918" s="56"/>
      <c r="X1918" s="52"/>
      <c r="AE1918" s="42">
        <f>VLOOKUP(I1920,vylosovanie!$F$5:$L$41,7,0)</f>
        <v>51</v>
      </c>
      <c r="AF1918" s="57">
        <f>IF(N1920&gt;N1917,1,0)</f>
        <v>0</v>
      </c>
      <c r="AG1918" s="57">
        <f t="shared" ref="AG1918" si="2379">IF(O1920&gt;O1917,1,0)</f>
        <v>0</v>
      </c>
      <c r="AH1918" s="57">
        <f t="shared" ref="AH1918" si="2380">IF(P1920&gt;P1917,1,0)</f>
        <v>0</v>
      </c>
      <c r="AI1918" s="57">
        <f t="shared" ref="AI1918" si="2381">IF(Q1920&gt;Q1917,1,0)</f>
        <v>0</v>
      </c>
      <c r="AJ1918" s="57">
        <f t="shared" ref="AJ1918" si="2382">IF(R1920&gt;R1917,1,0)</f>
        <v>0</v>
      </c>
      <c r="AK1918" s="57">
        <f t="shared" ref="AK1918" si="2383">IF(S1920&gt;S1917,1,0)</f>
        <v>0</v>
      </c>
      <c r="AL1918" s="57">
        <f t="shared" ref="AL1918" si="2384">IF(T1920&gt;T1917,1,0)</f>
        <v>0</v>
      </c>
      <c r="AN1918" s="57" t="str">
        <f t="shared" ref="AN1918" si="2385">IF(ISBLANK(N1920)=TRUE,"",IF(AF1918=1,N1917,-N1920))</f>
        <v/>
      </c>
      <c r="AO1918" s="57" t="str">
        <f t="shared" ref="AO1918" si="2386">IF(ISBLANK(O1920)=TRUE,"",IF(AG1918=1,O1917,-O1920))</f>
        <v/>
      </c>
      <c r="AP1918" s="57" t="str">
        <f t="shared" ref="AP1918" si="2387">IF(ISBLANK(P1920)=TRUE,"",IF(AH1918=1,P1917,-P1920))</f>
        <v/>
      </c>
      <c r="AQ1918" s="57" t="str">
        <f t="shared" ref="AQ1918" si="2388">IF(ISBLANK(Q1920)=TRUE,"",IF(AI1918=1,Q1917,-Q1920))</f>
        <v/>
      </c>
      <c r="AR1918" s="57" t="str">
        <f t="shared" ref="AR1918" si="2389">IF(ISBLANK(R1920)=TRUE,"",IF(AJ1918=1,R1917,-R1920))</f>
        <v/>
      </c>
      <c r="AS1918" s="57" t="str">
        <f t="shared" ref="AS1918" si="2390">IF(ISBLANK(S1920)=TRUE,"",IF(AK1918=1,S1917,-S1920))</f>
        <v/>
      </c>
      <c r="AT1918" s="57" t="str">
        <f t="shared" ref="AT1918" si="2391">IF(ISBLANK(T1920)=TRUE,"",IF(AL1918=1,T1917,-T1920))</f>
        <v/>
      </c>
      <c r="AZ1918" s="58" t="s">
        <v>10</v>
      </c>
      <c r="BA1918" s="58">
        <v>2</v>
      </c>
    </row>
    <row r="1919" spans="1:53" ht="39.9" customHeight="1" x14ac:dyDescent="1.1000000000000001">
      <c r="C1919" s="40"/>
      <c r="D1919" s="40"/>
      <c r="E1919" s="53" t="s">
        <v>20</v>
      </c>
      <c r="F1919" s="54" t="e">
        <f>VLOOKUP(A1915,'zoznam zapasov pomoc'!$A$6:$K$133,9,0)</f>
        <v>#N/A</v>
      </c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6"/>
      <c r="X1919" s="52"/>
      <c r="AZ1919" s="58" t="s">
        <v>23</v>
      </c>
      <c r="BA1919" s="58">
        <v>3</v>
      </c>
    </row>
    <row r="1920" spans="1:53" ht="39.9" customHeight="1" x14ac:dyDescent="1.1000000000000001">
      <c r="A1920" s="41" t="e">
        <f>CONCATENATE(2,A1915)</f>
        <v>#N/A</v>
      </c>
      <c r="B1920" s="41" t="e">
        <f>VLOOKUP(A1920,'KO KODY SPOLU'!$A$3:$B$478,2,0)</f>
        <v>#N/A</v>
      </c>
      <c r="C1920" s="40"/>
      <c r="D1920" s="40"/>
      <c r="E1920" s="53" t="s">
        <v>13</v>
      </c>
      <c r="F1920" s="59" t="e">
        <f>VLOOKUP(A1915,'zoznam zapasov pomoc'!$A$6:$K$133,10,0)</f>
        <v>#N/A</v>
      </c>
      <c r="G1920" s="298"/>
      <c r="H1920" s="150"/>
      <c r="I1920" s="296" t="str">
        <f>IF(ISERROR(VLOOKUP(B1920,vylosovanie!$N$10:$Q$162,3,0))=TRUE," ",VLOOKUP(B1920,vylosovanie!$N$10:$Q$162,3,0))</f>
        <v xml:space="preserve"> </v>
      </c>
      <c r="J1920" s="297"/>
      <c r="K1920" s="297"/>
      <c r="L1920" s="297"/>
      <c r="M1920" s="52"/>
      <c r="N1920" s="300"/>
      <c r="O1920" s="300"/>
      <c r="P1920" s="300"/>
      <c r="Q1920" s="300"/>
      <c r="R1920" s="300"/>
      <c r="S1920" s="300"/>
      <c r="T1920" s="300"/>
      <c r="U1920" s="52"/>
      <c r="V1920" s="295" t="str">
        <f>IF(SUM(AF1917:AL1918)=0,"",SUM(AF1918:AL1918))</f>
        <v/>
      </c>
      <c r="W1920" s="56"/>
      <c r="X1920" s="52"/>
      <c r="AZ1920" s="58" t="s">
        <v>24</v>
      </c>
      <c r="BA1920" s="58">
        <v>4</v>
      </c>
    </row>
    <row r="1921" spans="1:53" ht="39.9" customHeight="1" x14ac:dyDescent="1.1000000000000001">
      <c r="C1921" s="40"/>
      <c r="D1921" s="40"/>
      <c r="E1921" s="60"/>
      <c r="F1921" s="61"/>
      <c r="G1921" s="299"/>
      <c r="H1921" s="150"/>
      <c r="I1921" s="296" t="str">
        <f>IF(ISERROR(VLOOKUP(B1920,vylosovanie!$N$10:$Q$162,3,0))=TRUE," ",VLOOKUP(B1920,vylosovanie!$N$10:$Q$162,4,0))</f>
        <v xml:space="preserve"> </v>
      </c>
      <c r="J1921" s="297"/>
      <c r="K1921" s="297"/>
      <c r="L1921" s="297"/>
      <c r="M1921" s="52"/>
      <c r="N1921" s="301"/>
      <c r="O1921" s="301"/>
      <c r="P1921" s="301"/>
      <c r="Q1921" s="301"/>
      <c r="R1921" s="301"/>
      <c r="S1921" s="301"/>
      <c r="T1921" s="301"/>
      <c r="U1921" s="52"/>
      <c r="V1921" s="295"/>
      <c r="W1921" s="56"/>
      <c r="X1921" s="52"/>
      <c r="AZ1921" s="58" t="s">
        <v>25</v>
      </c>
      <c r="BA1921" s="58">
        <v>5</v>
      </c>
    </row>
    <row r="1922" spans="1:53" ht="39.9" customHeight="1" x14ac:dyDescent="1.1000000000000001">
      <c r="C1922" s="40"/>
      <c r="D1922" s="40"/>
      <c r="E1922" s="53" t="s">
        <v>36</v>
      </c>
      <c r="F1922" s="54" t="s">
        <v>476</v>
      </c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6"/>
      <c r="X1922" s="52"/>
      <c r="AZ1922" s="58" t="s">
        <v>26</v>
      </c>
      <c r="BA1922" s="58">
        <v>6</v>
      </c>
    </row>
    <row r="1923" spans="1:53" ht="39.9" customHeight="1" x14ac:dyDescent="1.1000000000000001">
      <c r="C1923" s="40"/>
      <c r="D1923" s="40"/>
      <c r="E1923" s="60"/>
      <c r="F1923" s="61"/>
      <c r="G1923" s="52"/>
      <c r="H1923" s="52"/>
      <c r="I1923" s="52" t="s">
        <v>17</v>
      </c>
      <c r="J1923" s="52"/>
      <c r="K1923" s="52"/>
      <c r="L1923" s="52"/>
      <c r="M1923" s="52"/>
      <c r="N1923" s="62"/>
      <c r="O1923" s="55"/>
      <c r="P1923" s="55" t="s">
        <v>19</v>
      </c>
      <c r="Q1923" s="55"/>
      <c r="R1923" s="55"/>
      <c r="S1923" s="55"/>
      <c r="T1923" s="55"/>
      <c r="U1923" s="52"/>
      <c r="V1923" s="52"/>
      <c r="W1923" s="56"/>
      <c r="X1923" s="52"/>
      <c r="AZ1923" s="58" t="s">
        <v>27</v>
      </c>
      <c r="BA1923" s="58">
        <v>7</v>
      </c>
    </row>
    <row r="1924" spans="1:53" ht="39.9" customHeight="1" x14ac:dyDescent="1.1000000000000001">
      <c r="E1924" s="53" t="s">
        <v>11</v>
      </c>
      <c r="F1924" s="54"/>
      <c r="G1924" s="52"/>
      <c r="H1924" s="52"/>
      <c r="I1924" s="294"/>
      <c r="J1924" s="294"/>
      <c r="K1924" s="294"/>
      <c r="L1924" s="294"/>
      <c r="M1924" s="52"/>
      <c r="N1924" s="291" t="str">
        <f>IF(I1917="x",I1920,IF(I1920="x",I1917,IF(V1917="w",I1917,IF(V1920="w",I1920,IF(V1917&gt;V1920,I1917,IF(V1920&gt;V1917,I1920," "))))))</f>
        <v xml:space="preserve"> </v>
      </c>
      <c r="O1924" s="302"/>
      <c r="P1924" s="302"/>
      <c r="Q1924" s="302"/>
      <c r="R1924" s="302"/>
      <c r="S1924" s="303"/>
      <c r="T1924" s="52"/>
      <c r="U1924" s="52"/>
      <c r="V1924" s="52"/>
      <c r="W1924" s="56"/>
      <c r="X1924" s="52"/>
      <c r="AZ1924" s="58" t="s">
        <v>28</v>
      </c>
      <c r="BA1924" s="58">
        <v>8</v>
      </c>
    </row>
    <row r="1925" spans="1:53" ht="39.9" customHeight="1" x14ac:dyDescent="1.1000000000000001">
      <c r="E1925" s="60"/>
      <c r="F1925" s="61"/>
      <c r="G1925" s="52"/>
      <c r="H1925" s="52"/>
      <c r="I1925" s="294"/>
      <c r="J1925" s="294"/>
      <c r="K1925" s="294"/>
      <c r="L1925" s="294"/>
      <c r="M1925" s="52"/>
      <c r="N1925" s="291" t="str">
        <f>IF(I1918="x",I1921,IF(I1921="x",I1918,IF(V1917="w",I1918,IF(V1920="w",I1921,IF(V1917&gt;V1920,I1918,IF(V1920&gt;V1917,I1921," "))))))</f>
        <v xml:space="preserve"> </v>
      </c>
      <c r="O1925" s="302"/>
      <c r="P1925" s="302"/>
      <c r="Q1925" s="302"/>
      <c r="R1925" s="302"/>
      <c r="S1925" s="303"/>
      <c r="T1925" s="52"/>
      <c r="U1925" s="52"/>
      <c r="V1925" s="52"/>
      <c r="W1925" s="56"/>
      <c r="X1925" s="52"/>
    </row>
    <row r="1926" spans="1:53" ht="39.9" customHeight="1" x14ac:dyDescent="1.1000000000000001">
      <c r="E1926" s="53" t="s">
        <v>12</v>
      </c>
      <c r="F1926" s="149" t="e">
        <f>IF($K$1=8,VLOOKUP('zapisy k stolom'!F1915,PAVUK!$GR$2:$GS$8,2,0),IF($K$1=16,VLOOKUP('zapisy k stolom'!F1915,PAVUK!$HF$2:$HG$16,2,0),IF($K$1=32,VLOOKUP('zapisy k stolom'!F1915,PAVUK!$HB$2:$HC$32,2,0),IF('zapisy k stolom'!$K$1=64,VLOOKUP('zapisy k stolom'!F1915,PAVUK!$GX$2:$GY$64,2,0),IF('zapisy k stolom'!$K$1=128,VLOOKUP('zapisy k stolom'!F1915,PAVUK!$GT$2:$GU$128,2,0))))))</f>
        <v>#N/A</v>
      </c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6"/>
      <c r="X1926" s="52"/>
    </row>
    <row r="1927" spans="1:53" ht="39.9" customHeight="1" x14ac:dyDescent="1.1000000000000001">
      <c r="E1927" s="60"/>
      <c r="F1927" s="61"/>
      <c r="G1927" s="52"/>
      <c r="H1927" s="52" t="s">
        <v>18</v>
      </c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6"/>
      <c r="X1927" s="52"/>
    </row>
    <row r="1928" spans="1:53" ht="39.9" customHeight="1" x14ac:dyDescent="1.1000000000000001">
      <c r="E1928" s="60"/>
      <c r="F1928" s="61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6"/>
      <c r="X1928" s="52"/>
    </row>
    <row r="1929" spans="1:53" ht="39.9" customHeight="1" x14ac:dyDescent="1.1000000000000001">
      <c r="E1929" s="60"/>
      <c r="F1929" s="61"/>
      <c r="G1929" s="52"/>
      <c r="H1929" s="52"/>
      <c r="I1929" s="289" t="str">
        <f>I1917</f>
        <v xml:space="preserve"> </v>
      </c>
      <c r="J1929" s="289"/>
      <c r="K1929" s="289"/>
      <c r="L1929" s="289"/>
      <c r="M1929" s="52"/>
      <c r="N1929" s="52"/>
      <c r="P1929" s="289" t="str">
        <f>I1920</f>
        <v xml:space="preserve"> </v>
      </c>
      <c r="Q1929" s="289"/>
      <c r="R1929" s="289"/>
      <c r="S1929" s="289"/>
      <c r="T1929" s="290"/>
      <c r="U1929" s="290"/>
      <c r="V1929" s="52"/>
      <c r="W1929" s="56"/>
      <c r="X1929" s="52"/>
    </row>
    <row r="1930" spans="1:53" ht="39.9" customHeight="1" x14ac:dyDescent="1.1000000000000001">
      <c r="E1930" s="60"/>
      <c r="F1930" s="61"/>
      <c r="G1930" s="52"/>
      <c r="H1930" s="52"/>
      <c r="I1930" s="289" t="str">
        <f>I1918</f>
        <v xml:space="preserve"> </v>
      </c>
      <c r="J1930" s="289"/>
      <c r="K1930" s="289"/>
      <c r="L1930" s="289"/>
      <c r="M1930" s="52"/>
      <c r="N1930" s="52"/>
      <c r="O1930" s="52"/>
      <c r="P1930" s="289" t="str">
        <f>I1921</f>
        <v xml:space="preserve"> </v>
      </c>
      <c r="Q1930" s="289"/>
      <c r="R1930" s="289"/>
      <c r="S1930" s="289"/>
      <c r="T1930" s="290"/>
      <c r="U1930" s="290"/>
      <c r="V1930" s="52"/>
      <c r="W1930" s="56"/>
      <c r="X1930" s="52"/>
    </row>
    <row r="1931" spans="1:53" ht="69.900000000000006" customHeight="1" x14ac:dyDescent="1.1000000000000001">
      <c r="E1931" s="53"/>
      <c r="F1931" s="54"/>
      <c r="G1931" s="52"/>
      <c r="H1931" s="63" t="s">
        <v>21</v>
      </c>
      <c r="I1931" s="291"/>
      <c r="J1931" s="292"/>
      <c r="K1931" s="292"/>
      <c r="L1931" s="293"/>
      <c r="M1931" s="52"/>
      <c r="N1931" s="52"/>
      <c r="O1931" s="63" t="s">
        <v>21</v>
      </c>
      <c r="P1931" s="294"/>
      <c r="Q1931" s="294"/>
      <c r="R1931" s="294"/>
      <c r="S1931" s="294"/>
      <c r="T1931" s="294"/>
      <c r="U1931" s="294"/>
      <c r="V1931" s="52"/>
      <c r="W1931" s="56"/>
      <c r="X1931" s="52"/>
    </row>
    <row r="1932" spans="1:53" ht="69.900000000000006" customHeight="1" x14ac:dyDescent="1.1000000000000001">
      <c r="E1932" s="53"/>
      <c r="F1932" s="54"/>
      <c r="G1932" s="52"/>
      <c r="H1932" s="63" t="s">
        <v>22</v>
      </c>
      <c r="I1932" s="294"/>
      <c r="J1932" s="294"/>
      <c r="K1932" s="294"/>
      <c r="L1932" s="294"/>
      <c r="M1932" s="52"/>
      <c r="N1932" s="52"/>
      <c r="O1932" s="63" t="s">
        <v>22</v>
      </c>
      <c r="P1932" s="294"/>
      <c r="Q1932" s="294"/>
      <c r="R1932" s="294"/>
      <c r="S1932" s="294"/>
      <c r="T1932" s="294"/>
      <c r="U1932" s="294"/>
      <c r="V1932" s="52"/>
      <c r="W1932" s="56"/>
      <c r="X1932" s="52"/>
    </row>
    <row r="1933" spans="1:53" ht="69.900000000000006" customHeight="1" x14ac:dyDescent="1.1000000000000001">
      <c r="E1933" s="53"/>
      <c r="F1933" s="54"/>
      <c r="G1933" s="52"/>
      <c r="H1933" s="63" t="s">
        <v>22</v>
      </c>
      <c r="I1933" s="294"/>
      <c r="J1933" s="294"/>
      <c r="K1933" s="294"/>
      <c r="L1933" s="294"/>
      <c r="M1933" s="52"/>
      <c r="N1933" s="52"/>
      <c r="O1933" s="63" t="s">
        <v>22</v>
      </c>
      <c r="P1933" s="294"/>
      <c r="Q1933" s="294"/>
      <c r="R1933" s="294"/>
      <c r="S1933" s="294"/>
      <c r="T1933" s="294"/>
      <c r="U1933" s="294"/>
      <c r="V1933" s="52"/>
      <c r="W1933" s="56"/>
      <c r="X1933" s="52"/>
    </row>
    <row r="1934" spans="1:53" ht="39.9" customHeight="1" thickBot="1" x14ac:dyDescent="1.1499999999999999">
      <c r="E1934" s="64"/>
      <c r="F1934" s="65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7"/>
      <c r="U1934" s="67"/>
      <c r="V1934" s="67"/>
      <c r="W1934" s="68"/>
      <c r="X1934" s="52"/>
    </row>
    <row r="1935" spans="1:53" ht="61.8" thickBot="1" x14ac:dyDescent="1.1499999999999999"/>
    <row r="1936" spans="1:53" ht="39.9" customHeight="1" x14ac:dyDescent="1.1000000000000001">
      <c r="A1936" s="41" t="e">
        <f>F1947</f>
        <v>#N/A</v>
      </c>
      <c r="C1936" s="40"/>
      <c r="D1936" s="40"/>
      <c r="E1936" s="48" t="s">
        <v>39</v>
      </c>
      <c r="F1936" s="49">
        <f>F1915+1</f>
        <v>93</v>
      </c>
      <c r="G1936" s="50"/>
      <c r="H1936" s="86" t="s">
        <v>192</v>
      </c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  <c r="U1936" s="50"/>
      <c r="V1936" s="50" t="s">
        <v>15</v>
      </c>
      <c r="W1936" s="51"/>
      <c r="X1936" s="52"/>
      <c r="Y1936" s="42" t="e">
        <f>A1938</f>
        <v>#N/A</v>
      </c>
      <c r="Z1936" s="47" t="str">
        <f>CONCATENATE("(",V1938,":",V1941,")")</f>
        <v>(:)</v>
      </c>
      <c r="AA1936" s="44" t="str">
        <f>IF(N1945=" ","",IF(N1945=I1938,B1938,IF(N1945=I1941,B1941," ")))</f>
        <v/>
      </c>
      <c r="AB1936" s="44" t="str">
        <f>IF(V1938&gt;V1941,AV1936,IF(V1941&gt;V1938,AV1937,""))</f>
        <v/>
      </c>
      <c r="AC1936" s="44" t="e">
        <f>CONCATENATE("Tbl.: ",F1938,"   H: ",F1941,"   D: ",F1940)</f>
        <v>#N/A</v>
      </c>
      <c r="AD1936" s="42" t="e">
        <f>IF(OR(I1941="X",I1938="X"),"",IF(N1945=I1938,B1941,B1938))</f>
        <v>#N/A</v>
      </c>
      <c r="AE1936" s="42" t="s">
        <v>4</v>
      </c>
      <c r="AV1936" s="45" t="str">
        <f>CONCATENATE(V1938,":",V1941, " ( ",AN1938,",",AO1938,",",AP1938,",",AQ1938,",",AR1938,",",AS1938,",",AT1938," ) ")</f>
        <v xml:space="preserve">: ( ,,,,,, ) </v>
      </c>
    </row>
    <row r="1937" spans="1:53" ht="39.9" customHeight="1" x14ac:dyDescent="1.1000000000000001">
      <c r="C1937" s="40"/>
      <c r="D1937" s="40"/>
      <c r="E1937" s="53"/>
      <c r="F1937" s="54"/>
      <c r="G1937" s="85" t="s">
        <v>191</v>
      </c>
      <c r="H1937" s="87" t="s">
        <v>193</v>
      </c>
      <c r="I1937" s="52"/>
      <c r="J1937" s="52"/>
      <c r="K1937" s="52"/>
      <c r="L1937" s="52"/>
      <c r="M1937" s="52"/>
      <c r="N1937" s="55">
        <v>1</v>
      </c>
      <c r="O1937" s="55">
        <v>2</v>
      </c>
      <c r="P1937" s="55">
        <v>3</v>
      </c>
      <c r="Q1937" s="55">
        <v>4</v>
      </c>
      <c r="R1937" s="55">
        <v>5</v>
      </c>
      <c r="S1937" s="55">
        <v>6</v>
      </c>
      <c r="T1937" s="55">
        <v>7</v>
      </c>
      <c r="U1937" s="52"/>
      <c r="V1937" s="55" t="s">
        <v>16</v>
      </c>
      <c r="W1937" s="56"/>
      <c r="X1937" s="52"/>
      <c r="AE1937" s="42" t="s">
        <v>38</v>
      </c>
      <c r="AV1937" s="45" t="str">
        <f>CONCATENATE(V1941,":",V1938, " ( ",AN1939,",",AO1939,",",AP1939,",",AQ1939,",",AR1939,",",AS1939,",",AT1939," ) ")</f>
        <v xml:space="preserve">: ( ,,,,,, ) </v>
      </c>
    </row>
    <row r="1938" spans="1:53" ht="39.9" customHeight="1" x14ac:dyDescent="1.1000000000000001">
      <c r="A1938" s="41" t="e">
        <f>CONCATENATE(1,A1936)</f>
        <v>#N/A</v>
      </c>
      <c r="B1938" s="41" t="e">
        <f>VLOOKUP(A1938,'KO KODY SPOLU'!$A$3:$B$478,2,0)</f>
        <v>#N/A</v>
      </c>
      <c r="C1938" s="40"/>
      <c r="D1938" s="40"/>
      <c r="E1938" s="53" t="s">
        <v>14</v>
      </c>
      <c r="F1938" s="54" t="e">
        <f>VLOOKUP(A1936,'zoznam zapasov pomoc'!$A$6:$K$133,11,0)</f>
        <v>#N/A</v>
      </c>
      <c r="G1938" s="298"/>
      <c r="H1938" s="150"/>
      <c r="I1938" s="296" t="str">
        <f>IF(ISERROR(VLOOKUP(B1938,vylosovanie!$N$10:$Q$162,3,0))=TRUE," ",VLOOKUP(B1938,vylosovanie!$N$10:$Q$162,3,0))</f>
        <v xml:space="preserve"> </v>
      </c>
      <c r="J1938" s="297"/>
      <c r="K1938" s="297"/>
      <c r="L1938" s="297"/>
      <c r="M1938" s="52"/>
      <c r="N1938" s="300"/>
      <c r="O1938" s="300"/>
      <c r="P1938" s="300"/>
      <c r="Q1938" s="300"/>
      <c r="R1938" s="300"/>
      <c r="S1938" s="300"/>
      <c r="T1938" s="300"/>
      <c r="U1938" s="52"/>
      <c r="V1938" s="295" t="str">
        <f>IF(SUM(AF1938:AL1939)=0,"",SUM(AF1938:AL1938))</f>
        <v/>
      </c>
      <c r="W1938" s="56"/>
      <c r="X1938" s="52"/>
      <c r="AE1938" s="42">
        <f>VLOOKUP(I1938,vylosovanie!$F$5:$L$41,7,0)</f>
        <v>51</v>
      </c>
      <c r="AF1938" s="57">
        <f>IF(N1938&gt;N1941,1,0)</f>
        <v>0</v>
      </c>
      <c r="AG1938" s="57">
        <f t="shared" ref="AG1938" si="2392">IF(O1938&gt;O1941,1,0)</f>
        <v>0</v>
      </c>
      <c r="AH1938" s="57">
        <f t="shared" ref="AH1938" si="2393">IF(P1938&gt;P1941,1,0)</f>
        <v>0</v>
      </c>
      <c r="AI1938" s="57">
        <f t="shared" ref="AI1938" si="2394">IF(Q1938&gt;Q1941,1,0)</f>
        <v>0</v>
      </c>
      <c r="AJ1938" s="57">
        <f t="shared" ref="AJ1938" si="2395">IF(R1938&gt;R1941,1,0)</f>
        <v>0</v>
      </c>
      <c r="AK1938" s="57">
        <f t="shared" ref="AK1938" si="2396">IF(S1938&gt;S1941,1,0)</f>
        <v>0</v>
      </c>
      <c r="AL1938" s="57">
        <f t="shared" ref="AL1938" si="2397">IF(T1938&gt;T1941,1,0)</f>
        <v>0</v>
      </c>
      <c r="AN1938" s="57" t="str">
        <f t="shared" ref="AN1938" si="2398">IF(ISBLANK(N1938)=TRUE,"",IF(AF1938=1,N1941,-N1938))</f>
        <v/>
      </c>
      <c r="AO1938" s="57" t="str">
        <f t="shared" ref="AO1938" si="2399">IF(ISBLANK(O1938)=TRUE,"",IF(AG1938=1,O1941,-O1938))</f>
        <v/>
      </c>
      <c r="AP1938" s="57" t="str">
        <f t="shared" ref="AP1938" si="2400">IF(ISBLANK(P1938)=TRUE,"",IF(AH1938=1,P1941,-P1938))</f>
        <v/>
      </c>
      <c r="AQ1938" s="57" t="str">
        <f t="shared" ref="AQ1938" si="2401">IF(ISBLANK(Q1938)=TRUE,"",IF(AI1938=1,Q1941,-Q1938))</f>
        <v/>
      </c>
      <c r="AR1938" s="57" t="str">
        <f t="shared" ref="AR1938" si="2402">IF(ISBLANK(R1938)=TRUE,"",IF(AJ1938=1,R1941,-R1938))</f>
        <v/>
      </c>
      <c r="AS1938" s="57" t="str">
        <f t="shared" ref="AS1938" si="2403">IF(ISBLANK(S1938)=TRUE,"",IF(AK1938=1,S1941,-S1938))</f>
        <v/>
      </c>
      <c r="AT1938" s="57" t="str">
        <f t="shared" ref="AT1938" si="2404">IF(ISBLANK(T1938)=TRUE,"",IF(AL1938=1,T1941,-T1938))</f>
        <v/>
      </c>
      <c r="AZ1938" s="58" t="s">
        <v>5</v>
      </c>
      <c r="BA1938" s="58">
        <v>1</v>
      </c>
    </row>
    <row r="1939" spans="1:53" ht="39.9" customHeight="1" x14ac:dyDescent="1.1000000000000001">
      <c r="C1939" s="40"/>
      <c r="D1939" s="40"/>
      <c r="E1939" s="53"/>
      <c r="F1939" s="54"/>
      <c r="G1939" s="299"/>
      <c r="H1939" s="150"/>
      <c r="I1939" s="296" t="str">
        <f>IF(ISERROR(VLOOKUP(B1938,vylosovanie!$N$10:$Q$162,3,0))=TRUE," ",VLOOKUP(B1938,vylosovanie!$N$10:$Q$162,4,0))</f>
        <v xml:space="preserve"> </v>
      </c>
      <c r="J1939" s="297"/>
      <c r="K1939" s="297"/>
      <c r="L1939" s="297"/>
      <c r="M1939" s="52"/>
      <c r="N1939" s="301"/>
      <c r="O1939" s="301"/>
      <c r="P1939" s="301"/>
      <c r="Q1939" s="301"/>
      <c r="R1939" s="301"/>
      <c r="S1939" s="301"/>
      <c r="T1939" s="301"/>
      <c r="U1939" s="52"/>
      <c r="V1939" s="295"/>
      <c r="W1939" s="56"/>
      <c r="X1939" s="52"/>
      <c r="AE1939" s="42">
        <f>VLOOKUP(I1941,vylosovanie!$F$5:$L$41,7,0)</f>
        <v>51</v>
      </c>
      <c r="AF1939" s="57">
        <f>IF(N1941&gt;N1938,1,0)</f>
        <v>0</v>
      </c>
      <c r="AG1939" s="57">
        <f t="shared" ref="AG1939" si="2405">IF(O1941&gt;O1938,1,0)</f>
        <v>0</v>
      </c>
      <c r="AH1939" s="57">
        <f t="shared" ref="AH1939" si="2406">IF(P1941&gt;P1938,1,0)</f>
        <v>0</v>
      </c>
      <c r="AI1939" s="57">
        <f t="shared" ref="AI1939" si="2407">IF(Q1941&gt;Q1938,1,0)</f>
        <v>0</v>
      </c>
      <c r="AJ1939" s="57">
        <f t="shared" ref="AJ1939" si="2408">IF(R1941&gt;R1938,1,0)</f>
        <v>0</v>
      </c>
      <c r="AK1939" s="57">
        <f t="shared" ref="AK1939" si="2409">IF(S1941&gt;S1938,1,0)</f>
        <v>0</v>
      </c>
      <c r="AL1939" s="57">
        <f t="shared" ref="AL1939" si="2410">IF(T1941&gt;T1938,1,0)</f>
        <v>0</v>
      </c>
      <c r="AN1939" s="57" t="str">
        <f t="shared" ref="AN1939" si="2411">IF(ISBLANK(N1941)=TRUE,"",IF(AF1939=1,N1938,-N1941))</f>
        <v/>
      </c>
      <c r="AO1939" s="57" t="str">
        <f t="shared" ref="AO1939" si="2412">IF(ISBLANK(O1941)=TRUE,"",IF(AG1939=1,O1938,-O1941))</f>
        <v/>
      </c>
      <c r="AP1939" s="57" t="str">
        <f t="shared" ref="AP1939" si="2413">IF(ISBLANK(P1941)=TRUE,"",IF(AH1939=1,P1938,-P1941))</f>
        <v/>
      </c>
      <c r="AQ1939" s="57" t="str">
        <f t="shared" ref="AQ1939" si="2414">IF(ISBLANK(Q1941)=TRUE,"",IF(AI1939=1,Q1938,-Q1941))</f>
        <v/>
      </c>
      <c r="AR1939" s="57" t="str">
        <f t="shared" ref="AR1939" si="2415">IF(ISBLANK(R1941)=TRUE,"",IF(AJ1939=1,R1938,-R1941))</f>
        <v/>
      </c>
      <c r="AS1939" s="57" t="str">
        <f t="shared" ref="AS1939" si="2416">IF(ISBLANK(S1941)=TRUE,"",IF(AK1939=1,S1938,-S1941))</f>
        <v/>
      </c>
      <c r="AT1939" s="57" t="str">
        <f t="shared" ref="AT1939" si="2417">IF(ISBLANK(T1941)=TRUE,"",IF(AL1939=1,T1938,-T1941))</f>
        <v/>
      </c>
      <c r="AZ1939" s="58" t="s">
        <v>10</v>
      </c>
      <c r="BA1939" s="58">
        <v>2</v>
      </c>
    </row>
    <row r="1940" spans="1:53" ht="39.9" customHeight="1" x14ac:dyDescent="1.1000000000000001">
      <c r="C1940" s="40"/>
      <c r="D1940" s="40"/>
      <c r="E1940" s="53" t="s">
        <v>20</v>
      </c>
      <c r="F1940" s="54" t="e">
        <f>VLOOKUP(A1936,'zoznam zapasov pomoc'!$A$6:$K$133,9,0)</f>
        <v>#N/A</v>
      </c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6"/>
      <c r="X1940" s="52"/>
      <c r="AZ1940" s="58" t="s">
        <v>23</v>
      </c>
      <c r="BA1940" s="58">
        <v>3</v>
      </c>
    </row>
    <row r="1941" spans="1:53" ht="39.9" customHeight="1" x14ac:dyDescent="1.1000000000000001">
      <c r="A1941" s="41" t="e">
        <f>CONCATENATE(2,A1936)</f>
        <v>#N/A</v>
      </c>
      <c r="B1941" s="41" t="e">
        <f>VLOOKUP(A1941,'KO KODY SPOLU'!$A$3:$B$478,2,0)</f>
        <v>#N/A</v>
      </c>
      <c r="C1941" s="40"/>
      <c r="D1941" s="40"/>
      <c r="E1941" s="53" t="s">
        <v>13</v>
      </c>
      <c r="F1941" s="59" t="e">
        <f>VLOOKUP(A1936,'zoznam zapasov pomoc'!$A$6:$K$133,10,0)</f>
        <v>#N/A</v>
      </c>
      <c r="G1941" s="298"/>
      <c r="H1941" s="150"/>
      <c r="I1941" s="296" t="str">
        <f>IF(ISERROR(VLOOKUP(B1941,vylosovanie!$N$10:$Q$162,3,0))=TRUE," ",VLOOKUP(B1941,vylosovanie!$N$10:$Q$162,3,0))</f>
        <v xml:space="preserve"> </v>
      </c>
      <c r="J1941" s="297"/>
      <c r="K1941" s="297"/>
      <c r="L1941" s="297"/>
      <c r="M1941" s="52"/>
      <c r="N1941" s="300"/>
      <c r="O1941" s="300"/>
      <c r="P1941" s="300"/>
      <c r="Q1941" s="300"/>
      <c r="R1941" s="300"/>
      <c r="S1941" s="300"/>
      <c r="T1941" s="300"/>
      <c r="U1941" s="52"/>
      <c r="V1941" s="295" t="str">
        <f>IF(SUM(AF1938:AL1939)=0,"",SUM(AF1939:AL1939))</f>
        <v/>
      </c>
      <c r="W1941" s="56"/>
      <c r="X1941" s="52"/>
      <c r="AZ1941" s="58" t="s">
        <v>24</v>
      </c>
      <c r="BA1941" s="58">
        <v>4</v>
      </c>
    </row>
    <row r="1942" spans="1:53" ht="39.9" customHeight="1" x14ac:dyDescent="1.1000000000000001">
      <c r="C1942" s="40"/>
      <c r="D1942" s="40"/>
      <c r="E1942" s="60"/>
      <c r="F1942" s="61"/>
      <c r="G1942" s="299"/>
      <c r="H1942" s="150"/>
      <c r="I1942" s="296" t="str">
        <f>IF(ISERROR(VLOOKUP(B1941,vylosovanie!$N$10:$Q$162,3,0))=TRUE," ",VLOOKUP(B1941,vylosovanie!$N$10:$Q$162,4,0))</f>
        <v xml:space="preserve"> </v>
      </c>
      <c r="J1942" s="297"/>
      <c r="K1942" s="297"/>
      <c r="L1942" s="297"/>
      <c r="M1942" s="52"/>
      <c r="N1942" s="301"/>
      <c r="O1942" s="301"/>
      <c r="P1942" s="301"/>
      <c r="Q1942" s="301"/>
      <c r="R1942" s="301"/>
      <c r="S1942" s="301"/>
      <c r="T1942" s="301"/>
      <c r="U1942" s="52"/>
      <c r="V1942" s="295"/>
      <c r="W1942" s="56"/>
      <c r="X1942" s="52"/>
      <c r="AZ1942" s="58" t="s">
        <v>25</v>
      </c>
      <c r="BA1942" s="58">
        <v>5</v>
      </c>
    </row>
    <row r="1943" spans="1:53" ht="39.9" customHeight="1" x14ac:dyDescent="1.1000000000000001">
      <c r="C1943" s="40"/>
      <c r="D1943" s="40"/>
      <c r="E1943" s="53" t="s">
        <v>36</v>
      </c>
      <c r="F1943" s="54" t="s">
        <v>476</v>
      </c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6"/>
      <c r="X1943" s="52"/>
      <c r="AZ1943" s="58" t="s">
        <v>26</v>
      </c>
      <c r="BA1943" s="58">
        <v>6</v>
      </c>
    </row>
    <row r="1944" spans="1:53" ht="39.9" customHeight="1" x14ac:dyDescent="1.1000000000000001">
      <c r="C1944" s="40"/>
      <c r="D1944" s="40"/>
      <c r="E1944" s="60"/>
      <c r="F1944" s="61"/>
      <c r="G1944" s="52"/>
      <c r="H1944" s="52"/>
      <c r="I1944" s="52" t="s">
        <v>17</v>
      </c>
      <c r="J1944" s="52"/>
      <c r="K1944" s="52"/>
      <c r="L1944" s="52"/>
      <c r="M1944" s="52"/>
      <c r="N1944" s="62"/>
      <c r="O1944" s="55"/>
      <c r="P1944" s="55" t="s">
        <v>19</v>
      </c>
      <c r="Q1944" s="55"/>
      <c r="R1944" s="55"/>
      <c r="S1944" s="55"/>
      <c r="T1944" s="55"/>
      <c r="U1944" s="52"/>
      <c r="V1944" s="52"/>
      <c r="W1944" s="56"/>
      <c r="X1944" s="52"/>
      <c r="AZ1944" s="58" t="s">
        <v>27</v>
      </c>
      <c r="BA1944" s="58">
        <v>7</v>
      </c>
    </row>
    <row r="1945" spans="1:53" ht="39.9" customHeight="1" x14ac:dyDescent="1.1000000000000001">
      <c r="E1945" s="53" t="s">
        <v>11</v>
      </c>
      <c r="F1945" s="54"/>
      <c r="G1945" s="52"/>
      <c r="H1945" s="52"/>
      <c r="I1945" s="294"/>
      <c r="J1945" s="294"/>
      <c r="K1945" s="294"/>
      <c r="L1945" s="294"/>
      <c r="M1945" s="52"/>
      <c r="N1945" s="291" t="str">
        <f>IF(I1938="x",I1941,IF(I1941="x",I1938,IF(V1938="w",I1938,IF(V1941="w",I1941,IF(V1938&gt;V1941,I1938,IF(V1941&gt;V1938,I1941," "))))))</f>
        <v xml:space="preserve"> </v>
      </c>
      <c r="O1945" s="302"/>
      <c r="P1945" s="302"/>
      <c r="Q1945" s="302"/>
      <c r="R1945" s="302"/>
      <c r="S1945" s="303"/>
      <c r="T1945" s="52"/>
      <c r="U1945" s="52"/>
      <c r="V1945" s="52"/>
      <c r="W1945" s="56"/>
      <c r="X1945" s="52"/>
      <c r="AZ1945" s="58" t="s">
        <v>28</v>
      </c>
      <c r="BA1945" s="58">
        <v>8</v>
      </c>
    </row>
    <row r="1946" spans="1:53" ht="39.9" customHeight="1" x14ac:dyDescent="1.1000000000000001">
      <c r="E1946" s="60"/>
      <c r="F1946" s="61"/>
      <c r="G1946" s="52"/>
      <c r="H1946" s="52"/>
      <c r="I1946" s="294"/>
      <c r="J1946" s="294"/>
      <c r="K1946" s="294"/>
      <c r="L1946" s="294"/>
      <c r="M1946" s="52"/>
      <c r="N1946" s="291" t="str">
        <f>IF(I1939="x",I1942,IF(I1942="x",I1939,IF(V1938="w",I1939,IF(V1941="w",I1942,IF(V1938&gt;V1941,I1939,IF(V1941&gt;V1938,I1942," "))))))</f>
        <v xml:space="preserve"> </v>
      </c>
      <c r="O1946" s="302"/>
      <c r="P1946" s="302"/>
      <c r="Q1946" s="302"/>
      <c r="R1946" s="302"/>
      <c r="S1946" s="303"/>
      <c r="T1946" s="52"/>
      <c r="U1946" s="52"/>
      <c r="V1946" s="52"/>
      <c r="W1946" s="56"/>
      <c r="X1946" s="52"/>
    </row>
    <row r="1947" spans="1:53" ht="39.9" customHeight="1" x14ac:dyDescent="1.1000000000000001">
      <c r="E1947" s="53" t="s">
        <v>12</v>
      </c>
      <c r="F1947" s="149" t="e">
        <f>IF($K$1=8,VLOOKUP('zapisy k stolom'!F1936,PAVUK!$GR$2:$GS$8,2,0),IF($K$1=16,VLOOKUP('zapisy k stolom'!F1936,PAVUK!$HF$2:$HG$16,2,0),IF($K$1=32,VLOOKUP('zapisy k stolom'!F1936,PAVUK!$HB$2:$HC$32,2,0),IF('zapisy k stolom'!$K$1=64,VLOOKUP('zapisy k stolom'!F1936,PAVUK!$GX$2:$GY$64,2,0),IF('zapisy k stolom'!$K$1=128,VLOOKUP('zapisy k stolom'!F1936,PAVUK!$GT$2:$GU$128,2,0))))))</f>
        <v>#N/A</v>
      </c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6"/>
      <c r="X1947" s="52"/>
    </row>
    <row r="1948" spans="1:53" ht="39.9" customHeight="1" x14ac:dyDescent="1.1000000000000001">
      <c r="E1948" s="60"/>
      <c r="F1948" s="61"/>
      <c r="G1948" s="52"/>
      <c r="H1948" s="52" t="s">
        <v>18</v>
      </c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6"/>
      <c r="X1948" s="52"/>
    </row>
    <row r="1949" spans="1:53" ht="39.9" customHeight="1" x14ac:dyDescent="1.1000000000000001">
      <c r="E1949" s="60"/>
      <c r="F1949" s="61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6"/>
      <c r="X1949" s="52"/>
    </row>
    <row r="1950" spans="1:53" ht="39.9" customHeight="1" x14ac:dyDescent="1.1000000000000001">
      <c r="E1950" s="60"/>
      <c r="F1950" s="61"/>
      <c r="G1950" s="52"/>
      <c r="H1950" s="52"/>
      <c r="I1950" s="289" t="str">
        <f>I1938</f>
        <v xml:space="preserve"> </v>
      </c>
      <c r="J1950" s="289"/>
      <c r="K1950" s="289"/>
      <c r="L1950" s="289"/>
      <c r="M1950" s="52"/>
      <c r="N1950" s="52"/>
      <c r="P1950" s="289" t="str">
        <f>I1941</f>
        <v xml:space="preserve"> </v>
      </c>
      <c r="Q1950" s="289"/>
      <c r="R1950" s="289"/>
      <c r="S1950" s="289"/>
      <c r="T1950" s="290"/>
      <c r="U1950" s="290"/>
      <c r="V1950" s="52"/>
      <c r="W1950" s="56"/>
      <c r="X1950" s="52"/>
    </row>
    <row r="1951" spans="1:53" ht="39.9" customHeight="1" x14ac:dyDescent="1.1000000000000001">
      <c r="E1951" s="60"/>
      <c r="F1951" s="61"/>
      <c r="G1951" s="52"/>
      <c r="H1951" s="52"/>
      <c r="I1951" s="289" t="str">
        <f>I1939</f>
        <v xml:space="preserve"> </v>
      </c>
      <c r="J1951" s="289"/>
      <c r="K1951" s="289"/>
      <c r="L1951" s="289"/>
      <c r="M1951" s="52"/>
      <c r="N1951" s="52"/>
      <c r="O1951" s="52"/>
      <c r="P1951" s="289" t="str">
        <f>I1942</f>
        <v xml:space="preserve"> </v>
      </c>
      <c r="Q1951" s="289"/>
      <c r="R1951" s="289"/>
      <c r="S1951" s="289"/>
      <c r="T1951" s="290"/>
      <c r="U1951" s="290"/>
      <c r="V1951" s="52"/>
      <c r="W1951" s="56"/>
      <c r="X1951" s="52"/>
    </row>
    <row r="1952" spans="1:53" ht="69.900000000000006" customHeight="1" x14ac:dyDescent="1.1000000000000001">
      <c r="E1952" s="53"/>
      <c r="F1952" s="54"/>
      <c r="G1952" s="52"/>
      <c r="H1952" s="63" t="s">
        <v>21</v>
      </c>
      <c r="I1952" s="291"/>
      <c r="J1952" s="292"/>
      <c r="K1952" s="292"/>
      <c r="L1952" s="293"/>
      <c r="M1952" s="52"/>
      <c r="N1952" s="52"/>
      <c r="O1952" s="63" t="s">
        <v>21</v>
      </c>
      <c r="P1952" s="294"/>
      <c r="Q1952" s="294"/>
      <c r="R1952" s="294"/>
      <c r="S1952" s="294"/>
      <c r="T1952" s="294"/>
      <c r="U1952" s="294"/>
      <c r="V1952" s="52"/>
      <c r="W1952" s="56"/>
      <c r="X1952" s="52"/>
    </row>
    <row r="1953" spans="1:53" ht="69.900000000000006" customHeight="1" x14ac:dyDescent="1.1000000000000001">
      <c r="E1953" s="53"/>
      <c r="F1953" s="54"/>
      <c r="G1953" s="52"/>
      <c r="H1953" s="63" t="s">
        <v>22</v>
      </c>
      <c r="I1953" s="294"/>
      <c r="J1953" s="294"/>
      <c r="K1953" s="294"/>
      <c r="L1953" s="294"/>
      <c r="M1953" s="52"/>
      <c r="N1953" s="52"/>
      <c r="O1953" s="63" t="s">
        <v>22</v>
      </c>
      <c r="P1953" s="294"/>
      <c r="Q1953" s="294"/>
      <c r="R1953" s="294"/>
      <c r="S1953" s="294"/>
      <c r="T1953" s="294"/>
      <c r="U1953" s="294"/>
      <c r="V1953" s="52"/>
      <c r="W1953" s="56"/>
      <c r="X1953" s="52"/>
    </row>
    <row r="1954" spans="1:53" ht="69.900000000000006" customHeight="1" x14ac:dyDescent="1.1000000000000001">
      <c r="E1954" s="53"/>
      <c r="F1954" s="54"/>
      <c r="G1954" s="52"/>
      <c r="H1954" s="63" t="s">
        <v>22</v>
      </c>
      <c r="I1954" s="294"/>
      <c r="J1954" s="294"/>
      <c r="K1954" s="294"/>
      <c r="L1954" s="294"/>
      <c r="M1954" s="52"/>
      <c r="N1954" s="52"/>
      <c r="O1954" s="63" t="s">
        <v>22</v>
      </c>
      <c r="P1954" s="294"/>
      <c r="Q1954" s="294"/>
      <c r="R1954" s="294"/>
      <c r="S1954" s="294"/>
      <c r="T1954" s="294"/>
      <c r="U1954" s="294"/>
      <c r="V1954" s="52"/>
      <c r="W1954" s="56"/>
      <c r="X1954" s="52"/>
    </row>
    <row r="1955" spans="1:53" ht="39.9" customHeight="1" thickBot="1" x14ac:dyDescent="1.1499999999999999">
      <c r="E1955" s="64"/>
      <c r="F1955" s="65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7"/>
      <c r="U1955" s="67"/>
      <c r="V1955" s="67"/>
      <c r="W1955" s="68"/>
      <c r="X1955" s="52"/>
    </row>
    <row r="1956" spans="1:53" ht="61.8" thickBot="1" x14ac:dyDescent="1.1499999999999999"/>
    <row r="1957" spans="1:53" ht="39.9" customHeight="1" x14ac:dyDescent="1.1000000000000001">
      <c r="A1957" s="41" t="e">
        <f>F1968</f>
        <v>#N/A</v>
      </c>
      <c r="C1957" s="40"/>
      <c r="D1957" s="40"/>
      <c r="E1957" s="48" t="s">
        <v>39</v>
      </c>
      <c r="F1957" s="49">
        <f>F1936+1</f>
        <v>94</v>
      </c>
      <c r="G1957" s="50"/>
      <c r="H1957" s="86" t="s">
        <v>192</v>
      </c>
      <c r="I1957" s="50"/>
      <c r="J1957" s="50"/>
      <c r="K1957" s="50"/>
      <c r="L1957" s="50"/>
      <c r="M1957" s="50"/>
      <c r="N1957" s="50"/>
      <c r="O1957" s="50"/>
      <c r="P1957" s="50"/>
      <c r="Q1957" s="50"/>
      <c r="R1957" s="50"/>
      <c r="S1957" s="50"/>
      <c r="T1957" s="50"/>
      <c r="U1957" s="50"/>
      <c r="V1957" s="50" t="s">
        <v>15</v>
      </c>
      <c r="W1957" s="51"/>
      <c r="X1957" s="52"/>
      <c r="Y1957" s="42" t="e">
        <f>A1959</f>
        <v>#N/A</v>
      </c>
      <c r="Z1957" s="47" t="str">
        <f>CONCATENATE("(",V1959,":",V1962,")")</f>
        <v>(:)</v>
      </c>
      <c r="AA1957" s="44" t="str">
        <f>IF(N1966=" ","",IF(N1966=I1959,B1959,IF(N1966=I1962,B1962," ")))</f>
        <v/>
      </c>
      <c r="AB1957" s="44" t="str">
        <f>IF(V1959&gt;V1962,AV1957,IF(V1962&gt;V1959,AV1958,""))</f>
        <v/>
      </c>
      <c r="AC1957" s="44" t="e">
        <f>CONCATENATE("Tbl.: ",F1959,"   H: ",F1962,"   D: ",F1961)</f>
        <v>#N/A</v>
      </c>
      <c r="AD1957" s="42" t="e">
        <f>IF(OR(I1962="X",I1959="X"),"",IF(N1966=I1959,B1962,B1959))</f>
        <v>#N/A</v>
      </c>
      <c r="AE1957" s="42" t="s">
        <v>4</v>
      </c>
      <c r="AV1957" s="45" t="str">
        <f>CONCATENATE(V1959,":",V1962, " ( ",AN1959,",",AO1959,",",AP1959,",",AQ1959,",",AR1959,",",AS1959,",",AT1959," ) ")</f>
        <v xml:space="preserve">: ( ,,,,,, ) </v>
      </c>
    </row>
    <row r="1958" spans="1:53" ht="39.9" customHeight="1" x14ac:dyDescent="1.1000000000000001">
      <c r="C1958" s="40"/>
      <c r="D1958" s="40"/>
      <c r="E1958" s="53"/>
      <c r="F1958" s="54"/>
      <c r="G1958" s="85" t="s">
        <v>191</v>
      </c>
      <c r="H1958" s="87" t="s">
        <v>193</v>
      </c>
      <c r="I1958" s="52"/>
      <c r="J1958" s="52"/>
      <c r="K1958" s="52"/>
      <c r="L1958" s="52"/>
      <c r="M1958" s="52"/>
      <c r="N1958" s="55">
        <v>1</v>
      </c>
      <c r="O1958" s="55">
        <v>2</v>
      </c>
      <c r="P1958" s="55">
        <v>3</v>
      </c>
      <c r="Q1958" s="55">
        <v>4</v>
      </c>
      <c r="R1958" s="55">
        <v>5</v>
      </c>
      <c r="S1958" s="55">
        <v>6</v>
      </c>
      <c r="T1958" s="55">
        <v>7</v>
      </c>
      <c r="U1958" s="52"/>
      <c r="V1958" s="55" t="s">
        <v>16</v>
      </c>
      <c r="W1958" s="56"/>
      <c r="X1958" s="52"/>
      <c r="AE1958" s="42" t="s">
        <v>38</v>
      </c>
      <c r="AV1958" s="45" t="str">
        <f>CONCATENATE(V1962,":",V1959, " ( ",AN1960,",",AO1960,",",AP1960,",",AQ1960,",",AR1960,",",AS1960,",",AT1960," ) ")</f>
        <v xml:space="preserve">: ( ,,,,,, ) </v>
      </c>
    </row>
    <row r="1959" spans="1:53" ht="39.9" customHeight="1" x14ac:dyDescent="1.1000000000000001">
      <c r="A1959" s="41" t="e">
        <f>CONCATENATE(1,A1957)</f>
        <v>#N/A</v>
      </c>
      <c r="B1959" s="41" t="e">
        <f>VLOOKUP(A1959,'KO KODY SPOLU'!$A$3:$B$478,2,0)</f>
        <v>#N/A</v>
      </c>
      <c r="C1959" s="40"/>
      <c r="D1959" s="40"/>
      <c r="E1959" s="53" t="s">
        <v>14</v>
      </c>
      <c r="F1959" s="54" t="e">
        <f>VLOOKUP(A1957,'zoznam zapasov pomoc'!$A$6:$K$133,11,0)</f>
        <v>#N/A</v>
      </c>
      <c r="G1959" s="298"/>
      <c r="H1959" s="150"/>
      <c r="I1959" s="296" t="str">
        <f>IF(ISERROR(VLOOKUP(B1959,vylosovanie!$N$10:$Q$162,3,0))=TRUE," ",VLOOKUP(B1959,vylosovanie!$N$10:$Q$162,3,0))</f>
        <v xml:space="preserve"> </v>
      </c>
      <c r="J1959" s="297"/>
      <c r="K1959" s="297"/>
      <c r="L1959" s="297"/>
      <c r="M1959" s="52"/>
      <c r="N1959" s="300"/>
      <c r="O1959" s="300"/>
      <c r="P1959" s="300"/>
      <c r="Q1959" s="300"/>
      <c r="R1959" s="300"/>
      <c r="S1959" s="300"/>
      <c r="T1959" s="300"/>
      <c r="U1959" s="52"/>
      <c r="V1959" s="295" t="str">
        <f>IF(SUM(AF1959:AL1960)=0,"",SUM(AF1959:AL1959))</f>
        <v/>
      </c>
      <c r="W1959" s="56"/>
      <c r="X1959" s="52"/>
      <c r="AE1959" s="42">
        <f>VLOOKUP(I1959,vylosovanie!$F$5:$L$41,7,0)</f>
        <v>51</v>
      </c>
      <c r="AF1959" s="57">
        <f>IF(N1959&gt;N1962,1,0)</f>
        <v>0</v>
      </c>
      <c r="AG1959" s="57">
        <f t="shared" ref="AG1959" si="2418">IF(O1959&gt;O1962,1,0)</f>
        <v>0</v>
      </c>
      <c r="AH1959" s="57">
        <f t="shared" ref="AH1959" si="2419">IF(P1959&gt;P1962,1,0)</f>
        <v>0</v>
      </c>
      <c r="AI1959" s="57">
        <f t="shared" ref="AI1959" si="2420">IF(Q1959&gt;Q1962,1,0)</f>
        <v>0</v>
      </c>
      <c r="AJ1959" s="57">
        <f t="shared" ref="AJ1959" si="2421">IF(R1959&gt;R1962,1,0)</f>
        <v>0</v>
      </c>
      <c r="AK1959" s="57">
        <f t="shared" ref="AK1959" si="2422">IF(S1959&gt;S1962,1,0)</f>
        <v>0</v>
      </c>
      <c r="AL1959" s="57">
        <f t="shared" ref="AL1959" si="2423">IF(T1959&gt;T1962,1,0)</f>
        <v>0</v>
      </c>
      <c r="AN1959" s="57" t="str">
        <f t="shared" ref="AN1959" si="2424">IF(ISBLANK(N1959)=TRUE,"",IF(AF1959=1,N1962,-N1959))</f>
        <v/>
      </c>
      <c r="AO1959" s="57" t="str">
        <f t="shared" ref="AO1959" si="2425">IF(ISBLANK(O1959)=TRUE,"",IF(AG1959=1,O1962,-O1959))</f>
        <v/>
      </c>
      <c r="AP1959" s="57" t="str">
        <f t="shared" ref="AP1959" si="2426">IF(ISBLANK(P1959)=TRUE,"",IF(AH1959=1,P1962,-P1959))</f>
        <v/>
      </c>
      <c r="AQ1959" s="57" t="str">
        <f t="shared" ref="AQ1959" si="2427">IF(ISBLANK(Q1959)=TRUE,"",IF(AI1959=1,Q1962,-Q1959))</f>
        <v/>
      </c>
      <c r="AR1959" s="57" t="str">
        <f t="shared" ref="AR1959" si="2428">IF(ISBLANK(R1959)=TRUE,"",IF(AJ1959=1,R1962,-R1959))</f>
        <v/>
      </c>
      <c r="AS1959" s="57" t="str">
        <f t="shared" ref="AS1959" si="2429">IF(ISBLANK(S1959)=TRUE,"",IF(AK1959=1,S1962,-S1959))</f>
        <v/>
      </c>
      <c r="AT1959" s="57" t="str">
        <f t="shared" ref="AT1959" si="2430">IF(ISBLANK(T1959)=TRUE,"",IF(AL1959=1,T1962,-T1959))</f>
        <v/>
      </c>
      <c r="AZ1959" s="58" t="s">
        <v>5</v>
      </c>
      <c r="BA1959" s="58">
        <v>1</v>
      </c>
    </row>
    <row r="1960" spans="1:53" ht="39.9" customHeight="1" x14ac:dyDescent="1.1000000000000001">
      <c r="C1960" s="40"/>
      <c r="D1960" s="40"/>
      <c r="E1960" s="53"/>
      <c r="F1960" s="54"/>
      <c r="G1960" s="299"/>
      <c r="H1960" s="150"/>
      <c r="I1960" s="296" t="str">
        <f>IF(ISERROR(VLOOKUP(B1959,vylosovanie!$N$10:$Q$162,3,0))=TRUE," ",VLOOKUP(B1959,vylosovanie!$N$10:$Q$162,4,0))</f>
        <v xml:space="preserve"> </v>
      </c>
      <c r="J1960" s="297"/>
      <c r="K1960" s="297"/>
      <c r="L1960" s="297"/>
      <c r="M1960" s="52"/>
      <c r="N1960" s="301"/>
      <c r="O1960" s="301"/>
      <c r="P1960" s="301"/>
      <c r="Q1960" s="301"/>
      <c r="R1960" s="301"/>
      <c r="S1960" s="301"/>
      <c r="T1960" s="301"/>
      <c r="U1960" s="52"/>
      <c r="V1960" s="295"/>
      <c r="W1960" s="56"/>
      <c r="X1960" s="52"/>
      <c r="AE1960" s="42">
        <f>VLOOKUP(I1962,vylosovanie!$F$5:$L$41,7,0)</f>
        <v>51</v>
      </c>
      <c r="AF1960" s="57">
        <f>IF(N1962&gt;N1959,1,0)</f>
        <v>0</v>
      </c>
      <c r="AG1960" s="57">
        <f t="shared" ref="AG1960" si="2431">IF(O1962&gt;O1959,1,0)</f>
        <v>0</v>
      </c>
      <c r="AH1960" s="57">
        <f t="shared" ref="AH1960" si="2432">IF(P1962&gt;P1959,1,0)</f>
        <v>0</v>
      </c>
      <c r="AI1960" s="57">
        <f t="shared" ref="AI1960" si="2433">IF(Q1962&gt;Q1959,1,0)</f>
        <v>0</v>
      </c>
      <c r="AJ1960" s="57">
        <f t="shared" ref="AJ1960" si="2434">IF(R1962&gt;R1959,1,0)</f>
        <v>0</v>
      </c>
      <c r="AK1960" s="57">
        <f t="shared" ref="AK1960" si="2435">IF(S1962&gt;S1959,1,0)</f>
        <v>0</v>
      </c>
      <c r="AL1960" s="57">
        <f t="shared" ref="AL1960" si="2436">IF(T1962&gt;T1959,1,0)</f>
        <v>0</v>
      </c>
      <c r="AN1960" s="57" t="str">
        <f t="shared" ref="AN1960" si="2437">IF(ISBLANK(N1962)=TRUE,"",IF(AF1960=1,N1959,-N1962))</f>
        <v/>
      </c>
      <c r="AO1960" s="57" t="str">
        <f t="shared" ref="AO1960" si="2438">IF(ISBLANK(O1962)=TRUE,"",IF(AG1960=1,O1959,-O1962))</f>
        <v/>
      </c>
      <c r="AP1960" s="57" t="str">
        <f t="shared" ref="AP1960" si="2439">IF(ISBLANK(P1962)=TRUE,"",IF(AH1960=1,P1959,-P1962))</f>
        <v/>
      </c>
      <c r="AQ1960" s="57" t="str">
        <f t="shared" ref="AQ1960" si="2440">IF(ISBLANK(Q1962)=TRUE,"",IF(AI1960=1,Q1959,-Q1962))</f>
        <v/>
      </c>
      <c r="AR1960" s="57" t="str">
        <f t="shared" ref="AR1960" si="2441">IF(ISBLANK(R1962)=TRUE,"",IF(AJ1960=1,R1959,-R1962))</f>
        <v/>
      </c>
      <c r="AS1960" s="57" t="str">
        <f t="shared" ref="AS1960" si="2442">IF(ISBLANK(S1962)=TRUE,"",IF(AK1960=1,S1959,-S1962))</f>
        <v/>
      </c>
      <c r="AT1960" s="57" t="str">
        <f t="shared" ref="AT1960" si="2443">IF(ISBLANK(T1962)=TRUE,"",IF(AL1960=1,T1959,-T1962))</f>
        <v/>
      </c>
      <c r="AZ1960" s="58" t="s">
        <v>10</v>
      </c>
      <c r="BA1960" s="58">
        <v>2</v>
      </c>
    </row>
    <row r="1961" spans="1:53" ht="39.9" customHeight="1" x14ac:dyDescent="1.1000000000000001">
      <c r="C1961" s="40"/>
      <c r="D1961" s="40"/>
      <c r="E1961" s="53" t="s">
        <v>20</v>
      </c>
      <c r="F1961" s="54" t="e">
        <f>VLOOKUP(A1957,'zoznam zapasov pomoc'!$A$6:$K$133,9,0)</f>
        <v>#N/A</v>
      </c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6"/>
      <c r="X1961" s="52"/>
      <c r="AZ1961" s="58" t="s">
        <v>23</v>
      </c>
      <c r="BA1961" s="58">
        <v>3</v>
      </c>
    </row>
    <row r="1962" spans="1:53" ht="39.9" customHeight="1" x14ac:dyDescent="1.1000000000000001">
      <c r="A1962" s="41" t="e">
        <f>CONCATENATE(2,A1957)</f>
        <v>#N/A</v>
      </c>
      <c r="B1962" s="41" t="e">
        <f>VLOOKUP(A1962,'KO KODY SPOLU'!$A$3:$B$478,2,0)</f>
        <v>#N/A</v>
      </c>
      <c r="C1962" s="40"/>
      <c r="D1962" s="40"/>
      <c r="E1962" s="53" t="s">
        <v>13</v>
      </c>
      <c r="F1962" s="59" t="e">
        <f>VLOOKUP(A1957,'zoznam zapasov pomoc'!$A$6:$K$133,10,0)</f>
        <v>#N/A</v>
      </c>
      <c r="G1962" s="298"/>
      <c r="H1962" s="150"/>
      <c r="I1962" s="296" t="str">
        <f>IF(ISERROR(VLOOKUP(B1962,vylosovanie!$N$10:$Q$162,3,0))=TRUE," ",VLOOKUP(B1962,vylosovanie!$N$10:$Q$162,3,0))</f>
        <v xml:space="preserve"> </v>
      </c>
      <c r="J1962" s="297"/>
      <c r="K1962" s="297"/>
      <c r="L1962" s="297"/>
      <c r="M1962" s="52"/>
      <c r="N1962" s="300"/>
      <c r="O1962" s="300"/>
      <c r="P1962" s="300"/>
      <c r="Q1962" s="300"/>
      <c r="R1962" s="300"/>
      <c r="S1962" s="300"/>
      <c r="T1962" s="300"/>
      <c r="U1962" s="52"/>
      <c r="V1962" s="295" t="str">
        <f>IF(SUM(AF1959:AL1960)=0,"",SUM(AF1960:AL1960))</f>
        <v/>
      </c>
      <c r="W1962" s="56"/>
      <c r="X1962" s="52"/>
      <c r="AZ1962" s="58" t="s">
        <v>24</v>
      </c>
      <c r="BA1962" s="58">
        <v>4</v>
      </c>
    </row>
    <row r="1963" spans="1:53" ht="39.9" customHeight="1" x14ac:dyDescent="1.1000000000000001">
      <c r="C1963" s="40"/>
      <c r="D1963" s="40"/>
      <c r="E1963" s="60"/>
      <c r="F1963" s="61"/>
      <c r="G1963" s="299"/>
      <c r="H1963" s="150"/>
      <c r="I1963" s="296" t="str">
        <f>IF(ISERROR(VLOOKUP(B1962,vylosovanie!$N$10:$Q$162,3,0))=TRUE," ",VLOOKUP(B1962,vylosovanie!$N$10:$Q$162,4,0))</f>
        <v xml:space="preserve"> </v>
      </c>
      <c r="J1963" s="297"/>
      <c r="K1963" s="297"/>
      <c r="L1963" s="297"/>
      <c r="M1963" s="52"/>
      <c r="N1963" s="301"/>
      <c r="O1963" s="301"/>
      <c r="P1963" s="301"/>
      <c r="Q1963" s="301"/>
      <c r="R1963" s="301"/>
      <c r="S1963" s="301"/>
      <c r="T1963" s="301"/>
      <c r="U1963" s="52"/>
      <c r="V1963" s="295"/>
      <c r="W1963" s="56"/>
      <c r="X1963" s="52"/>
      <c r="AZ1963" s="58" t="s">
        <v>25</v>
      </c>
      <c r="BA1963" s="58">
        <v>5</v>
      </c>
    </row>
    <row r="1964" spans="1:53" ht="39.9" customHeight="1" x14ac:dyDescent="1.1000000000000001">
      <c r="C1964" s="40"/>
      <c r="D1964" s="40"/>
      <c r="E1964" s="53" t="s">
        <v>36</v>
      </c>
      <c r="F1964" s="54" t="s">
        <v>476</v>
      </c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6"/>
      <c r="X1964" s="52"/>
      <c r="AZ1964" s="58" t="s">
        <v>26</v>
      </c>
      <c r="BA1964" s="58">
        <v>6</v>
      </c>
    </row>
    <row r="1965" spans="1:53" ht="39.9" customHeight="1" x14ac:dyDescent="1.1000000000000001">
      <c r="C1965" s="40"/>
      <c r="D1965" s="40"/>
      <c r="E1965" s="60"/>
      <c r="F1965" s="61"/>
      <c r="G1965" s="52"/>
      <c r="H1965" s="52"/>
      <c r="I1965" s="52" t="s">
        <v>17</v>
      </c>
      <c r="J1965" s="52"/>
      <c r="K1965" s="52"/>
      <c r="L1965" s="52"/>
      <c r="M1965" s="52"/>
      <c r="N1965" s="62"/>
      <c r="O1965" s="55"/>
      <c r="P1965" s="55" t="s">
        <v>19</v>
      </c>
      <c r="Q1965" s="55"/>
      <c r="R1965" s="55"/>
      <c r="S1965" s="55"/>
      <c r="T1965" s="55"/>
      <c r="U1965" s="52"/>
      <c r="V1965" s="52"/>
      <c r="W1965" s="56"/>
      <c r="X1965" s="52"/>
      <c r="AZ1965" s="58" t="s">
        <v>27</v>
      </c>
      <c r="BA1965" s="58">
        <v>7</v>
      </c>
    </row>
    <row r="1966" spans="1:53" ht="39.9" customHeight="1" x14ac:dyDescent="1.1000000000000001">
      <c r="E1966" s="53" t="s">
        <v>11</v>
      </c>
      <c r="F1966" s="54"/>
      <c r="G1966" s="52"/>
      <c r="H1966" s="52"/>
      <c r="I1966" s="294"/>
      <c r="J1966" s="294"/>
      <c r="K1966" s="294"/>
      <c r="L1966" s="294"/>
      <c r="M1966" s="52"/>
      <c r="N1966" s="291" t="str">
        <f>IF(I1959="x",I1962,IF(I1962="x",I1959,IF(V1959="w",I1959,IF(V1962="w",I1962,IF(V1959&gt;V1962,I1959,IF(V1962&gt;V1959,I1962," "))))))</f>
        <v xml:space="preserve"> </v>
      </c>
      <c r="O1966" s="302"/>
      <c r="P1966" s="302"/>
      <c r="Q1966" s="302"/>
      <c r="R1966" s="302"/>
      <c r="S1966" s="303"/>
      <c r="T1966" s="52"/>
      <c r="U1966" s="52"/>
      <c r="V1966" s="52"/>
      <c r="W1966" s="56"/>
      <c r="X1966" s="52"/>
      <c r="AZ1966" s="58" t="s">
        <v>28</v>
      </c>
      <c r="BA1966" s="58">
        <v>8</v>
      </c>
    </row>
    <row r="1967" spans="1:53" ht="39.9" customHeight="1" x14ac:dyDescent="1.1000000000000001">
      <c r="E1967" s="60"/>
      <c r="F1967" s="61"/>
      <c r="G1967" s="52"/>
      <c r="H1967" s="52"/>
      <c r="I1967" s="294"/>
      <c r="J1967" s="294"/>
      <c r="K1967" s="294"/>
      <c r="L1967" s="294"/>
      <c r="M1967" s="52"/>
      <c r="N1967" s="291" t="str">
        <f>IF(I1960="x",I1963,IF(I1963="x",I1960,IF(V1959="w",I1960,IF(V1962="w",I1963,IF(V1959&gt;V1962,I1960,IF(V1962&gt;V1959,I1963," "))))))</f>
        <v xml:space="preserve"> </v>
      </c>
      <c r="O1967" s="302"/>
      <c r="P1967" s="302"/>
      <c r="Q1967" s="302"/>
      <c r="R1967" s="302"/>
      <c r="S1967" s="303"/>
      <c r="T1967" s="52"/>
      <c r="U1967" s="52"/>
      <c r="V1967" s="52"/>
      <c r="W1967" s="56"/>
      <c r="X1967" s="52"/>
    </row>
    <row r="1968" spans="1:53" ht="39.9" customHeight="1" x14ac:dyDescent="1.1000000000000001">
      <c r="E1968" s="53" t="s">
        <v>12</v>
      </c>
      <c r="F1968" s="149" t="e">
        <f>IF($K$1=8,VLOOKUP('zapisy k stolom'!F1957,PAVUK!$GR$2:$GS$8,2,0),IF($K$1=16,VLOOKUP('zapisy k stolom'!F1957,PAVUK!$HF$2:$HG$16,2,0),IF($K$1=32,VLOOKUP('zapisy k stolom'!F1957,PAVUK!$HB$2:$HC$32,2,0),IF('zapisy k stolom'!$K$1=64,VLOOKUP('zapisy k stolom'!F1957,PAVUK!$GX$2:$GY$64,2,0),IF('zapisy k stolom'!$K$1=128,VLOOKUP('zapisy k stolom'!F1957,PAVUK!$GT$2:$GU$128,2,0))))))</f>
        <v>#N/A</v>
      </c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6"/>
      <c r="X1968" s="52"/>
    </row>
    <row r="1969" spans="1:53" ht="39.9" customHeight="1" x14ac:dyDescent="1.1000000000000001">
      <c r="E1969" s="60"/>
      <c r="F1969" s="61"/>
      <c r="G1969" s="52"/>
      <c r="H1969" s="52" t="s">
        <v>18</v>
      </c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6"/>
      <c r="X1969" s="52"/>
    </row>
    <row r="1970" spans="1:53" ht="39.9" customHeight="1" x14ac:dyDescent="1.1000000000000001">
      <c r="E1970" s="60"/>
      <c r="F1970" s="61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6"/>
      <c r="X1970" s="52"/>
    </row>
    <row r="1971" spans="1:53" ht="39.9" customHeight="1" x14ac:dyDescent="1.1000000000000001">
      <c r="E1971" s="60"/>
      <c r="F1971" s="61"/>
      <c r="G1971" s="52"/>
      <c r="H1971" s="52"/>
      <c r="I1971" s="289" t="str">
        <f>I1959</f>
        <v xml:space="preserve"> </v>
      </c>
      <c r="J1971" s="289"/>
      <c r="K1971" s="289"/>
      <c r="L1971" s="289"/>
      <c r="M1971" s="52"/>
      <c r="N1971" s="52"/>
      <c r="P1971" s="289" t="str">
        <f>I1962</f>
        <v xml:space="preserve"> </v>
      </c>
      <c r="Q1971" s="289"/>
      <c r="R1971" s="289"/>
      <c r="S1971" s="289"/>
      <c r="T1971" s="290"/>
      <c r="U1971" s="290"/>
      <c r="V1971" s="52"/>
      <c r="W1971" s="56"/>
      <c r="X1971" s="52"/>
    </row>
    <row r="1972" spans="1:53" ht="39.9" customHeight="1" x14ac:dyDescent="1.1000000000000001">
      <c r="E1972" s="60"/>
      <c r="F1972" s="61"/>
      <c r="G1972" s="52"/>
      <c r="H1972" s="52"/>
      <c r="I1972" s="289" t="str">
        <f>I1960</f>
        <v xml:space="preserve"> </v>
      </c>
      <c r="J1972" s="289"/>
      <c r="K1972" s="289"/>
      <c r="L1972" s="289"/>
      <c r="M1972" s="52"/>
      <c r="N1972" s="52"/>
      <c r="O1972" s="52"/>
      <c r="P1972" s="289" t="str">
        <f>I1963</f>
        <v xml:space="preserve"> </v>
      </c>
      <c r="Q1972" s="289"/>
      <c r="R1972" s="289"/>
      <c r="S1972" s="289"/>
      <c r="T1972" s="290"/>
      <c r="U1972" s="290"/>
      <c r="V1972" s="52"/>
      <c r="W1972" s="56"/>
      <c r="X1972" s="52"/>
    </row>
    <row r="1973" spans="1:53" ht="69.900000000000006" customHeight="1" x14ac:dyDescent="1.1000000000000001">
      <c r="E1973" s="53"/>
      <c r="F1973" s="54"/>
      <c r="G1973" s="52"/>
      <c r="H1973" s="63" t="s">
        <v>21</v>
      </c>
      <c r="I1973" s="291"/>
      <c r="J1973" s="292"/>
      <c r="K1973" s="292"/>
      <c r="L1973" s="293"/>
      <c r="M1973" s="52"/>
      <c r="N1973" s="52"/>
      <c r="O1973" s="63" t="s">
        <v>21</v>
      </c>
      <c r="P1973" s="294"/>
      <c r="Q1973" s="294"/>
      <c r="R1973" s="294"/>
      <c r="S1973" s="294"/>
      <c r="T1973" s="294"/>
      <c r="U1973" s="294"/>
      <c r="V1973" s="52"/>
      <c r="W1973" s="56"/>
      <c r="X1973" s="52"/>
    </row>
    <row r="1974" spans="1:53" ht="69.900000000000006" customHeight="1" x14ac:dyDescent="1.1000000000000001">
      <c r="E1974" s="53"/>
      <c r="F1974" s="54"/>
      <c r="G1974" s="52"/>
      <c r="H1974" s="63" t="s">
        <v>22</v>
      </c>
      <c r="I1974" s="294"/>
      <c r="J1974" s="294"/>
      <c r="K1974" s="294"/>
      <c r="L1974" s="294"/>
      <c r="M1974" s="52"/>
      <c r="N1974" s="52"/>
      <c r="O1974" s="63" t="s">
        <v>22</v>
      </c>
      <c r="P1974" s="294"/>
      <c r="Q1974" s="294"/>
      <c r="R1974" s="294"/>
      <c r="S1974" s="294"/>
      <c r="T1974" s="294"/>
      <c r="U1974" s="294"/>
      <c r="V1974" s="52"/>
      <c r="W1974" s="56"/>
      <c r="X1974" s="52"/>
    </row>
    <row r="1975" spans="1:53" ht="69.900000000000006" customHeight="1" x14ac:dyDescent="1.1000000000000001">
      <c r="E1975" s="53"/>
      <c r="F1975" s="54"/>
      <c r="G1975" s="52"/>
      <c r="H1975" s="63" t="s">
        <v>22</v>
      </c>
      <c r="I1975" s="294"/>
      <c r="J1975" s="294"/>
      <c r="K1975" s="294"/>
      <c r="L1975" s="294"/>
      <c r="M1975" s="52"/>
      <c r="N1975" s="52"/>
      <c r="O1975" s="63" t="s">
        <v>22</v>
      </c>
      <c r="P1975" s="294"/>
      <c r="Q1975" s="294"/>
      <c r="R1975" s="294"/>
      <c r="S1975" s="294"/>
      <c r="T1975" s="294"/>
      <c r="U1975" s="294"/>
      <c r="V1975" s="52"/>
      <c r="W1975" s="56"/>
      <c r="X1975" s="52"/>
    </row>
    <row r="1976" spans="1:53" ht="39.9" customHeight="1" thickBot="1" x14ac:dyDescent="1.1499999999999999">
      <c r="E1976" s="64"/>
      <c r="F1976" s="65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7"/>
      <c r="U1976" s="67"/>
      <c r="V1976" s="67"/>
      <c r="W1976" s="68"/>
      <c r="X1976" s="52"/>
    </row>
    <row r="1977" spans="1:53" ht="61.8" thickBot="1" x14ac:dyDescent="1.1499999999999999"/>
    <row r="1978" spans="1:53" ht="39.9" customHeight="1" x14ac:dyDescent="1.1000000000000001">
      <c r="A1978" s="41" t="e">
        <f>F1989</f>
        <v>#N/A</v>
      </c>
      <c r="C1978" s="40"/>
      <c r="D1978" s="40"/>
      <c r="E1978" s="48" t="s">
        <v>39</v>
      </c>
      <c r="F1978" s="49">
        <f>F1957+1</f>
        <v>95</v>
      </c>
      <c r="G1978" s="50"/>
      <c r="H1978" s="86" t="s">
        <v>192</v>
      </c>
      <c r="I1978" s="50"/>
      <c r="J1978" s="50"/>
      <c r="K1978" s="50"/>
      <c r="L1978" s="50"/>
      <c r="M1978" s="50"/>
      <c r="N1978" s="50"/>
      <c r="O1978" s="50"/>
      <c r="P1978" s="50"/>
      <c r="Q1978" s="50"/>
      <c r="R1978" s="50"/>
      <c r="S1978" s="50"/>
      <c r="T1978" s="50"/>
      <c r="U1978" s="50"/>
      <c r="V1978" s="50" t="s">
        <v>15</v>
      </c>
      <c r="W1978" s="51"/>
      <c r="X1978" s="52"/>
      <c r="Y1978" s="42" t="e">
        <f>A1980</f>
        <v>#N/A</v>
      </c>
      <c r="Z1978" s="47" t="str">
        <f>CONCATENATE("(",V1980,":",V1983,")")</f>
        <v>(:)</v>
      </c>
      <c r="AA1978" s="44" t="str">
        <f>IF(N1987=" ","",IF(N1987=I1980,B1980,IF(N1987=I1983,B1983," ")))</f>
        <v/>
      </c>
      <c r="AB1978" s="44" t="str">
        <f>IF(V1980&gt;V1983,AV1978,IF(V1983&gt;V1980,AV1979,""))</f>
        <v/>
      </c>
      <c r="AC1978" s="44" t="e">
        <f>CONCATENATE("Tbl.: ",F1980,"   H: ",F1983,"   D: ",F1982)</f>
        <v>#N/A</v>
      </c>
      <c r="AD1978" s="42" t="e">
        <f>IF(OR(I1983="X",I1980="X"),"",IF(N1987=I1980,B1983,B1980))</f>
        <v>#N/A</v>
      </c>
      <c r="AE1978" s="42" t="s">
        <v>4</v>
      </c>
      <c r="AV1978" s="45" t="str">
        <f>CONCATENATE(V1980,":",V1983, " ( ",AN1980,",",AO1980,",",AP1980,",",AQ1980,",",AR1980,",",AS1980,",",AT1980," ) ")</f>
        <v xml:space="preserve">: ( ,,,,,, ) </v>
      </c>
    </row>
    <row r="1979" spans="1:53" ht="39.9" customHeight="1" x14ac:dyDescent="1.1000000000000001">
      <c r="C1979" s="40"/>
      <c r="D1979" s="40"/>
      <c r="E1979" s="53"/>
      <c r="F1979" s="54"/>
      <c r="G1979" s="85" t="s">
        <v>191</v>
      </c>
      <c r="H1979" s="87" t="s">
        <v>193</v>
      </c>
      <c r="I1979" s="52"/>
      <c r="J1979" s="52"/>
      <c r="K1979" s="52"/>
      <c r="L1979" s="52"/>
      <c r="M1979" s="52"/>
      <c r="N1979" s="55">
        <v>1</v>
      </c>
      <c r="O1979" s="55">
        <v>2</v>
      </c>
      <c r="P1979" s="55">
        <v>3</v>
      </c>
      <c r="Q1979" s="55">
        <v>4</v>
      </c>
      <c r="R1979" s="55">
        <v>5</v>
      </c>
      <c r="S1979" s="55">
        <v>6</v>
      </c>
      <c r="T1979" s="55">
        <v>7</v>
      </c>
      <c r="U1979" s="52"/>
      <c r="V1979" s="55" t="s">
        <v>16</v>
      </c>
      <c r="W1979" s="56"/>
      <c r="X1979" s="52"/>
      <c r="AE1979" s="42" t="s">
        <v>38</v>
      </c>
      <c r="AV1979" s="45" t="str">
        <f>CONCATENATE(V1983,":",V1980, " ( ",AN1981,",",AO1981,",",AP1981,",",AQ1981,",",AR1981,",",AS1981,",",AT1981," ) ")</f>
        <v xml:space="preserve">: ( ,,,,,, ) </v>
      </c>
    </row>
    <row r="1980" spans="1:53" ht="39.9" customHeight="1" x14ac:dyDescent="1.1000000000000001">
      <c r="A1980" s="41" t="e">
        <f>CONCATENATE(1,A1978)</f>
        <v>#N/A</v>
      </c>
      <c r="B1980" s="41" t="e">
        <f>VLOOKUP(A1980,'KO KODY SPOLU'!$A$3:$B$478,2,0)</f>
        <v>#N/A</v>
      </c>
      <c r="C1980" s="40"/>
      <c r="D1980" s="40"/>
      <c r="E1980" s="53" t="s">
        <v>14</v>
      </c>
      <c r="F1980" s="54" t="e">
        <f>VLOOKUP(A1978,'zoznam zapasov pomoc'!$A$6:$K$133,11,0)</f>
        <v>#N/A</v>
      </c>
      <c r="G1980" s="298"/>
      <c r="H1980" s="150"/>
      <c r="I1980" s="296" t="str">
        <f>IF(ISERROR(VLOOKUP(B1980,vylosovanie!$N$10:$Q$162,3,0))=TRUE," ",VLOOKUP(B1980,vylosovanie!$N$10:$Q$162,3,0))</f>
        <v xml:space="preserve"> </v>
      </c>
      <c r="J1980" s="297"/>
      <c r="K1980" s="297"/>
      <c r="L1980" s="297"/>
      <c r="M1980" s="52"/>
      <c r="N1980" s="300"/>
      <c r="O1980" s="300"/>
      <c r="P1980" s="300"/>
      <c r="Q1980" s="300"/>
      <c r="R1980" s="300"/>
      <c r="S1980" s="300"/>
      <c r="T1980" s="300"/>
      <c r="U1980" s="52"/>
      <c r="V1980" s="295" t="str">
        <f>IF(SUM(AF1980:AL1981)=0,"",SUM(AF1980:AL1980))</f>
        <v/>
      </c>
      <c r="W1980" s="56"/>
      <c r="X1980" s="52"/>
      <c r="AE1980" s="42">
        <f>VLOOKUP(I1980,vylosovanie!$F$5:$L$41,7,0)</f>
        <v>51</v>
      </c>
      <c r="AF1980" s="57">
        <f>IF(N1980&gt;N1983,1,0)</f>
        <v>0</v>
      </c>
      <c r="AG1980" s="57">
        <f t="shared" ref="AG1980" si="2444">IF(O1980&gt;O1983,1,0)</f>
        <v>0</v>
      </c>
      <c r="AH1980" s="57">
        <f t="shared" ref="AH1980" si="2445">IF(P1980&gt;P1983,1,0)</f>
        <v>0</v>
      </c>
      <c r="AI1980" s="57">
        <f t="shared" ref="AI1980" si="2446">IF(Q1980&gt;Q1983,1,0)</f>
        <v>0</v>
      </c>
      <c r="AJ1980" s="57">
        <f t="shared" ref="AJ1980" si="2447">IF(R1980&gt;R1983,1,0)</f>
        <v>0</v>
      </c>
      <c r="AK1980" s="57">
        <f t="shared" ref="AK1980" si="2448">IF(S1980&gt;S1983,1,0)</f>
        <v>0</v>
      </c>
      <c r="AL1980" s="57">
        <f t="shared" ref="AL1980" si="2449">IF(T1980&gt;T1983,1,0)</f>
        <v>0</v>
      </c>
      <c r="AN1980" s="57" t="str">
        <f t="shared" ref="AN1980" si="2450">IF(ISBLANK(N1980)=TRUE,"",IF(AF1980=1,N1983,-N1980))</f>
        <v/>
      </c>
      <c r="AO1980" s="57" t="str">
        <f t="shared" ref="AO1980" si="2451">IF(ISBLANK(O1980)=TRUE,"",IF(AG1980=1,O1983,-O1980))</f>
        <v/>
      </c>
      <c r="AP1980" s="57" t="str">
        <f t="shared" ref="AP1980" si="2452">IF(ISBLANK(P1980)=TRUE,"",IF(AH1980=1,P1983,-P1980))</f>
        <v/>
      </c>
      <c r="AQ1980" s="57" t="str">
        <f t="shared" ref="AQ1980" si="2453">IF(ISBLANK(Q1980)=TRUE,"",IF(AI1980=1,Q1983,-Q1980))</f>
        <v/>
      </c>
      <c r="AR1980" s="57" t="str">
        <f t="shared" ref="AR1980" si="2454">IF(ISBLANK(R1980)=TRUE,"",IF(AJ1980=1,R1983,-R1980))</f>
        <v/>
      </c>
      <c r="AS1980" s="57" t="str">
        <f t="shared" ref="AS1980" si="2455">IF(ISBLANK(S1980)=TRUE,"",IF(AK1980=1,S1983,-S1980))</f>
        <v/>
      </c>
      <c r="AT1980" s="57" t="str">
        <f t="shared" ref="AT1980" si="2456">IF(ISBLANK(T1980)=TRUE,"",IF(AL1980=1,T1983,-T1980))</f>
        <v/>
      </c>
      <c r="AZ1980" s="58" t="s">
        <v>5</v>
      </c>
      <c r="BA1980" s="58">
        <v>1</v>
      </c>
    </row>
    <row r="1981" spans="1:53" ht="39.9" customHeight="1" x14ac:dyDescent="1.1000000000000001">
      <c r="C1981" s="40"/>
      <c r="D1981" s="40"/>
      <c r="E1981" s="53"/>
      <c r="F1981" s="54"/>
      <c r="G1981" s="299"/>
      <c r="H1981" s="150"/>
      <c r="I1981" s="296" t="str">
        <f>IF(ISERROR(VLOOKUP(B1980,vylosovanie!$N$10:$Q$162,3,0))=TRUE," ",VLOOKUP(B1980,vylosovanie!$N$10:$Q$162,4,0))</f>
        <v xml:space="preserve"> </v>
      </c>
      <c r="J1981" s="297"/>
      <c r="K1981" s="297"/>
      <c r="L1981" s="297"/>
      <c r="M1981" s="52"/>
      <c r="N1981" s="301"/>
      <c r="O1981" s="301"/>
      <c r="P1981" s="301"/>
      <c r="Q1981" s="301"/>
      <c r="R1981" s="301"/>
      <c r="S1981" s="301"/>
      <c r="T1981" s="301"/>
      <c r="U1981" s="52"/>
      <c r="V1981" s="295"/>
      <c r="W1981" s="56"/>
      <c r="X1981" s="52"/>
      <c r="AE1981" s="42">
        <f>VLOOKUP(I1983,vylosovanie!$F$5:$L$41,7,0)</f>
        <v>51</v>
      </c>
      <c r="AF1981" s="57">
        <f>IF(N1983&gt;N1980,1,0)</f>
        <v>0</v>
      </c>
      <c r="AG1981" s="57">
        <f t="shared" ref="AG1981" si="2457">IF(O1983&gt;O1980,1,0)</f>
        <v>0</v>
      </c>
      <c r="AH1981" s="57">
        <f t="shared" ref="AH1981" si="2458">IF(P1983&gt;P1980,1,0)</f>
        <v>0</v>
      </c>
      <c r="AI1981" s="57">
        <f t="shared" ref="AI1981" si="2459">IF(Q1983&gt;Q1980,1,0)</f>
        <v>0</v>
      </c>
      <c r="AJ1981" s="57">
        <f t="shared" ref="AJ1981" si="2460">IF(R1983&gt;R1980,1,0)</f>
        <v>0</v>
      </c>
      <c r="AK1981" s="57">
        <f t="shared" ref="AK1981" si="2461">IF(S1983&gt;S1980,1,0)</f>
        <v>0</v>
      </c>
      <c r="AL1981" s="57">
        <f t="shared" ref="AL1981" si="2462">IF(T1983&gt;T1980,1,0)</f>
        <v>0</v>
      </c>
      <c r="AN1981" s="57" t="str">
        <f t="shared" ref="AN1981" si="2463">IF(ISBLANK(N1983)=TRUE,"",IF(AF1981=1,N1980,-N1983))</f>
        <v/>
      </c>
      <c r="AO1981" s="57" t="str">
        <f t="shared" ref="AO1981" si="2464">IF(ISBLANK(O1983)=TRUE,"",IF(AG1981=1,O1980,-O1983))</f>
        <v/>
      </c>
      <c r="AP1981" s="57" t="str">
        <f t="shared" ref="AP1981" si="2465">IF(ISBLANK(P1983)=TRUE,"",IF(AH1981=1,P1980,-P1983))</f>
        <v/>
      </c>
      <c r="AQ1981" s="57" t="str">
        <f t="shared" ref="AQ1981" si="2466">IF(ISBLANK(Q1983)=TRUE,"",IF(AI1981=1,Q1980,-Q1983))</f>
        <v/>
      </c>
      <c r="AR1981" s="57" t="str">
        <f t="shared" ref="AR1981" si="2467">IF(ISBLANK(R1983)=TRUE,"",IF(AJ1981=1,R1980,-R1983))</f>
        <v/>
      </c>
      <c r="AS1981" s="57" t="str">
        <f t="shared" ref="AS1981" si="2468">IF(ISBLANK(S1983)=TRUE,"",IF(AK1981=1,S1980,-S1983))</f>
        <v/>
      </c>
      <c r="AT1981" s="57" t="str">
        <f t="shared" ref="AT1981" si="2469">IF(ISBLANK(T1983)=TRUE,"",IF(AL1981=1,T1980,-T1983))</f>
        <v/>
      </c>
      <c r="AZ1981" s="58" t="s">
        <v>10</v>
      </c>
      <c r="BA1981" s="58">
        <v>2</v>
      </c>
    </row>
    <row r="1982" spans="1:53" ht="39.9" customHeight="1" x14ac:dyDescent="1.1000000000000001">
      <c r="C1982" s="40"/>
      <c r="D1982" s="40"/>
      <c r="E1982" s="53" t="s">
        <v>20</v>
      </c>
      <c r="F1982" s="54" t="e">
        <f>VLOOKUP(A1978,'zoznam zapasov pomoc'!$A$6:$K$133,9,0)</f>
        <v>#N/A</v>
      </c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6"/>
      <c r="X1982" s="52"/>
      <c r="AZ1982" s="58" t="s">
        <v>23</v>
      </c>
      <c r="BA1982" s="58">
        <v>3</v>
      </c>
    </row>
    <row r="1983" spans="1:53" ht="39.9" customHeight="1" x14ac:dyDescent="1.1000000000000001">
      <c r="A1983" s="41" t="e">
        <f>CONCATENATE(2,A1978)</f>
        <v>#N/A</v>
      </c>
      <c r="B1983" s="41" t="e">
        <f>VLOOKUP(A1983,'KO KODY SPOLU'!$A$3:$B$478,2,0)</f>
        <v>#N/A</v>
      </c>
      <c r="C1983" s="40"/>
      <c r="D1983" s="40"/>
      <c r="E1983" s="53" t="s">
        <v>13</v>
      </c>
      <c r="F1983" s="59" t="e">
        <f>VLOOKUP(A1978,'zoznam zapasov pomoc'!$A$6:$K$133,10,0)</f>
        <v>#N/A</v>
      </c>
      <c r="G1983" s="298"/>
      <c r="H1983" s="150"/>
      <c r="I1983" s="296" t="str">
        <f>IF(ISERROR(VLOOKUP(B1983,vylosovanie!$N$10:$Q$162,3,0))=TRUE," ",VLOOKUP(B1983,vylosovanie!$N$10:$Q$162,3,0))</f>
        <v xml:space="preserve"> </v>
      </c>
      <c r="J1983" s="297"/>
      <c r="K1983" s="297"/>
      <c r="L1983" s="297"/>
      <c r="M1983" s="52"/>
      <c r="N1983" s="300"/>
      <c r="O1983" s="300"/>
      <c r="P1983" s="300"/>
      <c r="Q1983" s="300"/>
      <c r="R1983" s="300"/>
      <c r="S1983" s="300"/>
      <c r="T1983" s="300"/>
      <c r="U1983" s="52"/>
      <c r="V1983" s="295" t="str">
        <f>IF(SUM(AF1980:AL1981)=0,"",SUM(AF1981:AL1981))</f>
        <v/>
      </c>
      <c r="W1983" s="56"/>
      <c r="X1983" s="52"/>
      <c r="AZ1983" s="58" t="s">
        <v>24</v>
      </c>
      <c r="BA1983" s="58">
        <v>4</v>
      </c>
    </row>
    <row r="1984" spans="1:53" ht="39.9" customHeight="1" x14ac:dyDescent="1.1000000000000001">
      <c r="C1984" s="40"/>
      <c r="D1984" s="40"/>
      <c r="E1984" s="60"/>
      <c r="F1984" s="61"/>
      <c r="G1984" s="299"/>
      <c r="H1984" s="150"/>
      <c r="I1984" s="296" t="str">
        <f>IF(ISERROR(VLOOKUP(B1983,vylosovanie!$N$10:$Q$162,3,0))=TRUE," ",VLOOKUP(B1983,vylosovanie!$N$10:$Q$162,4,0))</f>
        <v xml:space="preserve"> </v>
      </c>
      <c r="J1984" s="297"/>
      <c r="K1984" s="297"/>
      <c r="L1984" s="297"/>
      <c r="M1984" s="52"/>
      <c r="N1984" s="301"/>
      <c r="O1984" s="301"/>
      <c r="P1984" s="301"/>
      <c r="Q1984" s="301"/>
      <c r="R1984" s="301"/>
      <c r="S1984" s="301"/>
      <c r="T1984" s="301"/>
      <c r="U1984" s="52"/>
      <c r="V1984" s="295"/>
      <c r="W1984" s="56"/>
      <c r="X1984" s="52"/>
      <c r="AZ1984" s="58" t="s">
        <v>25</v>
      </c>
      <c r="BA1984" s="58">
        <v>5</v>
      </c>
    </row>
    <row r="1985" spans="1:53" ht="39.9" customHeight="1" x14ac:dyDescent="1.1000000000000001">
      <c r="C1985" s="40"/>
      <c r="D1985" s="40"/>
      <c r="E1985" s="53" t="s">
        <v>36</v>
      </c>
      <c r="F1985" s="54" t="s">
        <v>476</v>
      </c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6"/>
      <c r="X1985" s="52"/>
      <c r="AZ1985" s="58" t="s">
        <v>26</v>
      </c>
      <c r="BA1985" s="58">
        <v>6</v>
      </c>
    </row>
    <row r="1986" spans="1:53" ht="39.9" customHeight="1" x14ac:dyDescent="1.1000000000000001">
      <c r="C1986" s="40"/>
      <c r="D1986" s="40"/>
      <c r="E1986" s="60"/>
      <c r="F1986" s="61"/>
      <c r="G1986" s="52"/>
      <c r="H1986" s="52"/>
      <c r="I1986" s="52" t="s">
        <v>17</v>
      </c>
      <c r="J1986" s="52"/>
      <c r="K1986" s="52"/>
      <c r="L1986" s="52"/>
      <c r="M1986" s="52"/>
      <c r="N1986" s="62"/>
      <c r="O1986" s="55"/>
      <c r="P1986" s="55" t="s">
        <v>19</v>
      </c>
      <c r="Q1986" s="55"/>
      <c r="R1986" s="55"/>
      <c r="S1986" s="55"/>
      <c r="T1986" s="55"/>
      <c r="U1986" s="52"/>
      <c r="V1986" s="52"/>
      <c r="W1986" s="56"/>
      <c r="X1986" s="52"/>
      <c r="AZ1986" s="58" t="s">
        <v>27</v>
      </c>
      <c r="BA1986" s="58">
        <v>7</v>
      </c>
    </row>
    <row r="1987" spans="1:53" ht="39.9" customHeight="1" x14ac:dyDescent="1.1000000000000001">
      <c r="E1987" s="53" t="s">
        <v>11</v>
      </c>
      <c r="F1987" s="54"/>
      <c r="G1987" s="52"/>
      <c r="H1987" s="52"/>
      <c r="I1987" s="294"/>
      <c r="J1987" s="294"/>
      <c r="K1987" s="294"/>
      <c r="L1987" s="294"/>
      <c r="M1987" s="52"/>
      <c r="N1987" s="291" t="str">
        <f>IF(I1980="x",I1983,IF(I1983="x",I1980,IF(V1980="w",I1980,IF(V1983="w",I1983,IF(V1980&gt;V1983,I1980,IF(V1983&gt;V1980,I1983," "))))))</f>
        <v xml:space="preserve"> </v>
      </c>
      <c r="O1987" s="302"/>
      <c r="P1987" s="302"/>
      <c r="Q1987" s="302"/>
      <c r="R1987" s="302"/>
      <c r="S1987" s="303"/>
      <c r="T1987" s="52"/>
      <c r="U1987" s="52"/>
      <c r="V1987" s="52"/>
      <c r="W1987" s="56"/>
      <c r="X1987" s="52"/>
      <c r="AZ1987" s="58" t="s">
        <v>28</v>
      </c>
      <c r="BA1987" s="58">
        <v>8</v>
      </c>
    </row>
    <row r="1988" spans="1:53" ht="39.9" customHeight="1" x14ac:dyDescent="1.1000000000000001">
      <c r="E1988" s="60"/>
      <c r="F1988" s="61"/>
      <c r="G1988" s="52"/>
      <c r="H1988" s="52"/>
      <c r="I1988" s="294"/>
      <c r="J1988" s="294"/>
      <c r="K1988" s="294"/>
      <c r="L1988" s="294"/>
      <c r="M1988" s="52"/>
      <c r="N1988" s="291" t="str">
        <f>IF(I1981="x",I1984,IF(I1984="x",I1981,IF(V1980="w",I1981,IF(V1983="w",I1984,IF(V1980&gt;V1983,I1981,IF(V1983&gt;V1980,I1984," "))))))</f>
        <v xml:space="preserve"> </v>
      </c>
      <c r="O1988" s="302"/>
      <c r="P1988" s="302"/>
      <c r="Q1988" s="302"/>
      <c r="R1988" s="302"/>
      <c r="S1988" s="303"/>
      <c r="T1988" s="52"/>
      <c r="U1988" s="52"/>
      <c r="V1988" s="52"/>
      <c r="W1988" s="56"/>
      <c r="X1988" s="52"/>
    </row>
    <row r="1989" spans="1:53" ht="39.9" customHeight="1" x14ac:dyDescent="1.1000000000000001">
      <c r="E1989" s="53" t="s">
        <v>12</v>
      </c>
      <c r="F1989" s="149" t="e">
        <f>IF($K$1=8,VLOOKUP('zapisy k stolom'!F1978,PAVUK!$GR$2:$GS$8,2,0),IF($K$1=16,VLOOKUP('zapisy k stolom'!F1978,PAVUK!$HF$2:$HG$16,2,0),IF($K$1=32,VLOOKUP('zapisy k stolom'!F1978,PAVUK!$HB$2:$HC$32,2,0),IF('zapisy k stolom'!$K$1=64,VLOOKUP('zapisy k stolom'!F1978,PAVUK!$GX$2:$GY$64,2,0),IF('zapisy k stolom'!$K$1=128,VLOOKUP('zapisy k stolom'!F1978,PAVUK!$GT$2:$GU$128,2,0))))))</f>
        <v>#N/A</v>
      </c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6"/>
      <c r="X1989" s="52"/>
    </row>
    <row r="1990" spans="1:53" ht="39.9" customHeight="1" x14ac:dyDescent="1.1000000000000001">
      <c r="E1990" s="60"/>
      <c r="F1990" s="61"/>
      <c r="G1990" s="52"/>
      <c r="H1990" s="52" t="s">
        <v>18</v>
      </c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6"/>
      <c r="X1990" s="52"/>
    </row>
    <row r="1991" spans="1:53" ht="39.9" customHeight="1" x14ac:dyDescent="1.1000000000000001">
      <c r="E1991" s="60"/>
      <c r="F1991" s="61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6"/>
      <c r="X1991" s="52"/>
    </row>
    <row r="1992" spans="1:53" ht="39.9" customHeight="1" x14ac:dyDescent="1.1000000000000001">
      <c r="E1992" s="60"/>
      <c r="F1992" s="61"/>
      <c r="G1992" s="52"/>
      <c r="H1992" s="52"/>
      <c r="I1992" s="289" t="str">
        <f>I1980</f>
        <v xml:space="preserve"> </v>
      </c>
      <c r="J1992" s="289"/>
      <c r="K1992" s="289"/>
      <c r="L1992" s="289"/>
      <c r="M1992" s="52"/>
      <c r="N1992" s="52"/>
      <c r="P1992" s="289" t="str">
        <f>I1983</f>
        <v xml:space="preserve"> </v>
      </c>
      <c r="Q1992" s="289"/>
      <c r="R1992" s="289"/>
      <c r="S1992" s="289"/>
      <c r="T1992" s="290"/>
      <c r="U1992" s="290"/>
      <c r="V1992" s="52"/>
      <c r="W1992" s="56"/>
      <c r="X1992" s="52"/>
    </row>
    <row r="1993" spans="1:53" ht="39.9" customHeight="1" x14ac:dyDescent="1.1000000000000001">
      <c r="E1993" s="60"/>
      <c r="F1993" s="61"/>
      <c r="G1993" s="52"/>
      <c r="H1993" s="52"/>
      <c r="I1993" s="289" t="str">
        <f>I1981</f>
        <v xml:space="preserve"> </v>
      </c>
      <c r="J1993" s="289"/>
      <c r="K1993" s="289"/>
      <c r="L1993" s="289"/>
      <c r="M1993" s="52"/>
      <c r="N1993" s="52"/>
      <c r="O1993" s="52"/>
      <c r="P1993" s="289" t="str">
        <f>I1984</f>
        <v xml:space="preserve"> </v>
      </c>
      <c r="Q1993" s="289"/>
      <c r="R1993" s="289"/>
      <c r="S1993" s="289"/>
      <c r="T1993" s="290"/>
      <c r="U1993" s="290"/>
      <c r="V1993" s="52"/>
      <c r="W1993" s="56"/>
      <c r="X1993" s="52"/>
    </row>
    <row r="1994" spans="1:53" ht="69.900000000000006" customHeight="1" x14ac:dyDescent="1.1000000000000001">
      <c r="E1994" s="53"/>
      <c r="F1994" s="54"/>
      <c r="G1994" s="52"/>
      <c r="H1994" s="63" t="s">
        <v>21</v>
      </c>
      <c r="I1994" s="291"/>
      <c r="J1994" s="292"/>
      <c r="K1994" s="292"/>
      <c r="L1994" s="293"/>
      <c r="M1994" s="52"/>
      <c r="N1994" s="52"/>
      <c r="O1994" s="63" t="s">
        <v>21</v>
      </c>
      <c r="P1994" s="294"/>
      <c r="Q1994" s="294"/>
      <c r="R1994" s="294"/>
      <c r="S1994" s="294"/>
      <c r="T1994" s="294"/>
      <c r="U1994" s="294"/>
      <c r="V1994" s="52"/>
      <c r="W1994" s="56"/>
      <c r="X1994" s="52"/>
    </row>
    <row r="1995" spans="1:53" ht="69.900000000000006" customHeight="1" x14ac:dyDescent="1.1000000000000001">
      <c r="E1995" s="53"/>
      <c r="F1995" s="54"/>
      <c r="G1995" s="52"/>
      <c r="H1995" s="63" t="s">
        <v>22</v>
      </c>
      <c r="I1995" s="294"/>
      <c r="J1995" s="294"/>
      <c r="K1995" s="294"/>
      <c r="L1995" s="294"/>
      <c r="M1995" s="52"/>
      <c r="N1995" s="52"/>
      <c r="O1995" s="63" t="s">
        <v>22</v>
      </c>
      <c r="P1995" s="294"/>
      <c r="Q1995" s="294"/>
      <c r="R1995" s="294"/>
      <c r="S1995" s="294"/>
      <c r="T1995" s="294"/>
      <c r="U1995" s="294"/>
      <c r="V1995" s="52"/>
      <c r="W1995" s="56"/>
      <c r="X1995" s="52"/>
    </row>
    <row r="1996" spans="1:53" ht="69.900000000000006" customHeight="1" x14ac:dyDescent="1.1000000000000001">
      <c r="E1996" s="53"/>
      <c r="F1996" s="54"/>
      <c r="G1996" s="52"/>
      <c r="H1996" s="63" t="s">
        <v>22</v>
      </c>
      <c r="I1996" s="294"/>
      <c r="J1996" s="294"/>
      <c r="K1996" s="294"/>
      <c r="L1996" s="294"/>
      <c r="M1996" s="52"/>
      <c r="N1996" s="52"/>
      <c r="O1996" s="63" t="s">
        <v>22</v>
      </c>
      <c r="P1996" s="294"/>
      <c r="Q1996" s="294"/>
      <c r="R1996" s="294"/>
      <c r="S1996" s="294"/>
      <c r="T1996" s="294"/>
      <c r="U1996" s="294"/>
      <c r="V1996" s="52"/>
      <c r="W1996" s="56"/>
      <c r="X1996" s="52"/>
    </row>
    <row r="1997" spans="1:53" ht="39.9" customHeight="1" thickBot="1" x14ac:dyDescent="1.1499999999999999">
      <c r="E1997" s="64"/>
      <c r="F1997" s="65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7"/>
      <c r="U1997" s="67"/>
      <c r="V1997" s="67"/>
      <c r="W1997" s="68"/>
      <c r="X1997" s="52"/>
    </row>
    <row r="1998" spans="1:53" ht="61.8" thickBot="1" x14ac:dyDescent="1.1499999999999999"/>
    <row r="1999" spans="1:53" ht="39.9" customHeight="1" x14ac:dyDescent="1.1000000000000001">
      <c r="A1999" s="41" t="e">
        <f>F2010</f>
        <v>#N/A</v>
      </c>
      <c r="C1999" s="40"/>
      <c r="D1999" s="40"/>
      <c r="E1999" s="48" t="s">
        <v>39</v>
      </c>
      <c r="F1999" s="49">
        <f>F1978+1</f>
        <v>96</v>
      </c>
      <c r="G1999" s="50"/>
      <c r="H1999" s="86" t="s">
        <v>192</v>
      </c>
      <c r="I1999" s="50"/>
      <c r="J1999" s="50"/>
      <c r="K1999" s="50"/>
      <c r="L1999" s="50"/>
      <c r="M1999" s="50"/>
      <c r="N1999" s="50"/>
      <c r="O1999" s="50"/>
      <c r="P1999" s="50"/>
      <c r="Q1999" s="50"/>
      <c r="R1999" s="50"/>
      <c r="S1999" s="50"/>
      <c r="T1999" s="50"/>
      <c r="U1999" s="50"/>
      <c r="V1999" s="50" t="s">
        <v>15</v>
      </c>
      <c r="W1999" s="51"/>
      <c r="X1999" s="52"/>
      <c r="Y1999" s="42" t="e">
        <f>A2001</f>
        <v>#N/A</v>
      </c>
      <c r="Z1999" s="47" t="str">
        <f>CONCATENATE("(",V2001,":",V2004,")")</f>
        <v>(:)</v>
      </c>
      <c r="AA1999" s="44" t="str">
        <f>IF(N2008=" ","",IF(N2008=I2001,B2001,IF(N2008=I2004,B2004," ")))</f>
        <v/>
      </c>
      <c r="AB1999" s="44" t="str">
        <f>IF(V2001&gt;V2004,AV1999,IF(V2004&gt;V2001,AV2000,""))</f>
        <v/>
      </c>
      <c r="AC1999" s="44" t="e">
        <f>CONCATENATE("Tbl.: ",F2001,"   H: ",F2004,"   D: ",F2003)</f>
        <v>#N/A</v>
      </c>
      <c r="AD1999" s="42" t="e">
        <f>IF(OR(I2004="X",I2001="X"),"",IF(N2008=I2001,B2004,B2001))</f>
        <v>#N/A</v>
      </c>
      <c r="AE1999" s="42" t="s">
        <v>4</v>
      </c>
      <c r="AV1999" s="45" t="str">
        <f>CONCATENATE(V2001,":",V2004, " ( ",AN2001,",",AO2001,",",AP2001,",",AQ2001,",",AR2001,",",AS2001,",",AT2001," ) ")</f>
        <v xml:space="preserve">: ( ,,,,,, ) </v>
      </c>
    </row>
    <row r="2000" spans="1:53" ht="39.9" customHeight="1" x14ac:dyDescent="1.1000000000000001">
      <c r="C2000" s="40"/>
      <c r="D2000" s="40"/>
      <c r="E2000" s="53"/>
      <c r="F2000" s="54"/>
      <c r="G2000" s="85" t="s">
        <v>191</v>
      </c>
      <c r="H2000" s="87" t="s">
        <v>193</v>
      </c>
      <c r="I2000" s="52"/>
      <c r="J2000" s="52"/>
      <c r="K2000" s="52"/>
      <c r="L2000" s="52"/>
      <c r="M2000" s="52"/>
      <c r="N2000" s="55">
        <v>1</v>
      </c>
      <c r="O2000" s="55">
        <v>2</v>
      </c>
      <c r="P2000" s="55">
        <v>3</v>
      </c>
      <c r="Q2000" s="55">
        <v>4</v>
      </c>
      <c r="R2000" s="55">
        <v>5</v>
      </c>
      <c r="S2000" s="55">
        <v>6</v>
      </c>
      <c r="T2000" s="55">
        <v>7</v>
      </c>
      <c r="U2000" s="52"/>
      <c r="V2000" s="55" t="s">
        <v>16</v>
      </c>
      <c r="W2000" s="56"/>
      <c r="X2000" s="52"/>
      <c r="AE2000" s="42" t="s">
        <v>38</v>
      </c>
      <c r="AV2000" s="45" t="str">
        <f>CONCATENATE(V2004,":",V2001, " ( ",AN2002,",",AO2002,",",AP2002,",",AQ2002,",",AR2002,",",AS2002,",",AT2002," ) ")</f>
        <v xml:space="preserve">: ( ,,,,,, ) </v>
      </c>
    </row>
    <row r="2001" spans="1:53" ht="39.9" customHeight="1" x14ac:dyDescent="1.1000000000000001">
      <c r="A2001" s="41" t="e">
        <f>CONCATENATE(1,A1999)</f>
        <v>#N/A</v>
      </c>
      <c r="B2001" s="41" t="e">
        <f>VLOOKUP(A2001,'KO KODY SPOLU'!$A$3:$B$478,2,0)</f>
        <v>#N/A</v>
      </c>
      <c r="C2001" s="40"/>
      <c r="D2001" s="40"/>
      <c r="E2001" s="53" t="s">
        <v>14</v>
      </c>
      <c r="F2001" s="54" t="e">
        <f>VLOOKUP(A1999,'zoznam zapasov pomoc'!$A$6:$K$133,11,0)</f>
        <v>#N/A</v>
      </c>
      <c r="G2001" s="298"/>
      <c r="H2001" s="150"/>
      <c r="I2001" s="296" t="str">
        <f>IF(ISERROR(VLOOKUP(B2001,vylosovanie!$N$10:$Q$162,3,0))=TRUE," ",VLOOKUP(B2001,vylosovanie!$N$10:$Q$162,3,0))</f>
        <v xml:space="preserve"> </v>
      </c>
      <c r="J2001" s="297"/>
      <c r="K2001" s="297"/>
      <c r="L2001" s="297"/>
      <c r="M2001" s="52"/>
      <c r="N2001" s="300"/>
      <c r="O2001" s="300"/>
      <c r="P2001" s="300"/>
      <c r="Q2001" s="300"/>
      <c r="R2001" s="300"/>
      <c r="S2001" s="300"/>
      <c r="T2001" s="300"/>
      <c r="U2001" s="52"/>
      <c r="V2001" s="295" t="str">
        <f>IF(SUM(AF2001:AL2002)=0,"",SUM(AF2001:AL2001))</f>
        <v/>
      </c>
      <c r="W2001" s="56"/>
      <c r="X2001" s="52"/>
      <c r="AE2001" s="42">
        <f>VLOOKUP(I2001,vylosovanie!$F$5:$L$41,7,0)</f>
        <v>51</v>
      </c>
      <c r="AF2001" s="57">
        <f>IF(N2001&gt;N2004,1,0)</f>
        <v>0</v>
      </c>
      <c r="AG2001" s="57">
        <f t="shared" ref="AG2001" si="2470">IF(O2001&gt;O2004,1,0)</f>
        <v>0</v>
      </c>
      <c r="AH2001" s="57">
        <f t="shared" ref="AH2001" si="2471">IF(P2001&gt;P2004,1,0)</f>
        <v>0</v>
      </c>
      <c r="AI2001" s="57">
        <f t="shared" ref="AI2001" si="2472">IF(Q2001&gt;Q2004,1,0)</f>
        <v>0</v>
      </c>
      <c r="AJ2001" s="57">
        <f t="shared" ref="AJ2001" si="2473">IF(R2001&gt;R2004,1,0)</f>
        <v>0</v>
      </c>
      <c r="AK2001" s="57">
        <f t="shared" ref="AK2001" si="2474">IF(S2001&gt;S2004,1,0)</f>
        <v>0</v>
      </c>
      <c r="AL2001" s="57">
        <f t="shared" ref="AL2001" si="2475">IF(T2001&gt;T2004,1,0)</f>
        <v>0</v>
      </c>
      <c r="AN2001" s="57" t="str">
        <f t="shared" ref="AN2001" si="2476">IF(ISBLANK(N2001)=TRUE,"",IF(AF2001=1,N2004,-N2001))</f>
        <v/>
      </c>
      <c r="AO2001" s="57" t="str">
        <f t="shared" ref="AO2001" si="2477">IF(ISBLANK(O2001)=TRUE,"",IF(AG2001=1,O2004,-O2001))</f>
        <v/>
      </c>
      <c r="AP2001" s="57" t="str">
        <f t="shared" ref="AP2001" si="2478">IF(ISBLANK(P2001)=TRUE,"",IF(AH2001=1,P2004,-P2001))</f>
        <v/>
      </c>
      <c r="AQ2001" s="57" t="str">
        <f t="shared" ref="AQ2001" si="2479">IF(ISBLANK(Q2001)=TRUE,"",IF(AI2001=1,Q2004,-Q2001))</f>
        <v/>
      </c>
      <c r="AR2001" s="57" t="str">
        <f t="shared" ref="AR2001" si="2480">IF(ISBLANK(R2001)=TRUE,"",IF(AJ2001=1,R2004,-R2001))</f>
        <v/>
      </c>
      <c r="AS2001" s="57" t="str">
        <f t="shared" ref="AS2001" si="2481">IF(ISBLANK(S2001)=TRUE,"",IF(AK2001=1,S2004,-S2001))</f>
        <v/>
      </c>
      <c r="AT2001" s="57" t="str">
        <f t="shared" ref="AT2001" si="2482">IF(ISBLANK(T2001)=TRUE,"",IF(AL2001=1,T2004,-T2001))</f>
        <v/>
      </c>
      <c r="AZ2001" s="58" t="s">
        <v>5</v>
      </c>
      <c r="BA2001" s="58">
        <v>1</v>
      </c>
    </row>
    <row r="2002" spans="1:53" ht="39.9" customHeight="1" x14ac:dyDescent="1.1000000000000001">
      <c r="C2002" s="40"/>
      <c r="D2002" s="40"/>
      <c r="E2002" s="53"/>
      <c r="F2002" s="54"/>
      <c r="G2002" s="299"/>
      <c r="H2002" s="150"/>
      <c r="I2002" s="296" t="str">
        <f>IF(ISERROR(VLOOKUP(B2001,vylosovanie!$N$10:$Q$162,3,0))=TRUE," ",VLOOKUP(B2001,vylosovanie!$N$10:$Q$162,4,0))</f>
        <v xml:space="preserve"> </v>
      </c>
      <c r="J2002" s="297"/>
      <c r="K2002" s="297"/>
      <c r="L2002" s="297"/>
      <c r="M2002" s="52"/>
      <c r="N2002" s="301"/>
      <c r="O2002" s="301"/>
      <c r="P2002" s="301"/>
      <c r="Q2002" s="301"/>
      <c r="R2002" s="301"/>
      <c r="S2002" s="301"/>
      <c r="T2002" s="301"/>
      <c r="U2002" s="52"/>
      <c r="V2002" s="295"/>
      <c r="W2002" s="56"/>
      <c r="X2002" s="52"/>
      <c r="AE2002" s="42">
        <f>VLOOKUP(I2004,vylosovanie!$F$5:$L$41,7,0)</f>
        <v>51</v>
      </c>
      <c r="AF2002" s="57">
        <f>IF(N2004&gt;N2001,1,0)</f>
        <v>0</v>
      </c>
      <c r="AG2002" s="57">
        <f t="shared" ref="AG2002" si="2483">IF(O2004&gt;O2001,1,0)</f>
        <v>0</v>
      </c>
      <c r="AH2002" s="57">
        <f t="shared" ref="AH2002" si="2484">IF(P2004&gt;P2001,1,0)</f>
        <v>0</v>
      </c>
      <c r="AI2002" s="57">
        <f t="shared" ref="AI2002" si="2485">IF(Q2004&gt;Q2001,1,0)</f>
        <v>0</v>
      </c>
      <c r="AJ2002" s="57">
        <f t="shared" ref="AJ2002" si="2486">IF(R2004&gt;R2001,1,0)</f>
        <v>0</v>
      </c>
      <c r="AK2002" s="57">
        <f t="shared" ref="AK2002" si="2487">IF(S2004&gt;S2001,1,0)</f>
        <v>0</v>
      </c>
      <c r="AL2002" s="57">
        <f t="shared" ref="AL2002" si="2488">IF(T2004&gt;T2001,1,0)</f>
        <v>0</v>
      </c>
      <c r="AN2002" s="57" t="str">
        <f t="shared" ref="AN2002" si="2489">IF(ISBLANK(N2004)=TRUE,"",IF(AF2002=1,N2001,-N2004))</f>
        <v/>
      </c>
      <c r="AO2002" s="57" t="str">
        <f t="shared" ref="AO2002" si="2490">IF(ISBLANK(O2004)=TRUE,"",IF(AG2002=1,O2001,-O2004))</f>
        <v/>
      </c>
      <c r="AP2002" s="57" t="str">
        <f t="shared" ref="AP2002" si="2491">IF(ISBLANK(P2004)=TRUE,"",IF(AH2002=1,P2001,-P2004))</f>
        <v/>
      </c>
      <c r="AQ2002" s="57" t="str">
        <f t="shared" ref="AQ2002" si="2492">IF(ISBLANK(Q2004)=TRUE,"",IF(AI2002=1,Q2001,-Q2004))</f>
        <v/>
      </c>
      <c r="AR2002" s="57" t="str">
        <f t="shared" ref="AR2002" si="2493">IF(ISBLANK(R2004)=TRUE,"",IF(AJ2002=1,R2001,-R2004))</f>
        <v/>
      </c>
      <c r="AS2002" s="57" t="str">
        <f t="shared" ref="AS2002" si="2494">IF(ISBLANK(S2004)=TRUE,"",IF(AK2002=1,S2001,-S2004))</f>
        <v/>
      </c>
      <c r="AT2002" s="57" t="str">
        <f t="shared" ref="AT2002" si="2495">IF(ISBLANK(T2004)=TRUE,"",IF(AL2002=1,T2001,-T2004))</f>
        <v/>
      </c>
      <c r="AZ2002" s="58" t="s">
        <v>10</v>
      </c>
      <c r="BA2002" s="58">
        <v>2</v>
      </c>
    </row>
    <row r="2003" spans="1:53" ht="39.9" customHeight="1" x14ac:dyDescent="1.1000000000000001">
      <c r="C2003" s="40"/>
      <c r="D2003" s="40"/>
      <c r="E2003" s="53" t="s">
        <v>20</v>
      </c>
      <c r="F2003" s="54" t="e">
        <f>VLOOKUP(A1999,'zoznam zapasov pomoc'!$A$6:$K$133,9,0)</f>
        <v>#N/A</v>
      </c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6"/>
      <c r="X2003" s="52"/>
      <c r="AZ2003" s="58" t="s">
        <v>23</v>
      </c>
      <c r="BA2003" s="58">
        <v>3</v>
      </c>
    </row>
    <row r="2004" spans="1:53" ht="39.9" customHeight="1" x14ac:dyDescent="1.1000000000000001">
      <c r="A2004" s="41" t="e">
        <f>CONCATENATE(2,A1999)</f>
        <v>#N/A</v>
      </c>
      <c r="B2004" s="41" t="e">
        <f>VLOOKUP(A2004,'KO KODY SPOLU'!$A$3:$B$478,2,0)</f>
        <v>#N/A</v>
      </c>
      <c r="C2004" s="40"/>
      <c r="D2004" s="40"/>
      <c r="E2004" s="53" t="s">
        <v>13</v>
      </c>
      <c r="F2004" s="59" t="e">
        <f>VLOOKUP(A1999,'zoznam zapasov pomoc'!$A$6:$K$133,10,0)</f>
        <v>#N/A</v>
      </c>
      <c r="G2004" s="298"/>
      <c r="H2004" s="150"/>
      <c r="I2004" s="296" t="str">
        <f>IF(ISERROR(VLOOKUP(B2004,vylosovanie!$N$10:$Q$162,3,0))=TRUE," ",VLOOKUP(B2004,vylosovanie!$N$10:$Q$162,3,0))</f>
        <v xml:space="preserve"> </v>
      </c>
      <c r="J2004" s="297"/>
      <c r="K2004" s="297"/>
      <c r="L2004" s="297"/>
      <c r="M2004" s="52"/>
      <c r="N2004" s="300"/>
      <c r="O2004" s="300"/>
      <c r="P2004" s="300"/>
      <c r="Q2004" s="300"/>
      <c r="R2004" s="300"/>
      <c r="S2004" s="300"/>
      <c r="T2004" s="300"/>
      <c r="U2004" s="52"/>
      <c r="V2004" s="295" t="str">
        <f>IF(SUM(AF2001:AL2002)=0,"",SUM(AF2002:AL2002))</f>
        <v/>
      </c>
      <c r="W2004" s="56"/>
      <c r="X2004" s="52"/>
      <c r="AZ2004" s="58" t="s">
        <v>24</v>
      </c>
      <c r="BA2004" s="58">
        <v>4</v>
      </c>
    </row>
    <row r="2005" spans="1:53" ht="39.9" customHeight="1" x14ac:dyDescent="1.1000000000000001">
      <c r="C2005" s="40"/>
      <c r="D2005" s="40"/>
      <c r="E2005" s="60"/>
      <c r="F2005" s="61"/>
      <c r="G2005" s="299"/>
      <c r="H2005" s="150"/>
      <c r="I2005" s="296" t="str">
        <f>IF(ISERROR(VLOOKUP(B2004,vylosovanie!$N$10:$Q$162,3,0))=TRUE," ",VLOOKUP(B2004,vylosovanie!$N$10:$Q$162,4,0))</f>
        <v xml:space="preserve"> </v>
      </c>
      <c r="J2005" s="297"/>
      <c r="K2005" s="297"/>
      <c r="L2005" s="297"/>
      <c r="M2005" s="52"/>
      <c r="N2005" s="301"/>
      <c r="O2005" s="301"/>
      <c r="P2005" s="301"/>
      <c r="Q2005" s="301"/>
      <c r="R2005" s="301"/>
      <c r="S2005" s="301"/>
      <c r="T2005" s="301"/>
      <c r="U2005" s="52"/>
      <c r="V2005" s="295"/>
      <c r="W2005" s="56"/>
      <c r="X2005" s="52"/>
      <c r="AZ2005" s="58" t="s">
        <v>25</v>
      </c>
      <c r="BA2005" s="58">
        <v>5</v>
      </c>
    </row>
    <row r="2006" spans="1:53" ht="39.9" customHeight="1" x14ac:dyDescent="1.1000000000000001">
      <c r="C2006" s="40"/>
      <c r="D2006" s="40"/>
      <c r="E2006" s="53" t="s">
        <v>36</v>
      </c>
      <c r="F2006" s="54" t="s">
        <v>476</v>
      </c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6"/>
      <c r="X2006" s="52"/>
      <c r="AZ2006" s="58" t="s">
        <v>26</v>
      </c>
      <c r="BA2006" s="58">
        <v>6</v>
      </c>
    </row>
    <row r="2007" spans="1:53" ht="39.9" customHeight="1" x14ac:dyDescent="1.1000000000000001">
      <c r="C2007" s="40"/>
      <c r="D2007" s="40"/>
      <c r="E2007" s="60"/>
      <c r="F2007" s="61"/>
      <c r="G2007" s="52"/>
      <c r="H2007" s="52"/>
      <c r="I2007" s="52" t="s">
        <v>17</v>
      </c>
      <c r="J2007" s="52"/>
      <c r="K2007" s="52"/>
      <c r="L2007" s="52"/>
      <c r="M2007" s="52"/>
      <c r="N2007" s="62"/>
      <c r="O2007" s="55"/>
      <c r="P2007" s="55" t="s">
        <v>19</v>
      </c>
      <c r="Q2007" s="55"/>
      <c r="R2007" s="55"/>
      <c r="S2007" s="55"/>
      <c r="T2007" s="55"/>
      <c r="U2007" s="52"/>
      <c r="V2007" s="52"/>
      <c r="W2007" s="56"/>
      <c r="X2007" s="52"/>
      <c r="AZ2007" s="58" t="s">
        <v>27</v>
      </c>
      <c r="BA2007" s="58">
        <v>7</v>
      </c>
    </row>
    <row r="2008" spans="1:53" ht="39.9" customHeight="1" x14ac:dyDescent="1.1000000000000001">
      <c r="E2008" s="53" t="s">
        <v>11</v>
      </c>
      <c r="F2008" s="54"/>
      <c r="G2008" s="52"/>
      <c r="H2008" s="52"/>
      <c r="I2008" s="294"/>
      <c r="J2008" s="294"/>
      <c r="K2008" s="294"/>
      <c r="L2008" s="294"/>
      <c r="M2008" s="52"/>
      <c r="N2008" s="291" t="str">
        <f>IF(I2001="x",I2004,IF(I2004="x",I2001,IF(V2001="w",I2001,IF(V2004="w",I2004,IF(V2001&gt;V2004,I2001,IF(V2004&gt;V2001,I2004," "))))))</f>
        <v xml:space="preserve"> </v>
      </c>
      <c r="O2008" s="302"/>
      <c r="P2008" s="302"/>
      <c r="Q2008" s="302"/>
      <c r="R2008" s="302"/>
      <c r="S2008" s="303"/>
      <c r="T2008" s="52"/>
      <c r="U2008" s="52"/>
      <c r="V2008" s="52"/>
      <c r="W2008" s="56"/>
      <c r="X2008" s="52"/>
      <c r="AZ2008" s="58" t="s">
        <v>28</v>
      </c>
      <c r="BA2008" s="58">
        <v>8</v>
      </c>
    </row>
    <row r="2009" spans="1:53" ht="39.9" customHeight="1" x14ac:dyDescent="1.1000000000000001">
      <c r="E2009" s="60"/>
      <c r="F2009" s="61"/>
      <c r="G2009" s="52"/>
      <c r="H2009" s="52"/>
      <c r="I2009" s="294"/>
      <c r="J2009" s="294"/>
      <c r="K2009" s="294"/>
      <c r="L2009" s="294"/>
      <c r="M2009" s="52"/>
      <c r="N2009" s="291" t="str">
        <f>IF(I2002="x",I2005,IF(I2005="x",I2002,IF(V2001="w",I2002,IF(V2004="w",I2005,IF(V2001&gt;V2004,I2002,IF(V2004&gt;V2001,I2005," "))))))</f>
        <v xml:space="preserve"> </v>
      </c>
      <c r="O2009" s="302"/>
      <c r="P2009" s="302"/>
      <c r="Q2009" s="302"/>
      <c r="R2009" s="302"/>
      <c r="S2009" s="303"/>
      <c r="T2009" s="52"/>
      <c r="U2009" s="52"/>
      <c r="V2009" s="52"/>
      <c r="W2009" s="56"/>
      <c r="X2009" s="52"/>
    </row>
    <row r="2010" spans="1:53" ht="39.9" customHeight="1" x14ac:dyDescent="1.1000000000000001">
      <c r="E2010" s="53" t="s">
        <v>12</v>
      </c>
      <c r="F2010" s="149" t="e">
        <f>IF($K$1=8,VLOOKUP('zapisy k stolom'!F1999,PAVUK!$GR$2:$GS$8,2,0),IF($K$1=16,VLOOKUP('zapisy k stolom'!F1999,PAVUK!$HF$2:$HG$16,2,0),IF($K$1=32,VLOOKUP('zapisy k stolom'!F1999,PAVUK!$HB$2:$HC$32,2,0),IF('zapisy k stolom'!$K$1=64,VLOOKUP('zapisy k stolom'!F1999,PAVUK!$GX$2:$GY$64,2,0),IF('zapisy k stolom'!$K$1=128,VLOOKUP('zapisy k stolom'!F1999,PAVUK!$GT$2:$GU$128,2,0))))))</f>
        <v>#N/A</v>
      </c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6"/>
      <c r="X2010" s="52"/>
    </row>
    <row r="2011" spans="1:53" ht="39.9" customHeight="1" x14ac:dyDescent="1.1000000000000001">
      <c r="E2011" s="60"/>
      <c r="F2011" s="61"/>
      <c r="G2011" s="52"/>
      <c r="H2011" s="52" t="s">
        <v>18</v>
      </c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6"/>
      <c r="X2011" s="52"/>
    </row>
    <row r="2012" spans="1:53" ht="39.9" customHeight="1" x14ac:dyDescent="1.1000000000000001">
      <c r="E2012" s="60"/>
      <c r="F2012" s="61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6"/>
      <c r="X2012" s="52"/>
    </row>
    <row r="2013" spans="1:53" ht="39.9" customHeight="1" x14ac:dyDescent="1.1000000000000001">
      <c r="E2013" s="60"/>
      <c r="F2013" s="61"/>
      <c r="G2013" s="52"/>
      <c r="H2013" s="52"/>
      <c r="I2013" s="289" t="str">
        <f>I2001</f>
        <v xml:space="preserve"> </v>
      </c>
      <c r="J2013" s="289"/>
      <c r="K2013" s="289"/>
      <c r="L2013" s="289"/>
      <c r="M2013" s="52"/>
      <c r="N2013" s="52"/>
      <c r="P2013" s="289" t="str">
        <f>I2004</f>
        <v xml:space="preserve"> </v>
      </c>
      <c r="Q2013" s="289"/>
      <c r="R2013" s="289"/>
      <c r="S2013" s="289"/>
      <c r="T2013" s="290"/>
      <c r="U2013" s="290"/>
      <c r="V2013" s="52"/>
      <c r="W2013" s="56"/>
      <c r="X2013" s="52"/>
    </row>
    <row r="2014" spans="1:53" ht="39.9" customHeight="1" x14ac:dyDescent="1.1000000000000001">
      <c r="E2014" s="60"/>
      <c r="F2014" s="61"/>
      <c r="G2014" s="52"/>
      <c r="H2014" s="52"/>
      <c r="I2014" s="289" t="str">
        <f>I2002</f>
        <v xml:space="preserve"> </v>
      </c>
      <c r="J2014" s="289"/>
      <c r="K2014" s="289"/>
      <c r="L2014" s="289"/>
      <c r="M2014" s="52"/>
      <c r="N2014" s="52"/>
      <c r="O2014" s="52"/>
      <c r="P2014" s="289" t="str">
        <f>I2005</f>
        <v xml:space="preserve"> </v>
      </c>
      <c r="Q2014" s="289"/>
      <c r="R2014" s="289"/>
      <c r="S2014" s="289"/>
      <c r="T2014" s="290"/>
      <c r="U2014" s="290"/>
      <c r="V2014" s="52"/>
      <c r="W2014" s="56"/>
      <c r="X2014" s="52"/>
    </row>
    <row r="2015" spans="1:53" ht="69.900000000000006" customHeight="1" x14ac:dyDescent="1.1000000000000001">
      <c r="E2015" s="53"/>
      <c r="F2015" s="54"/>
      <c r="G2015" s="52"/>
      <c r="H2015" s="63" t="s">
        <v>21</v>
      </c>
      <c r="I2015" s="291"/>
      <c r="J2015" s="292"/>
      <c r="K2015" s="292"/>
      <c r="L2015" s="293"/>
      <c r="M2015" s="52"/>
      <c r="N2015" s="52"/>
      <c r="O2015" s="63" t="s">
        <v>21</v>
      </c>
      <c r="P2015" s="294"/>
      <c r="Q2015" s="294"/>
      <c r="R2015" s="294"/>
      <c r="S2015" s="294"/>
      <c r="T2015" s="294"/>
      <c r="U2015" s="294"/>
      <c r="V2015" s="52"/>
      <c r="W2015" s="56"/>
      <c r="X2015" s="52"/>
    </row>
    <row r="2016" spans="1:53" ht="69.900000000000006" customHeight="1" x14ac:dyDescent="1.1000000000000001">
      <c r="E2016" s="53"/>
      <c r="F2016" s="54"/>
      <c r="G2016" s="52"/>
      <c r="H2016" s="63" t="s">
        <v>22</v>
      </c>
      <c r="I2016" s="294"/>
      <c r="J2016" s="294"/>
      <c r="K2016" s="294"/>
      <c r="L2016" s="294"/>
      <c r="M2016" s="52"/>
      <c r="N2016" s="52"/>
      <c r="O2016" s="63" t="s">
        <v>22</v>
      </c>
      <c r="P2016" s="294"/>
      <c r="Q2016" s="294"/>
      <c r="R2016" s="294"/>
      <c r="S2016" s="294"/>
      <c r="T2016" s="294"/>
      <c r="U2016" s="294"/>
      <c r="V2016" s="52"/>
      <c r="W2016" s="56"/>
      <c r="X2016" s="52"/>
    </row>
    <row r="2017" spans="1:53" ht="69.900000000000006" customHeight="1" x14ac:dyDescent="1.1000000000000001">
      <c r="E2017" s="53"/>
      <c r="F2017" s="54"/>
      <c r="G2017" s="52"/>
      <c r="H2017" s="63" t="s">
        <v>22</v>
      </c>
      <c r="I2017" s="294"/>
      <c r="J2017" s="294"/>
      <c r="K2017" s="294"/>
      <c r="L2017" s="294"/>
      <c r="M2017" s="52"/>
      <c r="N2017" s="52"/>
      <c r="O2017" s="63" t="s">
        <v>22</v>
      </c>
      <c r="P2017" s="294"/>
      <c r="Q2017" s="294"/>
      <c r="R2017" s="294"/>
      <c r="S2017" s="294"/>
      <c r="T2017" s="294"/>
      <c r="U2017" s="294"/>
      <c r="V2017" s="52"/>
      <c r="W2017" s="56"/>
      <c r="X2017" s="52"/>
    </row>
    <row r="2018" spans="1:53" ht="39.9" customHeight="1" thickBot="1" x14ac:dyDescent="1.1499999999999999">
      <c r="E2018" s="64"/>
      <c r="F2018" s="65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7"/>
      <c r="U2018" s="67"/>
      <c r="V2018" s="67"/>
      <c r="W2018" s="68"/>
      <c r="X2018" s="52"/>
    </row>
    <row r="2019" spans="1:53" ht="61.8" thickBot="1" x14ac:dyDescent="1.1499999999999999"/>
    <row r="2020" spans="1:53" ht="39.9" customHeight="1" x14ac:dyDescent="1.1000000000000001">
      <c r="A2020" s="41" t="e">
        <f>F2031</f>
        <v>#N/A</v>
      </c>
      <c r="C2020" s="40"/>
      <c r="D2020" s="40"/>
      <c r="E2020" s="48" t="s">
        <v>39</v>
      </c>
      <c r="F2020" s="49">
        <f>F1999+1</f>
        <v>97</v>
      </c>
      <c r="G2020" s="50"/>
      <c r="H2020" s="86" t="s">
        <v>192</v>
      </c>
      <c r="I2020" s="50"/>
      <c r="J2020" s="50"/>
      <c r="K2020" s="50"/>
      <c r="L2020" s="50"/>
      <c r="M2020" s="50"/>
      <c r="N2020" s="50"/>
      <c r="O2020" s="50"/>
      <c r="P2020" s="50"/>
      <c r="Q2020" s="50"/>
      <c r="R2020" s="50"/>
      <c r="S2020" s="50"/>
      <c r="T2020" s="50"/>
      <c r="U2020" s="50"/>
      <c r="V2020" s="50" t="s">
        <v>15</v>
      </c>
      <c r="W2020" s="51"/>
      <c r="X2020" s="52"/>
      <c r="Y2020" s="42" t="e">
        <f>A2022</f>
        <v>#N/A</v>
      </c>
      <c r="Z2020" s="47" t="str">
        <f>CONCATENATE("(",V2022,":",V2025,")")</f>
        <v>(:)</v>
      </c>
      <c r="AA2020" s="44" t="str">
        <f>IF(N2029=" ","",IF(N2029=I2022,B2022,IF(N2029=I2025,B2025," ")))</f>
        <v/>
      </c>
      <c r="AB2020" s="44" t="str">
        <f>IF(V2022&gt;V2025,AV2020,IF(V2025&gt;V2022,AV2021,""))</f>
        <v/>
      </c>
      <c r="AC2020" s="44" t="e">
        <f>CONCATENATE("Tbl.: ",F2022,"   H: ",F2025,"   D: ",F2024)</f>
        <v>#N/A</v>
      </c>
      <c r="AD2020" s="42" t="e">
        <f>IF(OR(I2025="X",I2022="X"),"",IF(N2029=I2022,B2025,B2022))</f>
        <v>#N/A</v>
      </c>
      <c r="AE2020" s="42" t="s">
        <v>4</v>
      </c>
      <c r="AV2020" s="45" t="str">
        <f>CONCATENATE(V2022,":",V2025, " ( ",AN2022,",",AO2022,",",AP2022,",",AQ2022,",",AR2022,",",AS2022,",",AT2022," ) ")</f>
        <v xml:space="preserve">: ( ,,,,,, ) </v>
      </c>
    </row>
    <row r="2021" spans="1:53" ht="39.9" customHeight="1" x14ac:dyDescent="1.1000000000000001">
      <c r="C2021" s="40"/>
      <c r="D2021" s="40"/>
      <c r="E2021" s="53"/>
      <c r="F2021" s="54"/>
      <c r="G2021" s="85" t="s">
        <v>191</v>
      </c>
      <c r="H2021" s="87" t="s">
        <v>193</v>
      </c>
      <c r="I2021" s="52"/>
      <c r="J2021" s="52"/>
      <c r="K2021" s="52"/>
      <c r="L2021" s="52"/>
      <c r="M2021" s="52"/>
      <c r="N2021" s="55">
        <v>1</v>
      </c>
      <c r="O2021" s="55">
        <v>2</v>
      </c>
      <c r="P2021" s="55">
        <v>3</v>
      </c>
      <c r="Q2021" s="55">
        <v>4</v>
      </c>
      <c r="R2021" s="55">
        <v>5</v>
      </c>
      <c r="S2021" s="55">
        <v>6</v>
      </c>
      <c r="T2021" s="55">
        <v>7</v>
      </c>
      <c r="U2021" s="52"/>
      <c r="V2021" s="55" t="s">
        <v>16</v>
      </c>
      <c r="W2021" s="56"/>
      <c r="X2021" s="52"/>
      <c r="AE2021" s="42" t="s">
        <v>38</v>
      </c>
      <c r="AV2021" s="45" t="str">
        <f>CONCATENATE(V2025,":",V2022, " ( ",AN2023,",",AO2023,",",AP2023,",",AQ2023,",",AR2023,",",AS2023,",",AT2023," ) ")</f>
        <v xml:space="preserve">: ( ,,,,,, ) </v>
      </c>
    </row>
    <row r="2022" spans="1:53" ht="39.9" customHeight="1" x14ac:dyDescent="1.1000000000000001">
      <c r="A2022" s="41" t="e">
        <f>CONCATENATE(1,A2020)</f>
        <v>#N/A</v>
      </c>
      <c r="B2022" s="41" t="e">
        <f>VLOOKUP(A2022,'KO KODY SPOLU'!$A$3:$B$478,2,0)</f>
        <v>#N/A</v>
      </c>
      <c r="C2022" s="40"/>
      <c r="D2022" s="40"/>
      <c r="E2022" s="53" t="s">
        <v>14</v>
      </c>
      <c r="F2022" s="54" t="e">
        <f>VLOOKUP(A2020,'zoznam zapasov pomoc'!$A$6:$K$133,11,0)</f>
        <v>#N/A</v>
      </c>
      <c r="G2022" s="298"/>
      <c r="H2022" s="150"/>
      <c r="I2022" s="296" t="str">
        <f>IF(ISERROR(VLOOKUP(B2022,vylosovanie!$N$10:$Q$162,3,0))=TRUE," ",VLOOKUP(B2022,vylosovanie!$N$10:$Q$162,3,0))</f>
        <v xml:space="preserve"> </v>
      </c>
      <c r="J2022" s="297"/>
      <c r="K2022" s="297"/>
      <c r="L2022" s="297"/>
      <c r="M2022" s="52"/>
      <c r="N2022" s="300"/>
      <c r="O2022" s="300"/>
      <c r="P2022" s="300"/>
      <c r="Q2022" s="300"/>
      <c r="R2022" s="300"/>
      <c r="S2022" s="300"/>
      <c r="T2022" s="300"/>
      <c r="U2022" s="52"/>
      <c r="V2022" s="295" t="str">
        <f>IF(SUM(AF2022:AL2023)=0,"",SUM(AF2022:AL2022))</f>
        <v/>
      </c>
      <c r="W2022" s="56"/>
      <c r="X2022" s="52"/>
      <c r="AE2022" s="42">
        <f>VLOOKUP(I2022,vylosovanie!$F$5:$L$41,7,0)</f>
        <v>51</v>
      </c>
      <c r="AF2022" s="57">
        <f>IF(N2022&gt;N2025,1,0)</f>
        <v>0</v>
      </c>
      <c r="AG2022" s="57">
        <f t="shared" ref="AG2022" si="2496">IF(O2022&gt;O2025,1,0)</f>
        <v>0</v>
      </c>
      <c r="AH2022" s="57">
        <f t="shared" ref="AH2022" si="2497">IF(P2022&gt;P2025,1,0)</f>
        <v>0</v>
      </c>
      <c r="AI2022" s="57">
        <f t="shared" ref="AI2022" si="2498">IF(Q2022&gt;Q2025,1,0)</f>
        <v>0</v>
      </c>
      <c r="AJ2022" s="57">
        <f t="shared" ref="AJ2022" si="2499">IF(R2022&gt;R2025,1,0)</f>
        <v>0</v>
      </c>
      <c r="AK2022" s="57">
        <f t="shared" ref="AK2022" si="2500">IF(S2022&gt;S2025,1,0)</f>
        <v>0</v>
      </c>
      <c r="AL2022" s="57">
        <f t="shared" ref="AL2022" si="2501">IF(T2022&gt;T2025,1,0)</f>
        <v>0</v>
      </c>
      <c r="AN2022" s="57" t="str">
        <f t="shared" ref="AN2022" si="2502">IF(ISBLANK(N2022)=TRUE,"",IF(AF2022=1,N2025,-N2022))</f>
        <v/>
      </c>
      <c r="AO2022" s="57" t="str">
        <f t="shared" ref="AO2022" si="2503">IF(ISBLANK(O2022)=TRUE,"",IF(AG2022=1,O2025,-O2022))</f>
        <v/>
      </c>
      <c r="AP2022" s="57" t="str">
        <f t="shared" ref="AP2022" si="2504">IF(ISBLANK(P2022)=TRUE,"",IF(AH2022=1,P2025,-P2022))</f>
        <v/>
      </c>
      <c r="AQ2022" s="57" t="str">
        <f t="shared" ref="AQ2022" si="2505">IF(ISBLANK(Q2022)=TRUE,"",IF(AI2022=1,Q2025,-Q2022))</f>
        <v/>
      </c>
      <c r="AR2022" s="57" t="str">
        <f t="shared" ref="AR2022" si="2506">IF(ISBLANK(R2022)=TRUE,"",IF(AJ2022=1,R2025,-R2022))</f>
        <v/>
      </c>
      <c r="AS2022" s="57" t="str">
        <f t="shared" ref="AS2022" si="2507">IF(ISBLANK(S2022)=TRUE,"",IF(AK2022=1,S2025,-S2022))</f>
        <v/>
      </c>
      <c r="AT2022" s="57" t="str">
        <f t="shared" ref="AT2022" si="2508">IF(ISBLANK(T2022)=TRUE,"",IF(AL2022=1,T2025,-T2022))</f>
        <v/>
      </c>
      <c r="AZ2022" s="58" t="s">
        <v>5</v>
      </c>
      <c r="BA2022" s="58">
        <v>1</v>
      </c>
    </row>
    <row r="2023" spans="1:53" ht="39.9" customHeight="1" x14ac:dyDescent="1.1000000000000001">
      <c r="C2023" s="40"/>
      <c r="D2023" s="40"/>
      <c r="E2023" s="53"/>
      <c r="F2023" s="54"/>
      <c r="G2023" s="299"/>
      <c r="H2023" s="150"/>
      <c r="I2023" s="296" t="str">
        <f>IF(ISERROR(VLOOKUP(B2022,vylosovanie!$N$10:$Q$162,3,0))=TRUE," ",VLOOKUP(B2022,vylosovanie!$N$10:$Q$162,4,0))</f>
        <v xml:space="preserve"> </v>
      </c>
      <c r="J2023" s="297"/>
      <c r="K2023" s="297"/>
      <c r="L2023" s="297"/>
      <c r="M2023" s="52"/>
      <c r="N2023" s="301"/>
      <c r="O2023" s="301"/>
      <c r="P2023" s="301"/>
      <c r="Q2023" s="301"/>
      <c r="R2023" s="301"/>
      <c r="S2023" s="301"/>
      <c r="T2023" s="301"/>
      <c r="U2023" s="52"/>
      <c r="V2023" s="295"/>
      <c r="W2023" s="56"/>
      <c r="X2023" s="52"/>
      <c r="AE2023" s="42">
        <f>VLOOKUP(I2025,vylosovanie!$F$5:$L$41,7,0)</f>
        <v>51</v>
      </c>
      <c r="AF2023" s="57">
        <f>IF(N2025&gt;N2022,1,0)</f>
        <v>0</v>
      </c>
      <c r="AG2023" s="57">
        <f t="shared" ref="AG2023" si="2509">IF(O2025&gt;O2022,1,0)</f>
        <v>0</v>
      </c>
      <c r="AH2023" s="57">
        <f t="shared" ref="AH2023" si="2510">IF(P2025&gt;P2022,1,0)</f>
        <v>0</v>
      </c>
      <c r="AI2023" s="57">
        <f t="shared" ref="AI2023" si="2511">IF(Q2025&gt;Q2022,1,0)</f>
        <v>0</v>
      </c>
      <c r="AJ2023" s="57">
        <f t="shared" ref="AJ2023" si="2512">IF(R2025&gt;R2022,1,0)</f>
        <v>0</v>
      </c>
      <c r="AK2023" s="57">
        <f t="shared" ref="AK2023" si="2513">IF(S2025&gt;S2022,1,0)</f>
        <v>0</v>
      </c>
      <c r="AL2023" s="57">
        <f t="shared" ref="AL2023" si="2514">IF(T2025&gt;T2022,1,0)</f>
        <v>0</v>
      </c>
      <c r="AN2023" s="57" t="str">
        <f t="shared" ref="AN2023" si="2515">IF(ISBLANK(N2025)=TRUE,"",IF(AF2023=1,N2022,-N2025))</f>
        <v/>
      </c>
      <c r="AO2023" s="57" t="str">
        <f t="shared" ref="AO2023" si="2516">IF(ISBLANK(O2025)=TRUE,"",IF(AG2023=1,O2022,-O2025))</f>
        <v/>
      </c>
      <c r="AP2023" s="57" t="str">
        <f t="shared" ref="AP2023" si="2517">IF(ISBLANK(P2025)=TRUE,"",IF(AH2023=1,P2022,-P2025))</f>
        <v/>
      </c>
      <c r="AQ2023" s="57" t="str">
        <f t="shared" ref="AQ2023" si="2518">IF(ISBLANK(Q2025)=TRUE,"",IF(AI2023=1,Q2022,-Q2025))</f>
        <v/>
      </c>
      <c r="AR2023" s="57" t="str">
        <f t="shared" ref="AR2023" si="2519">IF(ISBLANK(R2025)=TRUE,"",IF(AJ2023=1,R2022,-R2025))</f>
        <v/>
      </c>
      <c r="AS2023" s="57" t="str">
        <f t="shared" ref="AS2023" si="2520">IF(ISBLANK(S2025)=TRUE,"",IF(AK2023=1,S2022,-S2025))</f>
        <v/>
      </c>
      <c r="AT2023" s="57" t="str">
        <f t="shared" ref="AT2023" si="2521">IF(ISBLANK(T2025)=TRUE,"",IF(AL2023=1,T2022,-T2025))</f>
        <v/>
      </c>
      <c r="AZ2023" s="58" t="s">
        <v>10</v>
      </c>
      <c r="BA2023" s="58">
        <v>2</v>
      </c>
    </row>
    <row r="2024" spans="1:53" ht="39.9" customHeight="1" x14ac:dyDescent="1.1000000000000001">
      <c r="C2024" s="40"/>
      <c r="D2024" s="40"/>
      <c r="E2024" s="53" t="s">
        <v>20</v>
      </c>
      <c r="F2024" s="54" t="e">
        <f>VLOOKUP(A2020,'zoznam zapasov pomoc'!$A$6:$K$133,9,0)</f>
        <v>#N/A</v>
      </c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6"/>
      <c r="X2024" s="52"/>
      <c r="AZ2024" s="58" t="s">
        <v>23</v>
      </c>
      <c r="BA2024" s="58">
        <v>3</v>
      </c>
    </row>
    <row r="2025" spans="1:53" ht="39.9" customHeight="1" x14ac:dyDescent="1.1000000000000001">
      <c r="A2025" s="41" t="e">
        <f>CONCATENATE(2,A2020)</f>
        <v>#N/A</v>
      </c>
      <c r="B2025" s="41" t="e">
        <f>VLOOKUP(A2025,'KO KODY SPOLU'!$A$3:$B$478,2,0)</f>
        <v>#N/A</v>
      </c>
      <c r="C2025" s="40"/>
      <c r="D2025" s="40"/>
      <c r="E2025" s="53" t="s">
        <v>13</v>
      </c>
      <c r="F2025" s="59" t="e">
        <f>VLOOKUP(A2020,'zoznam zapasov pomoc'!$A$6:$K$133,10,0)</f>
        <v>#N/A</v>
      </c>
      <c r="G2025" s="298"/>
      <c r="H2025" s="150"/>
      <c r="I2025" s="296" t="str">
        <f>IF(ISERROR(VLOOKUP(B2025,vylosovanie!$N$10:$Q$162,3,0))=TRUE," ",VLOOKUP(B2025,vylosovanie!$N$10:$Q$162,3,0))</f>
        <v xml:space="preserve"> </v>
      </c>
      <c r="J2025" s="297"/>
      <c r="K2025" s="297"/>
      <c r="L2025" s="297"/>
      <c r="M2025" s="52"/>
      <c r="N2025" s="300"/>
      <c r="O2025" s="300"/>
      <c r="P2025" s="300"/>
      <c r="Q2025" s="300"/>
      <c r="R2025" s="300"/>
      <c r="S2025" s="300"/>
      <c r="T2025" s="300"/>
      <c r="U2025" s="52"/>
      <c r="V2025" s="295" t="str">
        <f>IF(SUM(AF2022:AL2023)=0,"",SUM(AF2023:AL2023))</f>
        <v/>
      </c>
      <c r="W2025" s="56"/>
      <c r="X2025" s="52"/>
      <c r="AZ2025" s="58" t="s">
        <v>24</v>
      </c>
      <c r="BA2025" s="58">
        <v>4</v>
      </c>
    </row>
    <row r="2026" spans="1:53" ht="39.9" customHeight="1" x14ac:dyDescent="1.1000000000000001">
      <c r="C2026" s="40"/>
      <c r="D2026" s="40"/>
      <c r="E2026" s="60"/>
      <c r="F2026" s="61"/>
      <c r="G2026" s="299"/>
      <c r="H2026" s="150"/>
      <c r="I2026" s="296" t="str">
        <f>IF(ISERROR(VLOOKUP(B2025,vylosovanie!$N$10:$Q$162,3,0))=TRUE," ",VLOOKUP(B2025,vylosovanie!$N$10:$Q$162,4,0))</f>
        <v xml:space="preserve"> </v>
      </c>
      <c r="J2026" s="297"/>
      <c r="K2026" s="297"/>
      <c r="L2026" s="297"/>
      <c r="M2026" s="52"/>
      <c r="N2026" s="301"/>
      <c r="O2026" s="301"/>
      <c r="P2026" s="301"/>
      <c r="Q2026" s="301"/>
      <c r="R2026" s="301"/>
      <c r="S2026" s="301"/>
      <c r="T2026" s="301"/>
      <c r="U2026" s="52"/>
      <c r="V2026" s="295"/>
      <c r="W2026" s="56"/>
      <c r="X2026" s="52"/>
      <c r="AZ2026" s="58" t="s">
        <v>25</v>
      </c>
      <c r="BA2026" s="58">
        <v>5</v>
      </c>
    </row>
    <row r="2027" spans="1:53" ht="39.9" customHeight="1" x14ac:dyDescent="1.1000000000000001">
      <c r="C2027" s="40"/>
      <c r="D2027" s="40"/>
      <c r="E2027" s="53" t="s">
        <v>36</v>
      </c>
      <c r="F2027" s="54" t="s">
        <v>476</v>
      </c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6"/>
      <c r="X2027" s="52"/>
      <c r="AZ2027" s="58" t="s">
        <v>26</v>
      </c>
      <c r="BA2027" s="58">
        <v>6</v>
      </c>
    </row>
    <row r="2028" spans="1:53" ht="39.9" customHeight="1" x14ac:dyDescent="1.1000000000000001">
      <c r="C2028" s="40"/>
      <c r="D2028" s="40"/>
      <c r="E2028" s="60"/>
      <c r="F2028" s="61"/>
      <c r="G2028" s="52"/>
      <c r="H2028" s="52"/>
      <c r="I2028" s="52" t="s">
        <v>17</v>
      </c>
      <c r="J2028" s="52"/>
      <c r="K2028" s="52"/>
      <c r="L2028" s="52"/>
      <c r="M2028" s="52"/>
      <c r="N2028" s="62"/>
      <c r="O2028" s="55"/>
      <c r="P2028" s="55" t="s">
        <v>19</v>
      </c>
      <c r="Q2028" s="55"/>
      <c r="R2028" s="55"/>
      <c r="S2028" s="55"/>
      <c r="T2028" s="55"/>
      <c r="U2028" s="52"/>
      <c r="V2028" s="52"/>
      <c r="W2028" s="56"/>
      <c r="X2028" s="52"/>
      <c r="AZ2028" s="58" t="s">
        <v>27</v>
      </c>
      <c r="BA2028" s="58">
        <v>7</v>
      </c>
    </row>
    <row r="2029" spans="1:53" ht="39.9" customHeight="1" x14ac:dyDescent="1.1000000000000001">
      <c r="E2029" s="53" t="s">
        <v>11</v>
      </c>
      <c r="F2029" s="54"/>
      <c r="G2029" s="52"/>
      <c r="H2029" s="52"/>
      <c r="I2029" s="294"/>
      <c r="J2029" s="294"/>
      <c r="K2029" s="294"/>
      <c r="L2029" s="294"/>
      <c r="M2029" s="52"/>
      <c r="N2029" s="291" t="str">
        <f>IF(I2022="x",I2025,IF(I2025="x",I2022,IF(V2022="w",I2022,IF(V2025="w",I2025,IF(V2022&gt;V2025,I2022,IF(V2025&gt;V2022,I2025," "))))))</f>
        <v xml:space="preserve"> </v>
      </c>
      <c r="O2029" s="302"/>
      <c r="P2029" s="302"/>
      <c r="Q2029" s="302"/>
      <c r="R2029" s="302"/>
      <c r="S2029" s="303"/>
      <c r="T2029" s="52"/>
      <c r="U2029" s="52"/>
      <c r="V2029" s="52"/>
      <c r="W2029" s="56"/>
      <c r="X2029" s="52"/>
      <c r="AZ2029" s="58" t="s">
        <v>28</v>
      </c>
      <c r="BA2029" s="58">
        <v>8</v>
      </c>
    </row>
    <row r="2030" spans="1:53" ht="39.9" customHeight="1" x14ac:dyDescent="1.1000000000000001">
      <c r="E2030" s="60"/>
      <c r="F2030" s="61"/>
      <c r="G2030" s="52"/>
      <c r="H2030" s="52"/>
      <c r="I2030" s="294"/>
      <c r="J2030" s="294"/>
      <c r="K2030" s="294"/>
      <c r="L2030" s="294"/>
      <c r="M2030" s="52"/>
      <c r="N2030" s="291" t="str">
        <f>IF(I2023="x",I2026,IF(I2026="x",I2023,IF(V2022="w",I2023,IF(V2025="w",I2026,IF(V2022&gt;V2025,I2023,IF(V2025&gt;V2022,I2026," "))))))</f>
        <v xml:space="preserve"> </v>
      </c>
      <c r="O2030" s="302"/>
      <c r="P2030" s="302"/>
      <c r="Q2030" s="302"/>
      <c r="R2030" s="302"/>
      <c r="S2030" s="303"/>
      <c r="T2030" s="52"/>
      <c r="U2030" s="52"/>
      <c r="V2030" s="52"/>
      <c r="W2030" s="56"/>
      <c r="X2030" s="52"/>
    </row>
    <row r="2031" spans="1:53" ht="39.9" customHeight="1" x14ac:dyDescent="1.1000000000000001">
      <c r="E2031" s="53" t="s">
        <v>12</v>
      </c>
      <c r="F2031" s="149" t="e">
        <f>IF($K$1=8,VLOOKUP('zapisy k stolom'!F2020,PAVUK!$GR$2:$GS$8,2,0),IF($K$1=16,VLOOKUP('zapisy k stolom'!F2020,PAVUK!$HF$2:$HG$16,2,0),IF($K$1=32,VLOOKUP('zapisy k stolom'!F2020,PAVUK!$HB$2:$HC$32,2,0),IF('zapisy k stolom'!$K$1=64,VLOOKUP('zapisy k stolom'!F2020,PAVUK!$GX$2:$GY$64,2,0),IF('zapisy k stolom'!$K$1=128,VLOOKUP('zapisy k stolom'!F2020,PAVUK!$GT$2:$GU$128,2,0))))))</f>
        <v>#N/A</v>
      </c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6"/>
      <c r="X2031" s="52"/>
    </row>
    <row r="2032" spans="1:53" ht="39.9" customHeight="1" x14ac:dyDescent="1.1000000000000001">
      <c r="E2032" s="60"/>
      <c r="F2032" s="61"/>
      <c r="G2032" s="52"/>
      <c r="H2032" s="52" t="s">
        <v>18</v>
      </c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6"/>
      <c r="X2032" s="52"/>
    </row>
    <row r="2033" spans="1:53" ht="39.9" customHeight="1" x14ac:dyDescent="1.1000000000000001">
      <c r="E2033" s="60"/>
      <c r="F2033" s="61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6"/>
      <c r="X2033" s="52"/>
    </row>
    <row r="2034" spans="1:53" ht="39.9" customHeight="1" x14ac:dyDescent="1.1000000000000001">
      <c r="E2034" s="60"/>
      <c r="F2034" s="61"/>
      <c r="G2034" s="52"/>
      <c r="H2034" s="52"/>
      <c r="I2034" s="289" t="str">
        <f>I2022</f>
        <v xml:space="preserve"> </v>
      </c>
      <c r="J2034" s="289"/>
      <c r="K2034" s="289"/>
      <c r="L2034" s="289"/>
      <c r="M2034" s="52"/>
      <c r="N2034" s="52"/>
      <c r="P2034" s="289" t="str">
        <f>I2025</f>
        <v xml:space="preserve"> </v>
      </c>
      <c r="Q2034" s="289"/>
      <c r="R2034" s="289"/>
      <c r="S2034" s="289"/>
      <c r="T2034" s="290"/>
      <c r="U2034" s="290"/>
      <c r="V2034" s="52"/>
      <c r="W2034" s="56"/>
      <c r="X2034" s="52"/>
    </row>
    <row r="2035" spans="1:53" ht="39.9" customHeight="1" x14ac:dyDescent="1.1000000000000001">
      <c r="E2035" s="60"/>
      <c r="F2035" s="61"/>
      <c r="G2035" s="52"/>
      <c r="H2035" s="52"/>
      <c r="I2035" s="289" t="str">
        <f>I2023</f>
        <v xml:space="preserve"> </v>
      </c>
      <c r="J2035" s="289"/>
      <c r="K2035" s="289"/>
      <c r="L2035" s="289"/>
      <c r="M2035" s="52"/>
      <c r="N2035" s="52"/>
      <c r="O2035" s="52"/>
      <c r="P2035" s="289" t="str">
        <f>I2026</f>
        <v xml:space="preserve"> </v>
      </c>
      <c r="Q2035" s="289"/>
      <c r="R2035" s="289"/>
      <c r="S2035" s="289"/>
      <c r="T2035" s="290"/>
      <c r="U2035" s="290"/>
      <c r="V2035" s="52"/>
      <c r="W2035" s="56"/>
      <c r="X2035" s="52"/>
    </row>
    <row r="2036" spans="1:53" ht="69.900000000000006" customHeight="1" x14ac:dyDescent="1.1000000000000001">
      <c r="E2036" s="53"/>
      <c r="F2036" s="54"/>
      <c r="G2036" s="52"/>
      <c r="H2036" s="63" t="s">
        <v>21</v>
      </c>
      <c r="I2036" s="291"/>
      <c r="J2036" s="292"/>
      <c r="K2036" s="292"/>
      <c r="L2036" s="293"/>
      <c r="M2036" s="52"/>
      <c r="N2036" s="52"/>
      <c r="O2036" s="63" t="s">
        <v>21</v>
      </c>
      <c r="P2036" s="294"/>
      <c r="Q2036" s="294"/>
      <c r="R2036" s="294"/>
      <c r="S2036" s="294"/>
      <c r="T2036" s="294"/>
      <c r="U2036" s="294"/>
      <c r="V2036" s="52"/>
      <c r="W2036" s="56"/>
      <c r="X2036" s="52"/>
    </row>
    <row r="2037" spans="1:53" ht="69.900000000000006" customHeight="1" x14ac:dyDescent="1.1000000000000001">
      <c r="E2037" s="53"/>
      <c r="F2037" s="54"/>
      <c r="G2037" s="52"/>
      <c r="H2037" s="63" t="s">
        <v>22</v>
      </c>
      <c r="I2037" s="294"/>
      <c r="J2037" s="294"/>
      <c r="K2037" s="294"/>
      <c r="L2037" s="294"/>
      <c r="M2037" s="52"/>
      <c r="N2037" s="52"/>
      <c r="O2037" s="63" t="s">
        <v>22</v>
      </c>
      <c r="P2037" s="294"/>
      <c r="Q2037" s="294"/>
      <c r="R2037" s="294"/>
      <c r="S2037" s="294"/>
      <c r="T2037" s="294"/>
      <c r="U2037" s="294"/>
      <c r="V2037" s="52"/>
      <c r="W2037" s="56"/>
      <c r="X2037" s="52"/>
    </row>
    <row r="2038" spans="1:53" ht="69.900000000000006" customHeight="1" x14ac:dyDescent="1.1000000000000001">
      <c r="E2038" s="53"/>
      <c r="F2038" s="54"/>
      <c r="G2038" s="52"/>
      <c r="H2038" s="63" t="s">
        <v>22</v>
      </c>
      <c r="I2038" s="294"/>
      <c r="J2038" s="294"/>
      <c r="K2038" s="294"/>
      <c r="L2038" s="294"/>
      <c r="M2038" s="52"/>
      <c r="N2038" s="52"/>
      <c r="O2038" s="63" t="s">
        <v>22</v>
      </c>
      <c r="P2038" s="294"/>
      <c r="Q2038" s="294"/>
      <c r="R2038" s="294"/>
      <c r="S2038" s="294"/>
      <c r="T2038" s="294"/>
      <c r="U2038" s="294"/>
      <c r="V2038" s="52"/>
      <c r="W2038" s="56"/>
      <c r="X2038" s="52"/>
    </row>
    <row r="2039" spans="1:53" ht="39.9" customHeight="1" thickBot="1" x14ac:dyDescent="1.1499999999999999">
      <c r="E2039" s="64"/>
      <c r="F2039" s="65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7"/>
      <c r="U2039" s="67"/>
      <c r="V2039" s="67"/>
      <c r="W2039" s="68"/>
      <c r="X2039" s="52"/>
    </row>
    <row r="2040" spans="1:53" ht="61.8" thickBot="1" x14ac:dyDescent="1.1499999999999999"/>
    <row r="2041" spans="1:53" ht="39.9" customHeight="1" x14ac:dyDescent="1.1000000000000001">
      <c r="A2041" s="41" t="e">
        <f>F2052</f>
        <v>#N/A</v>
      </c>
      <c r="C2041" s="40"/>
      <c r="D2041" s="40"/>
      <c r="E2041" s="48" t="s">
        <v>39</v>
      </c>
      <c r="F2041" s="49">
        <f>F2020+1</f>
        <v>98</v>
      </c>
      <c r="G2041" s="50"/>
      <c r="H2041" s="86" t="s">
        <v>192</v>
      </c>
      <c r="I2041" s="50"/>
      <c r="J2041" s="50"/>
      <c r="K2041" s="50"/>
      <c r="L2041" s="50"/>
      <c r="M2041" s="50"/>
      <c r="N2041" s="50"/>
      <c r="O2041" s="50"/>
      <c r="P2041" s="50"/>
      <c r="Q2041" s="50"/>
      <c r="R2041" s="50"/>
      <c r="S2041" s="50"/>
      <c r="T2041" s="50"/>
      <c r="U2041" s="50"/>
      <c r="V2041" s="50" t="s">
        <v>15</v>
      </c>
      <c r="W2041" s="51"/>
      <c r="X2041" s="52"/>
      <c r="Y2041" s="42" t="e">
        <f>A2043</f>
        <v>#N/A</v>
      </c>
      <c r="Z2041" s="47" t="str">
        <f>CONCATENATE("(",V2043,":",V2046,")")</f>
        <v>(:)</v>
      </c>
      <c r="AA2041" s="44" t="str">
        <f>IF(N2050=" ","",IF(N2050=I2043,B2043,IF(N2050=I2046,B2046," ")))</f>
        <v/>
      </c>
      <c r="AB2041" s="44" t="str">
        <f>IF(V2043&gt;V2046,AV2041,IF(V2046&gt;V2043,AV2042,""))</f>
        <v/>
      </c>
      <c r="AC2041" s="44" t="e">
        <f>CONCATENATE("Tbl.: ",F2043,"   H: ",F2046,"   D: ",F2045)</f>
        <v>#N/A</v>
      </c>
      <c r="AD2041" s="42" t="e">
        <f>IF(OR(I2046="X",I2043="X"),"",IF(N2050=I2043,B2046,B2043))</f>
        <v>#N/A</v>
      </c>
      <c r="AE2041" s="42" t="s">
        <v>4</v>
      </c>
      <c r="AV2041" s="45" t="str">
        <f>CONCATENATE(V2043,":",V2046, " ( ",AN2043,",",AO2043,",",AP2043,",",AQ2043,",",AR2043,",",AS2043,",",AT2043," ) ")</f>
        <v xml:space="preserve">: ( ,,,,,, ) </v>
      </c>
    </row>
    <row r="2042" spans="1:53" ht="39.9" customHeight="1" x14ac:dyDescent="1.1000000000000001">
      <c r="C2042" s="40"/>
      <c r="D2042" s="40"/>
      <c r="E2042" s="53"/>
      <c r="F2042" s="54"/>
      <c r="G2042" s="85" t="s">
        <v>191</v>
      </c>
      <c r="H2042" s="87" t="s">
        <v>193</v>
      </c>
      <c r="I2042" s="52"/>
      <c r="J2042" s="52"/>
      <c r="K2042" s="52"/>
      <c r="L2042" s="52"/>
      <c r="M2042" s="52"/>
      <c r="N2042" s="55">
        <v>1</v>
      </c>
      <c r="O2042" s="55">
        <v>2</v>
      </c>
      <c r="P2042" s="55">
        <v>3</v>
      </c>
      <c r="Q2042" s="55">
        <v>4</v>
      </c>
      <c r="R2042" s="55">
        <v>5</v>
      </c>
      <c r="S2042" s="55">
        <v>6</v>
      </c>
      <c r="T2042" s="55">
        <v>7</v>
      </c>
      <c r="U2042" s="52"/>
      <c r="V2042" s="55" t="s">
        <v>16</v>
      </c>
      <c r="W2042" s="56"/>
      <c r="X2042" s="52"/>
      <c r="AE2042" s="42" t="s">
        <v>38</v>
      </c>
      <c r="AV2042" s="45" t="str">
        <f>CONCATENATE(V2046,":",V2043, " ( ",AN2044,",",AO2044,",",AP2044,",",AQ2044,",",AR2044,",",AS2044,",",AT2044," ) ")</f>
        <v xml:space="preserve">: ( ,,,,,, ) </v>
      </c>
    </row>
    <row r="2043" spans="1:53" ht="39.9" customHeight="1" x14ac:dyDescent="1.1000000000000001">
      <c r="A2043" s="41" t="e">
        <f>CONCATENATE(1,A2041)</f>
        <v>#N/A</v>
      </c>
      <c r="B2043" s="41" t="e">
        <f>VLOOKUP(A2043,'KO KODY SPOLU'!$A$3:$B$478,2,0)</f>
        <v>#N/A</v>
      </c>
      <c r="C2043" s="40"/>
      <c r="D2043" s="40"/>
      <c r="E2043" s="53" t="s">
        <v>14</v>
      </c>
      <c r="F2043" s="54" t="e">
        <f>VLOOKUP(A2041,'zoznam zapasov pomoc'!$A$6:$K$133,11,0)</f>
        <v>#N/A</v>
      </c>
      <c r="G2043" s="298"/>
      <c r="H2043" s="150"/>
      <c r="I2043" s="296" t="str">
        <f>IF(ISERROR(VLOOKUP(B2043,vylosovanie!$N$10:$Q$162,3,0))=TRUE," ",VLOOKUP(B2043,vylosovanie!$N$10:$Q$162,3,0))</f>
        <v xml:space="preserve"> </v>
      </c>
      <c r="J2043" s="297"/>
      <c r="K2043" s="297"/>
      <c r="L2043" s="297"/>
      <c r="M2043" s="52"/>
      <c r="N2043" s="300"/>
      <c r="O2043" s="300"/>
      <c r="P2043" s="300"/>
      <c r="Q2043" s="300"/>
      <c r="R2043" s="300"/>
      <c r="S2043" s="300"/>
      <c r="T2043" s="300"/>
      <c r="U2043" s="52"/>
      <c r="V2043" s="295" t="str">
        <f>IF(SUM(AF2043:AL2044)=0,"",SUM(AF2043:AL2043))</f>
        <v/>
      </c>
      <c r="W2043" s="56"/>
      <c r="X2043" s="52"/>
      <c r="AE2043" s="42">
        <f>VLOOKUP(I2043,vylosovanie!$F$5:$L$41,7,0)</f>
        <v>51</v>
      </c>
      <c r="AF2043" s="57">
        <f>IF(N2043&gt;N2046,1,0)</f>
        <v>0</v>
      </c>
      <c r="AG2043" s="57">
        <f t="shared" ref="AG2043" si="2522">IF(O2043&gt;O2046,1,0)</f>
        <v>0</v>
      </c>
      <c r="AH2043" s="57">
        <f t="shared" ref="AH2043" si="2523">IF(P2043&gt;P2046,1,0)</f>
        <v>0</v>
      </c>
      <c r="AI2043" s="57">
        <f t="shared" ref="AI2043" si="2524">IF(Q2043&gt;Q2046,1,0)</f>
        <v>0</v>
      </c>
      <c r="AJ2043" s="57">
        <f t="shared" ref="AJ2043" si="2525">IF(R2043&gt;R2046,1,0)</f>
        <v>0</v>
      </c>
      <c r="AK2043" s="57">
        <f t="shared" ref="AK2043" si="2526">IF(S2043&gt;S2046,1,0)</f>
        <v>0</v>
      </c>
      <c r="AL2043" s="57">
        <f t="shared" ref="AL2043" si="2527">IF(T2043&gt;T2046,1,0)</f>
        <v>0</v>
      </c>
      <c r="AN2043" s="57" t="str">
        <f t="shared" ref="AN2043" si="2528">IF(ISBLANK(N2043)=TRUE,"",IF(AF2043=1,N2046,-N2043))</f>
        <v/>
      </c>
      <c r="AO2043" s="57" t="str">
        <f t="shared" ref="AO2043" si="2529">IF(ISBLANK(O2043)=TRUE,"",IF(AG2043=1,O2046,-O2043))</f>
        <v/>
      </c>
      <c r="AP2043" s="57" t="str">
        <f t="shared" ref="AP2043" si="2530">IF(ISBLANK(P2043)=TRUE,"",IF(AH2043=1,P2046,-P2043))</f>
        <v/>
      </c>
      <c r="AQ2043" s="57" t="str">
        <f t="shared" ref="AQ2043" si="2531">IF(ISBLANK(Q2043)=TRUE,"",IF(AI2043=1,Q2046,-Q2043))</f>
        <v/>
      </c>
      <c r="AR2043" s="57" t="str">
        <f t="shared" ref="AR2043" si="2532">IF(ISBLANK(R2043)=TRUE,"",IF(AJ2043=1,R2046,-R2043))</f>
        <v/>
      </c>
      <c r="AS2043" s="57" t="str">
        <f t="shared" ref="AS2043" si="2533">IF(ISBLANK(S2043)=TRUE,"",IF(AK2043=1,S2046,-S2043))</f>
        <v/>
      </c>
      <c r="AT2043" s="57" t="str">
        <f t="shared" ref="AT2043" si="2534">IF(ISBLANK(T2043)=TRUE,"",IF(AL2043=1,T2046,-T2043))</f>
        <v/>
      </c>
      <c r="AZ2043" s="58" t="s">
        <v>5</v>
      </c>
      <c r="BA2043" s="58">
        <v>1</v>
      </c>
    </row>
    <row r="2044" spans="1:53" ht="39.9" customHeight="1" x14ac:dyDescent="1.1000000000000001">
      <c r="C2044" s="40"/>
      <c r="D2044" s="40"/>
      <c r="E2044" s="53"/>
      <c r="F2044" s="54"/>
      <c r="G2044" s="299"/>
      <c r="H2044" s="150"/>
      <c r="I2044" s="296" t="str">
        <f>IF(ISERROR(VLOOKUP(B2043,vylosovanie!$N$10:$Q$162,3,0))=TRUE," ",VLOOKUP(B2043,vylosovanie!$N$10:$Q$162,4,0))</f>
        <v xml:space="preserve"> </v>
      </c>
      <c r="J2044" s="297"/>
      <c r="K2044" s="297"/>
      <c r="L2044" s="297"/>
      <c r="M2044" s="52"/>
      <c r="N2044" s="301"/>
      <c r="O2044" s="301"/>
      <c r="P2044" s="301"/>
      <c r="Q2044" s="301"/>
      <c r="R2044" s="301"/>
      <c r="S2044" s="301"/>
      <c r="T2044" s="301"/>
      <c r="U2044" s="52"/>
      <c r="V2044" s="295"/>
      <c r="W2044" s="56"/>
      <c r="X2044" s="52"/>
      <c r="AE2044" s="42">
        <f>VLOOKUP(I2046,vylosovanie!$F$5:$L$41,7,0)</f>
        <v>51</v>
      </c>
      <c r="AF2044" s="57">
        <f>IF(N2046&gt;N2043,1,0)</f>
        <v>0</v>
      </c>
      <c r="AG2044" s="57">
        <f t="shared" ref="AG2044" si="2535">IF(O2046&gt;O2043,1,0)</f>
        <v>0</v>
      </c>
      <c r="AH2044" s="57">
        <f t="shared" ref="AH2044" si="2536">IF(P2046&gt;P2043,1,0)</f>
        <v>0</v>
      </c>
      <c r="AI2044" s="57">
        <f t="shared" ref="AI2044" si="2537">IF(Q2046&gt;Q2043,1,0)</f>
        <v>0</v>
      </c>
      <c r="AJ2044" s="57">
        <f t="shared" ref="AJ2044" si="2538">IF(R2046&gt;R2043,1,0)</f>
        <v>0</v>
      </c>
      <c r="AK2044" s="57">
        <f t="shared" ref="AK2044" si="2539">IF(S2046&gt;S2043,1,0)</f>
        <v>0</v>
      </c>
      <c r="AL2044" s="57">
        <f t="shared" ref="AL2044" si="2540">IF(T2046&gt;T2043,1,0)</f>
        <v>0</v>
      </c>
      <c r="AN2044" s="57" t="str">
        <f t="shared" ref="AN2044" si="2541">IF(ISBLANK(N2046)=TRUE,"",IF(AF2044=1,N2043,-N2046))</f>
        <v/>
      </c>
      <c r="AO2044" s="57" t="str">
        <f t="shared" ref="AO2044" si="2542">IF(ISBLANK(O2046)=TRUE,"",IF(AG2044=1,O2043,-O2046))</f>
        <v/>
      </c>
      <c r="AP2044" s="57" t="str">
        <f t="shared" ref="AP2044" si="2543">IF(ISBLANK(P2046)=TRUE,"",IF(AH2044=1,P2043,-P2046))</f>
        <v/>
      </c>
      <c r="AQ2044" s="57" t="str">
        <f t="shared" ref="AQ2044" si="2544">IF(ISBLANK(Q2046)=TRUE,"",IF(AI2044=1,Q2043,-Q2046))</f>
        <v/>
      </c>
      <c r="AR2044" s="57" t="str">
        <f t="shared" ref="AR2044" si="2545">IF(ISBLANK(R2046)=TRUE,"",IF(AJ2044=1,R2043,-R2046))</f>
        <v/>
      </c>
      <c r="AS2044" s="57" t="str">
        <f t="shared" ref="AS2044" si="2546">IF(ISBLANK(S2046)=TRUE,"",IF(AK2044=1,S2043,-S2046))</f>
        <v/>
      </c>
      <c r="AT2044" s="57" t="str">
        <f t="shared" ref="AT2044" si="2547">IF(ISBLANK(T2046)=TRUE,"",IF(AL2044=1,T2043,-T2046))</f>
        <v/>
      </c>
      <c r="AZ2044" s="58" t="s">
        <v>10</v>
      </c>
      <c r="BA2044" s="58">
        <v>2</v>
      </c>
    </row>
    <row r="2045" spans="1:53" ht="39.9" customHeight="1" x14ac:dyDescent="1.1000000000000001">
      <c r="C2045" s="40"/>
      <c r="D2045" s="40"/>
      <c r="E2045" s="53" t="s">
        <v>20</v>
      </c>
      <c r="F2045" s="54" t="e">
        <f>VLOOKUP(A2041,'zoznam zapasov pomoc'!$A$6:$K$133,9,0)</f>
        <v>#N/A</v>
      </c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6"/>
      <c r="X2045" s="52"/>
      <c r="AZ2045" s="58" t="s">
        <v>23</v>
      </c>
      <c r="BA2045" s="58">
        <v>3</v>
      </c>
    </row>
    <row r="2046" spans="1:53" ht="39.9" customHeight="1" x14ac:dyDescent="1.1000000000000001">
      <c r="A2046" s="41" t="e">
        <f>CONCATENATE(2,A2041)</f>
        <v>#N/A</v>
      </c>
      <c r="B2046" s="41" t="e">
        <f>VLOOKUP(A2046,'KO KODY SPOLU'!$A$3:$B$478,2,0)</f>
        <v>#N/A</v>
      </c>
      <c r="C2046" s="40"/>
      <c r="D2046" s="40"/>
      <c r="E2046" s="53" t="s">
        <v>13</v>
      </c>
      <c r="F2046" s="59" t="e">
        <f>VLOOKUP(A2041,'zoznam zapasov pomoc'!$A$6:$K$133,10,0)</f>
        <v>#N/A</v>
      </c>
      <c r="G2046" s="298"/>
      <c r="H2046" s="150"/>
      <c r="I2046" s="296" t="str">
        <f>IF(ISERROR(VLOOKUP(B2046,vylosovanie!$N$10:$Q$162,3,0))=TRUE," ",VLOOKUP(B2046,vylosovanie!$N$10:$Q$162,3,0))</f>
        <v xml:space="preserve"> </v>
      </c>
      <c r="J2046" s="297"/>
      <c r="K2046" s="297"/>
      <c r="L2046" s="297"/>
      <c r="M2046" s="52"/>
      <c r="N2046" s="300"/>
      <c r="O2046" s="300"/>
      <c r="P2046" s="300"/>
      <c r="Q2046" s="300"/>
      <c r="R2046" s="300"/>
      <c r="S2046" s="300"/>
      <c r="T2046" s="300"/>
      <c r="U2046" s="52"/>
      <c r="V2046" s="295" t="str">
        <f>IF(SUM(AF2043:AL2044)=0,"",SUM(AF2044:AL2044))</f>
        <v/>
      </c>
      <c r="W2046" s="56"/>
      <c r="X2046" s="52"/>
      <c r="AZ2046" s="58" t="s">
        <v>24</v>
      </c>
      <c r="BA2046" s="58">
        <v>4</v>
      </c>
    </row>
    <row r="2047" spans="1:53" ht="39.9" customHeight="1" x14ac:dyDescent="1.1000000000000001">
      <c r="C2047" s="40"/>
      <c r="D2047" s="40"/>
      <c r="E2047" s="60"/>
      <c r="F2047" s="61"/>
      <c r="G2047" s="299"/>
      <c r="H2047" s="150"/>
      <c r="I2047" s="296" t="str">
        <f>IF(ISERROR(VLOOKUP(B2046,vylosovanie!$N$10:$Q$162,3,0))=TRUE," ",VLOOKUP(B2046,vylosovanie!$N$10:$Q$162,4,0))</f>
        <v xml:space="preserve"> </v>
      </c>
      <c r="J2047" s="297"/>
      <c r="K2047" s="297"/>
      <c r="L2047" s="297"/>
      <c r="M2047" s="52"/>
      <c r="N2047" s="301"/>
      <c r="O2047" s="301"/>
      <c r="P2047" s="301"/>
      <c r="Q2047" s="301"/>
      <c r="R2047" s="301"/>
      <c r="S2047" s="301"/>
      <c r="T2047" s="301"/>
      <c r="U2047" s="52"/>
      <c r="V2047" s="295"/>
      <c r="W2047" s="56"/>
      <c r="X2047" s="52"/>
      <c r="AZ2047" s="58" t="s">
        <v>25</v>
      </c>
      <c r="BA2047" s="58">
        <v>5</v>
      </c>
    </row>
    <row r="2048" spans="1:53" ht="39.9" customHeight="1" x14ac:dyDescent="1.1000000000000001">
      <c r="C2048" s="40"/>
      <c r="D2048" s="40"/>
      <c r="E2048" s="53" t="s">
        <v>36</v>
      </c>
      <c r="F2048" s="54" t="s">
        <v>476</v>
      </c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6"/>
      <c r="X2048" s="52"/>
      <c r="AZ2048" s="58" t="s">
        <v>26</v>
      </c>
      <c r="BA2048" s="58">
        <v>6</v>
      </c>
    </row>
    <row r="2049" spans="1:53" ht="39.9" customHeight="1" x14ac:dyDescent="1.1000000000000001">
      <c r="C2049" s="40"/>
      <c r="D2049" s="40"/>
      <c r="E2049" s="60"/>
      <c r="F2049" s="61"/>
      <c r="G2049" s="52"/>
      <c r="H2049" s="52"/>
      <c r="I2049" s="52" t="s">
        <v>17</v>
      </c>
      <c r="J2049" s="52"/>
      <c r="K2049" s="52"/>
      <c r="L2049" s="52"/>
      <c r="M2049" s="52"/>
      <c r="N2049" s="62"/>
      <c r="O2049" s="55"/>
      <c r="P2049" s="55" t="s">
        <v>19</v>
      </c>
      <c r="Q2049" s="55"/>
      <c r="R2049" s="55"/>
      <c r="S2049" s="55"/>
      <c r="T2049" s="55"/>
      <c r="U2049" s="52"/>
      <c r="V2049" s="52"/>
      <c r="W2049" s="56"/>
      <c r="X2049" s="52"/>
      <c r="AZ2049" s="58" t="s">
        <v>27</v>
      </c>
      <c r="BA2049" s="58">
        <v>7</v>
      </c>
    </row>
    <row r="2050" spans="1:53" ht="39.9" customHeight="1" x14ac:dyDescent="1.1000000000000001">
      <c r="E2050" s="53" t="s">
        <v>11</v>
      </c>
      <c r="F2050" s="54"/>
      <c r="G2050" s="52"/>
      <c r="H2050" s="52"/>
      <c r="I2050" s="294"/>
      <c r="J2050" s="294"/>
      <c r="K2050" s="294"/>
      <c r="L2050" s="294"/>
      <c r="M2050" s="52"/>
      <c r="N2050" s="291" t="str">
        <f>IF(I2043="x",I2046,IF(I2046="x",I2043,IF(V2043="w",I2043,IF(V2046="w",I2046,IF(V2043&gt;V2046,I2043,IF(V2046&gt;V2043,I2046," "))))))</f>
        <v xml:space="preserve"> </v>
      </c>
      <c r="O2050" s="302"/>
      <c r="P2050" s="302"/>
      <c r="Q2050" s="302"/>
      <c r="R2050" s="302"/>
      <c r="S2050" s="303"/>
      <c r="T2050" s="52"/>
      <c r="U2050" s="52"/>
      <c r="V2050" s="52"/>
      <c r="W2050" s="56"/>
      <c r="X2050" s="52"/>
      <c r="AZ2050" s="58" t="s">
        <v>28</v>
      </c>
      <c r="BA2050" s="58">
        <v>8</v>
      </c>
    </row>
    <row r="2051" spans="1:53" ht="39.9" customHeight="1" x14ac:dyDescent="1.1000000000000001">
      <c r="E2051" s="60"/>
      <c r="F2051" s="61"/>
      <c r="G2051" s="52"/>
      <c r="H2051" s="52"/>
      <c r="I2051" s="294"/>
      <c r="J2051" s="294"/>
      <c r="K2051" s="294"/>
      <c r="L2051" s="294"/>
      <c r="M2051" s="52"/>
      <c r="N2051" s="291" t="str">
        <f>IF(I2044="x",I2047,IF(I2047="x",I2044,IF(V2043="w",I2044,IF(V2046="w",I2047,IF(V2043&gt;V2046,I2044,IF(V2046&gt;V2043,I2047," "))))))</f>
        <v xml:space="preserve"> </v>
      </c>
      <c r="O2051" s="302"/>
      <c r="P2051" s="302"/>
      <c r="Q2051" s="302"/>
      <c r="R2051" s="302"/>
      <c r="S2051" s="303"/>
      <c r="T2051" s="52"/>
      <c r="U2051" s="52"/>
      <c r="V2051" s="52"/>
      <c r="W2051" s="56"/>
      <c r="X2051" s="52"/>
    </row>
    <row r="2052" spans="1:53" ht="39.9" customHeight="1" x14ac:dyDescent="1.1000000000000001">
      <c r="E2052" s="53" t="s">
        <v>12</v>
      </c>
      <c r="F2052" s="149" t="e">
        <f>IF($K$1=8,VLOOKUP('zapisy k stolom'!F2041,PAVUK!$GR$2:$GS$8,2,0),IF($K$1=16,VLOOKUP('zapisy k stolom'!F2041,PAVUK!$HF$2:$HG$16,2,0),IF($K$1=32,VLOOKUP('zapisy k stolom'!F2041,PAVUK!$HB$2:$HC$32,2,0),IF('zapisy k stolom'!$K$1=64,VLOOKUP('zapisy k stolom'!F2041,PAVUK!$GX$2:$GY$64,2,0),IF('zapisy k stolom'!$K$1=128,VLOOKUP('zapisy k stolom'!F2041,PAVUK!$GT$2:$GU$128,2,0))))))</f>
        <v>#N/A</v>
      </c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6"/>
      <c r="X2052" s="52"/>
    </row>
    <row r="2053" spans="1:53" ht="39.9" customHeight="1" x14ac:dyDescent="1.1000000000000001">
      <c r="E2053" s="60"/>
      <c r="F2053" s="61"/>
      <c r="G2053" s="52"/>
      <c r="H2053" s="52" t="s">
        <v>18</v>
      </c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6"/>
      <c r="X2053" s="52"/>
    </row>
    <row r="2054" spans="1:53" ht="39.9" customHeight="1" x14ac:dyDescent="1.1000000000000001">
      <c r="E2054" s="60"/>
      <c r="F2054" s="61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6"/>
      <c r="X2054" s="52"/>
    </row>
    <row r="2055" spans="1:53" ht="39.9" customHeight="1" x14ac:dyDescent="1.1000000000000001">
      <c r="E2055" s="60"/>
      <c r="F2055" s="61"/>
      <c r="G2055" s="52"/>
      <c r="H2055" s="52"/>
      <c r="I2055" s="289" t="str">
        <f>I2043</f>
        <v xml:space="preserve"> </v>
      </c>
      <c r="J2055" s="289"/>
      <c r="K2055" s="289"/>
      <c r="L2055" s="289"/>
      <c r="M2055" s="52"/>
      <c r="N2055" s="52"/>
      <c r="P2055" s="289" t="str">
        <f>I2046</f>
        <v xml:space="preserve"> </v>
      </c>
      <c r="Q2055" s="289"/>
      <c r="R2055" s="289"/>
      <c r="S2055" s="289"/>
      <c r="T2055" s="290"/>
      <c r="U2055" s="290"/>
      <c r="V2055" s="52"/>
      <c r="W2055" s="56"/>
      <c r="X2055" s="52"/>
    </row>
    <row r="2056" spans="1:53" ht="39.9" customHeight="1" x14ac:dyDescent="1.1000000000000001">
      <c r="E2056" s="60"/>
      <c r="F2056" s="61"/>
      <c r="G2056" s="52"/>
      <c r="H2056" s="52"/>
      <c r="I2056" s="289" t="str">
        <f>I2044</f>
        <v xml:space="preserve"> </v>
      </c>
      <c r="J2056" s="289"/>
      <c r="K2056" s="289"/>
      <c r="L2056" s="289"/>
      <c r="M2056" s="52"/>
      <c r="N2056" s="52"/>
      <c r="O2056" s="52"/>
      <c r="P2056" s="289" t="str">
        <f>I2047</f>
        <v xml:space="preserve"> </v>
      </c>
      <c r="Q2056" s="289"/>
      <c r="R2056" s="289"/>
      <c r="S2056" s="289"/>
      <c r="T2056" s="290"/>
      <c r="U2056" s="290"/>
      <c r="V2056" s="52"/>
      <c r="W2056" s="56"/>
      <c r="X2056" s="52"/>
    </row>
    <row r="2057" spans="1:53" ht="69.900000000000006" customHeight="1" x14ac:dyDescent="1.1000000000000001">
      <c r="E2057" s="53"/>
      <c r="F2057" s="54"/>
      <c r="G2057" s="52"/>
      <c r="H2057" s="63" t="s">
        <v>21</v>
      </c>
      <c r="I2057" s="291"/>
      <c r="J2057" s="292"/>
      <c r="K2057" s="292"/>
      <c r="L2057" s="293"/>
      <c r="M2057" s="52"/>
      <c r="N2057" s="52"/>
      <c r="O2057" s="63" t="s">
        <v>21</v>
      </c>
      <c r="P2057" s="294"/>
      <c r="Q2057" s="294"/>
      <c r="R2057" s="294"/>
      <c r="S2057" s="294"/>
      <c r="T2057" s="294"/>
      <c r="U2057" s="294"/>
      <c r="V2057" s="52"/>
      <c r="W2057" s="56"/>
      <c r="X2057" s="52"/>
    </row>
    <row r="2058" spans="1:53" ht="69.900000000000006" customHeight="1" x14ac:dyDescent="1.1000000000000001">
      <c r="E2058" s="53"/>
      <c r="F2058" s="54"/>
      <c r="G2058" s="52"/>
      <c r="H2058" s="63" t="s">
        <v>22</v>
      </c>
      <c r="I2058" s="294"/>
      <c r="J2058" s="294"/>
      <c r="K2058" s="294"/>
      <c r="L2058" s="294"/>
      <c r="M2058" s="52"/>
      <c r="N2058" s="52"/>
      <c r="O2058" s="63" t="s">
        <v>22</v>
      </c>
      <c r="P2058" s="294"/>
      <c r="Q2058" s="294"/>
      <c r="R2058" s="294"/>
      <c r="S2058" s="294"/>
      <c r="T2058" s="294"/>
      <c r="U2058" s="294"/>
      <c r="V2058" s="52"/>
      <c r="W2058" s="56"/>
      <c r="X2058" s="52"/>
    </row>
    <row r="2059" spans="1:53" ht="69.900000000000006" customHeight="1" x14ac:dyDescent="1.1000000000000001">
      <c r="E2059" s="53"/>
      <c r="F2059" s="54"/>
      <c r="G2059" s="52"/>
      <c r="H2059" s="63" t="s">
        <v>22</v>
      </c>
      <c r="I2059" s="294"/>
      <c r="J2059" s="294"/>
      <c r="K2059" s="294"/>
      <c r="L2059" s="294"/>
      <c r="M2059" s="52"/>
      <c r="N2059" s="52"/>
      <c r="O2059" s="63" t="s">
        <v>22</v>
      </c>
      <c r="P2059" s="294"/>
      <c r="Q2059" s="294"/>
      <c r="R2059" s="294"/>
      <c r="S2059" s="294"/>
      <c r="T2059" s="294"/>
      <c r="U2059" s="294"/>
      <c r="V2059" s="52"/>
      <c r="W2059" s="56"/>
      <c r="X2059" s="52"/>
    </row>
    <row r="2060" spans="1:53" ht="39.9" customHeight="1" thickBot="1" x14ac:dyDescent="1.1499999999999999">
      <c r="E2060" s="64"/>
      <c r="F2060" s="65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7"/>
      <c r="U2060" s="67"/>
      <c r="V2060" s="67"/>
      <c r="W2060" s="68"/>
      <c r="X2060" s="52"/>
    </row>
    <row r="2061" spans="1:53" ht="61.8" thickBot="1" x14ac:dyDescent="1.1499999999999999"/>
    <row r="2062" spans="1:53" ht="39.9" customHeight="1" x14ac:dyDescent="1.1000000000000001">
      <c r="A2062" s="41" t="e">
        <f>F2073</f>
        <v>#N/A</v>
      </c>
      <c r="C2062" s="40"/>
      <c r="D2062" s="40"/>
      <c r="E2062" s="48" t="s">
        <v>39</v>
      </c>
      <c r="F2062" s="49">
        <f>F2041+1</f>
        <v>99</v>
      </c>
      <c r="G2062" s="50"/>
      <c r="H2062" s="86" t="s">
        <v>192</v>
      </c>
      <c r="I2062" s="50"/>
      <c r="J2062" s="50"/>
      <c r="K2062" s="50"/>
      <c r="L2062" s="50"/>
      <c r="M2062" s="50"/>
      <c r="N2062" s="50"/>
      <c r="O2062" s="50"/>
      <c r="P2062" s="50"/>
      <c r="Q2062" s="50"/>
      <c r="R2062" s="50"/>
      <c r="S2062" s="50"/>
      <c r="T2062" s="50"/>
      <c r="U2062" s="50"/>
      <c r="V2062" s="50" t="s">
        <v>15</v>
      </c>
      <c r="W2062" s="51"/>
      <c r="X2062" s="52"/>
      <c r="Y2062" s="42" t="e">
        <f>A2064</f>
        <v>#N/A</v>
      </c>
      <c r="Z2062" s="47" t="str">
        <f>CONCATENATE("(",V2064,":",V2067,")")</f>
        <v>(:)</v>
      </c>
      <c r="AA2062" s="44" t="str">
        <f>IF(N2071=" ","",IF(N2071=I2064,B2064,IF(N2071=I2067,B2067," ")))</f>
        <v/>
      </c>
      <c r="AB2062" s="44" t="str">
        <f>IF(V2064&gt;V2067,AV2062,IF(V2067&gt;V2064,AV2063,""))</f>
        <v/>
      </c>
      <c r="AC2062" s="44" t="e">
        <f>CONCATENATE("Tbl.: ",F2064,"   H: ",F2067,"   D: ",F2066)</f>
        <v>#N/A</v>
      </c>
      <c r="AD2062" s="42" t="e">
        <f>IF(OR(I2067="X",I2064="X"),"",IF(N2071=I2064,B2067,B2064))</f>
        <v>#N/A</v>
      </c>
      <c r="AE2062" s="42" t="s">
        <v>4</v>
      </c>
      <c r="AV2062" s="45" t="str">
        <f>CONCATENATE(V2064,":",V2067, " ( ",AN2064,",",AO2064,",",AP2064,",",AQ2064,",",AR2064,",",AS2064,",",AT2064," ) ")</f>
        <v xml:space="preserve">: ( ,,,,,, ) </v>
      </c>
    </row>
    <row r="2063" spans="1:53" ht="39.9" customHeight="1" x14ac:dyDescent="1.1000000000000001">
      <c r="C2063" s="40"/>
      <c r="D2063" s="40"/>
      <c r="E2063" s="53"/>
      <c r="F2063" s="54"/>
      <c r="G2063" s="85" t="s">
        <v>191</v>
      </c>
      <c r="H2063" s="87" t="s">
        <v>193</v>
      </c>
      <c r="I2063" s="52"/>
      <c r="J2063" s="52"/>
      <c r="K2063" s="52"/>
      <c r="L2063" s="52"/>
      <c r="M2063" s="52"/>
      <c r="N2063" s="55">
        <v>1</v>
      </c>
      <c r="O2063" s="55">
        <v>2</v>
      </c>
      <c r="P2063" s="55">
        <v>3</v>
      </c>
      <c r="Q2063" s="55">
        <v>4</v>
      </c>
      <c r="R2063" s="55">
        <v>5</v>
      </c>
      <c r="S2063" s="55">
        <v>6</v>
      </c>
      <c r="T2063" s="55">
        <v>7</v>
      </c>
      <c r="U2063" s="52"/>
      <c r="V2063" s="55" t="s">
        <v>16</v>
      </c>
      <c r="W2063" s="56"/>
      <c r="X2063" s="52"/>
      <c r="AE2063" s="42" t="s">
        <v>38</v>
      </c>
      <c r="AV2063" s="45" t="str">
        <f>CONCATENATE(V2067,":",V2064, " ( ",AN2065,",",AO2065,",",AP2065,",",AQ2065,",",AR2065,",",AS2065,",",AT2065," ) ")</f>
        <v xml:space="preserve">: ( ,,,,,, ) </v>
      </c>
    </row>
    <row r="2064" spans="1:53" ht="39.9" customHeight="1" x14ac:dyDescent="1.1000000000000001">
      <c r="A2064" s="41" t="e">
        <f>CONCATENATE(1,A2062)</f>
        <v>#N/A</v>
      </c>
      <c r="B2064" s="41" t="e">
        <f>VLOOKUP(A2064,'KO KODY SPOLU'!$A$3:$B$478,2,0)</f>
        <v>#N/A</v>
      </c>
      <c r="C2064" s="40"/>
      <c r="D2064" s="40"/>
      <c r="E2064" s="53" t="s">
        <v>14</v>
      </c>
      <c r="F2064" s="54" t="e">
        <f>VLOOKUP(A2062,'zoznam zapasov pomoc'!$A$6:$K$133,11,0)</f>
        <v>#N/A</v>
      </c>
      <c r="G2064" s="298"/>
      <c r="H2064" s="150"/>
      <c r="I2064" s="296" t="str">
        <f>IF(ISERROR(VLOOKUP(B2064,vylosovanie!$N$10:$Q$162,3,0))=TRUE," ",VLOOKUP(B2064,vylosovanie!$N$10:$Q$162,3,0))</f>
        <v xml:space="preserve"> </v>
      </c>
      <c r="J2064" s="297"/>
      <c r="K2064" s="297"/>
      <c r="L2064" s="297"/>
      <c r="M2064" s="52"/>
      <c r="N2064" s="300"/>
      <c r="O2064" s="300"/>
      <c r="P2064" s="300"/>
      <c r="Q2064" s="300"/>
      <c r="R2064" s="300"/>
      <c r="S2064" s="300"/>
      <c r="T2064" s="300"/>
      <c r="U2064" s="52"/>
      <c r="V2064" s="295" t="str">
        <f>IF(SUM(AF2064:AL2065)=0,"",SUM(AF2064:AL2064))</f>
        <v/>
      </c>
      <c r="W2064" s="56"/>
      <c r="X2064" s="52"/>
      <c r="AE2064" s="42">
        <f>VLOOKUP(I2064,vylosovanie!$F$5:$L$41,7,0)</f>
        <v>51</v>
      </c>
      <c r="AF2064" s="57">
        <f>IF(N2064&gt;N2067,1,0)</f>
        <v>0</v>
      </c>
      <c r="AG2064" s="57">
        <f t="shared" ref="AG2064" si="2548">IF(O2064&gt;O2067,1,0)</f>
        <v>0</v>
      </c>
      <c r="AH2064" s="57">
        <f t="shared" ref="AH2064" si="2549">IF(P2064&gt;P2067,1,0)</f>
        <v>0</v>
      </c>
      <c r="AI2064" s="57">
        <f t="shared" ref="AI2064" si="2550">IF(Q2064&gt;Q2067,1,0)</f>
        <v>0</v>
      </c>
      <c r="AJ2064" s="57">
        <f t="shared" ref="AJ2064" si="2551">IF(R2064&gt;R2067,1,0)</f>
        <v>0</v>
      </c>
      <c r="AK2064" s="57">
        <f t="shared" ref="AK2064" si="2552">IF(S2064&gt;S2067,1,0)</f>
        <v>0</v>
      </c>
      <c r="AL2064" s="57">
        <f t="shared" ref="AL2064" si="2553">IF(T2064&gt;T2067,1,0)</f>
        <v>0</v>
      </c>
      <c r="AN2064" s="57" t="str">
        <f t="shared" ref="AN2064" si="2554">IF(ISBLANK(N2064)=TRUE,"",IF(AF2064=1,N2067,-N2064))</f>
        <v/>
      </c>
      <c r="AO2064" s="57" t="str">
        <f t="shared" ref="AO2064" si="2555">IF(ISBLANK(O2064)=TRUE,"",IF(AG2064=1,O2067,-O2064))</f>
        <v/>
      </c>
      <c r="AP2064" s="57" t="str">
        <f t="shared" ref="AP2064" si="2556">IF(ISBLANK(P2064)=TRUE,"",IF(AH2064=1,P2067,-P2064))</f>
        <v/>
      </c>
      <c r="AQ2064" s="57" t="str">
        <f t="shared" ref="AQ2064" si="2557">IF(ISBLANK(Q2064)=TRUE,"",IF(AI2064=1,Q2067,-Q2064))</f>
        <v/>
      </c>
      <c r="AR2064" s="57" t="str">
        <f t="shared" ref="AR2064" si="2558">IF(ISBLANK(R2064)=TRUE,"",IF(AJ2064=1,R2067,-R2064))</f>
        <v/>
      </c>
      <c r="AS2064" s="57" t="str">
        <f t="shared" ref="AS2064" si="2559">IF(ISBLANK(S2064)=TRUE,"",IF(AK2064=1,S2067,-S2064))</f>
        <v/>
      </c>
      <c r="AT2064" s="57" t="str">
        <f t="shared" ref="AT2064" si="2560">IF(ISBLANK(T2064)=TRUE,"",IF(AL2064=1,T2067,-T2064))</f>
        <v/>
      </c>
      <c r="AZ2064" s="58" t="s">
        <v>5</v>
      </c>
      <c r="BA2064" s="58">
        <v>1</v>
      </c>
    </row>
    <row r="2065" spans="1:53" ht="39.9" customHeight="1" x14ac:dyDescent="1.1000000000000001">
      <c r="C2065" s="40"/>
      <c r="D2065" s="40"/>
      <c r="E2065" s="53"/>
      <c r="F2065" s="54"/>
      <c r="G2065" s="299"/>
      <c r="H2065" s="150"/>
      <c r="I2065" s="296" t="str">
        <f>IF(ISERROR(VLOOKUP(B2064,vylosovanie!$N$10:$Q$162,3,0))=TRUE," ",VLOOKUP(B2064,vylosovanie!$N$10:$Q$162,4,0))</f>
        <v xml:space="preserve"> </v>
      </c>
      <c r="J2065" s="297"/>
      <c r="K2065" s="297"/>
      <c r="L2065" s="297"/>
      <c r="M2065" s="52"/>
      <c r="N2065" s="301"/>
      <c r="O2065" s="301"/>
      <c r="P2065" s="301"/>
      <c r="Q2065" s="301"/>
      <c r="R2065" s="301"/>
      <c r="S2065" s="301"/>
      <c r="T2065" s="301"/>
      <c r="U2065" s="52"/>
      <c r="V2065" s="295"/>
      <c r="W2065" s="56"/>
      <c r="X2065" s="52"/>
      <c r="AE2065" s="42">
        <f>VLOOKUP(I2067,vylosovanie!$F$5:$L$41,7,0)</f>
        <v>51</v>
      </c>
      <c r="AF2065" s="57">
        <f>IF(N2067&gt;N2064,1,0)</f>
        <v>0</v>
      </c>
      <c r="AG2065" s="57">
        <f t="shared" ref="AG2065" si="2561">IF(O2067&gt;O2064,1,0)</f>
        <v>0</v>
      </c>
      <c r="AH2065" s="57">
        <f t="shared" ref="AH2065" si="2562">IF(P2067&gt;P2064,1,0)</f>
        <v>0</v>
      </c>
      <c r="AI2065" s="57">
        <f t="shared" ref="AI2065" si="2563">IF(Q2067&gt;Q2064,1,0)</f>
        <v>0</v>
      </c>
      <c r="AJ2065" s="57">
        <f t="shared" ref="AJ2065" si="2564">IF(R2067&gt;R2064,1,0)</f>
        <v>0</v>
      </c>
      <c r="AK2065" s="57">
        <f t="shared" ref="AK2065" si="2565">IF(S2067&gt;S2064,1,0)</f>
        <v>0</v>
      </c>
      <c r="AL2065" s="57">
        <f t="shared" ref="AL2065" si="2566">IF(T2067&gt;T2064,1,0)</f>
        <v>0</v>
      </c>
      <c r="AN2065" s="57" t="str">
        <f t="shared" ref="AN2065" si="2567">IF(ISBLANK(N2067)=TRUE,"",IF(AF2065=1,N2064,-N2067))</f>
        <v/>
      </c>
      <c r="AO2065" s="57" t="str">
        <f t="shared" ref="AO2065" si="2568">IF(ISBLANK(O2067)=TRUE,"",IF(AG2065=1,O2064,-O2067))</f>
        <v/>
      </c>
      <c r="AP2065" s="57" t="str">
        <f t="shared" ref="AP2065" si="2569">IF(ISBLANK(P2067)=TRUE,"",IF(AH2065=1,P2064,-P2067))</f>
        <v/>
      </c>
      <c r="AQ2065" s="57" t="str">
        <f t="shared" ref="AQ2065" si="2570">IF(ISBLANK(Q2067)=TRUE,"",IF(AI2065=1,Q2064,-Q2067))</f>
        <v/>
      </c>
      <c r="AR2065" s="57" t="str">
        <f t="shared" ref="AR2065" si="2571">IF(ISBLANK(R2067)=TRUE,"",IF(AJ2065=1,R2064,-R2067))</f>
        <v/>
      </c>
      <c r="AS2065" s="57" t="str">
        <f t="shared" ref="AS2065" si="2572">IF(ISBLANK(S2067)=TRUE,"",IF(AK2065=1,S2064,-S2067))</f>
        <v/>
      </c>
      <c r="AT2065" s="57" t="str">
        <f t="shared" ref="AT2065" si="2573">IF(ISBLANK(T2067)=TRUE,"",IF(AL2065=1,T2064,-T2067))</f>
        <v/>
      </c>
      <c r="AZ2065" s="58" t="s">
        <v>10</v>
      </c>
      <c r="BA2065" s="58">
        <v>2</v>
      </c>
    </row>
    <row r="2066" spans="1:53" ht="39.9" customHeight="1" x14ac:dyDescent="1.1000000000000001">
      <c r="C2066" s="40"/>
      <c r="D2066" s="40"/>
      <c r="E2066" s="53" t="s">
        <v>20</v>
      </c>
      <c r="F2066" s="54" t="e">
        <f>VLOOKUP(A2062,'zoznam zapasov pomoc'!$A$6:$K$133,9,0)</f>
        <v>#N/A</v>
      </c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6"/>
      <c r="X2066" s="52"/>
      <c r="AZ2066" s="58" t="s">
        <v>23</v>
      </c>
      <c r="BA2066" s="58">
        <v>3</v>
      </c>
    </row>
    <row r="2067" spans="1:53" ht="39.9" customHeight="1" x14ac:dyDescent="1.1000000000000001">
      <c r="A2067" s="41" t="e">
        <f>CONCATENATE(2,A2062)</f>
        <v>#N/A</v>
      </c>
      <c r="B2067" s="41" t="e">
        <f>VLOOKUP(A2067,'KO KODY SPOLU'!$A$3:$B$478,2,0)</f>
        <v>#N/A</v>
      </c>
      <c r="C2067" s="40"/>
      <c r="D2067" s="40"/>
      <c r="E2067" s="53" t="s">
        <v>13</v>
      </c>
      <c r="F2067" s="59" t="e">
        <f>VLOOKUP(A2062,'zoznam zapasov pomoc'!$A$6:$K$133,10,0)</f>
        <v>#N/A</v>
      </c>
      <c r="G2067" s="298"/>
      <c r="H2067" s="150"/>
      <c r="I2067" s="296" t="str">
        <f>IF(ISERROR(VLOOKUP(B2067,vylosovanie!$N$10:$Q$162,3,0))=TRUE," ",VLOOKUP(B2067,vylosovanie!$N$10:$Q$162,3,0))</f>
        <v xml:space="preserve"> </v>
      </c>
      <c r="J2067" s="297"/>
      <c r="K2067" s="297"/>
      <c r="L2067" s="297"/>
      <c r="M2067" s="52"/>
      <c r="N2067" s="300"/>
      <c r="O2067" s="300"/>
      <c r="P2067" s="300"/>
      <c r="Q2067" s="300"/>
      <c r="R2067" s="300"/>
      <c r="S2067" s="300"/>
      <c r="T2067" s="300"/>
      <c r="U2067" s="52"/>
      <c r="V2067" s="295" t="str">
        <f>IF(SUM(AF2064:AL2065)=0,"",SUM(AF2065:AL2065))</f>
        <v/>
      </c>
      <c r="W2067" s="56"/>
      <c r="X2067" s="52"/>
      <c r="AZ2067" s="58" t="s">
        <v>24</v>
      </c>
      <c r="BA2067" s="58">
        <v>4</v>
      </c>
    </row>
    <row r="2068" spans="1:53" ht="39.9" customHeight="1" x14ac:dyDescent="1.1000000000000001">
      <c r="C2068" s="40"/>
      <c r="D2068" s="40"/>
      <c r="E2068" s="60"/>
      <c r="F2068" s="61"/>
      <c r="G2068" s="299"/>
      <c r="H2068" s="150"/>
      <c r="I2068" s="296" t="str">
        <f>IF(ISERROR(VLOOKUP(B2067,vylosovanie!$N$10:$Q$162,3,0))=TRUE," ",VLOOKUP(B2067,vylosovanie!$N$10:$Q$162,4,0))</f>
        <v xml:space="preserve"> </v>
      </c>
      <c r="J2068" s="297"/>
      <c r="K2068" s="297"/>
      <c r="L2068" s="297"/>
      <c r="M2068" s="52"/>
      <c r="N2068" s="301"/>
      <c r="O2068" s="301"/>
      <c r="P2068" s="301"/>
      <c r="Q2068" s="301"/>
      <c r="R2068" s="301"/>
      <c r="S2068" s="301"/>
      <c r="T2068" s="301"/>
      <c r="U2068" s="52"/>
      <c r="V2068" s="295"/>
      <c r="W2068" s="56"/>
      <c r="X2068" s="52"/>
      <c r="AZ2068" s="58" t="s">
        <v>25</v>
      </c>
      <c r="BA2068" s="58">
        <v>5</v>
      </c>
    </row>
    <row r="2069" spans="1:53" ht="39.9" customHeight="1" x14ac:dyDescent="1.1000000000000001">
      <c r="C2069" s="40"/>
      <c r="D2069" s="40"/>
      <c r="E2069" s="53" t="s">
        <v>36</v>
      </c>
      <c r="F2069" s="54" t="s">
        <v>476</v>
      </c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6"/>
      <c r="X2069" s="52"/>
      <c r="AZ2069" s="58" t="s">
        <v>26</v>
      </c>
      <c r="BA2069" s="58">
        <v>6</v>
      </c>
    </row>
    <row r="2070" spans="1:53" ht="39.9" customHeight="1" x14ac:dyDescent="1.1000000000000001">
      <c r="C2070" s="40"/>
      <c r="D2070" s="40"/>
      <c r="E2070" s="60"/>
      <c r="F2070" s="61"/>
      <c r="G2070" s="52"/>
      <c r="H2070" s="52"/>
      <c r="I2070" s="52" t="s">
        <v>17</v>
      </c>
      <c r="J2070" s="52"/>
      <c r="K2070" s="52"/>
      <c r="L2070" s="52"/>
      <c r="M2070" s="52"/>
      <c r="N2070" s="62"/>
      <c r="O2070" s="55"/>
      <c r="P2070" s="55" t="s">
        <v>19</v>
      </c>
      <c r="Q2070" s="55"/>
      <c r="R2070" s="55"/>
      <c r="S2070" s="55"/>
      <c r="T2070" s="55"/>
      <c r="U2070" s="52"/>
      <c r="V2070" s="52"/>
      <c r="W2070" s="56"/>
      <c r="X2070" s="52"/>
      <c r="AZ2070" s="58" t="s">
        <v>27</v>
      </c>
      <c r="BA2070" s="58">
        <v>7</v>
      </c>
    </row>
    <row r="2071" spans="1:53" ht="39.9" customHeight="1" x14ac:dyDescent="1.1000000000000001">
      <c r="E2071" s="53" t="s">
        <v>11</v>
      </c>
      <c r="F2071" s="54"/>
      <c r="G2071" s="52"/>
      <c r="H2071" s="52"/>
      <c r="I2071" s="294"/>
      <c r="J2071" s="294"/>
      <c r="K2071" s="294"/>
      <c r="L2071" s="294"/>
      <c r="M2071" s="52"/>
      <c r="N2071" s="291" t="str">
        <f>IF(I2064="x",I2067,IF(I2067="x",I2064,IF(V2064="w",I2064,IF(V2067="w",I2067,IF(V2064&gt;V2067,I2064,IF(V2067&gt;V2064,I2067," "))))))</f>
        <v xml:space="preserve"> </v>
      </c>
      <c r="O2071" s="302"/>
      <c r="P2071" s="302"/>
      <c r="Q2071" s="302"/>
      <c r="R2071" s="302"/>
      <c r="S2071" s="303"/>
      <c r="T2071" s="52"/>
      <c r="U2071" s="52"/>
      <c r="V2071" s="52"/>
      <c r="W2071" s="56"/>
      <c r="X2071" s="52"/>
      <c r="AZ2071" s="58" t="s">
        <v>28</v>
      </c>
      <c r="BA2071" s="58">
        <v>8</v>
      </c>
    </row>
    <row r="2072" spans="1:53" ht="39.9" customHeight="1" x14ac:dyDescent="1.1000000000000001">
      <c r="E2072" s="60"/>
      <c r="F2072" s="61"/>
      <c r="G2072" s="52"/>
      <c r="H2072" s="52"/>
      <c r="I2072" s="294"/>
      <c r="J2072" s="294"/>
      <c r="K2072" s="294"/>
      <c r="L2072" s="294"/>
      <c r="M2072" s="52"/>
      <c r="N2072" s="291" t="str">
        <f>IF(I2065="x",I2068,IF(I2068="x",I2065,IF(V2064="w",I2065,IF(V2067="w",I2068,IF(V2064&gt;V2067,I2065,IF(V2067&gt;V2064,I2068," "))))))</f>
        <v xml:space="preserve"> </v>
      </c>
      <c r="O2072" s="302"/>
      <c r="P2072" s="302"/>
      <c r="Q2072" s="302"/>
      <c r="R2072" s="302"/>
      <c r="S2072" s="303"/>
      <c r="T2072" s="52"/>
      <c r="U2072" s="52"/>
      <c r="V2072" s="52"/>
      <c r="W2072" s="56"/>
      <c r="X2072" s="52"/>
    </row>
    <row r="2073" spans="1:53" ht="39.9" customHeight="1" x14ac:dyDescent="1.1000000000000001">
      <c r="E2073" s="53" t="s">
        <v>12</v>
      </c>
      <c r="F2073" s="149" t="e">
        <f>IF($K$1=8,VLOOKUP('zapisy k stolom'!F2062,PAVUK!$GR$2:$GS$8,2,0),IF($K$1=16,VLOOKUP('zapisy k stolom'!F2062,PAVUK!$HF$2:$HG$16,2,0),IF($K$1=32,VLOOKUP('zapisy k stolom'!F2062,PAVUK!$HB$2:$HC$32,2,0),IF('zapisy k stolom'!$K$1=64,VLOOKUP('zapisy k stolom'!F2062,PAVUK!$GX$2:$GY$64,2,0),IF('zapisy k stolom'!$K$1=128,VLOOKUP('zapisy k stolom'!F2062,PAVUK!$GT$2:$GU$128,2,0))))))</f>
        <v>#N/A</v>
      </c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6"/>
      <c r="X2073" s="52"/>
    </row>
    <row r="2074" spans="1:53" ht="39.9" customHeight="1" x14ac:dyDescent="1.1000000000000001">
      <c r="E2074" s="60"/>
      <c r="F2074" s="61"/>
      <c r="G2074" s="52"/>
      <c r="H2074" s="52" t="s">
        <v>18</v>
      </c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6"/>
      <c r="X2074" s="52"/>
    </row>
    <row r="2075" spans="1:53" ht="39.9" customHeight="1" x14ac:dyDescent="1.1000000000000001">
      <c r="E2075" s="60"/>
      <c r="F2075" s="61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6"/>
      <c r="X2075" s="52"/>
    </row>
    <row r="2076" spans="1:53" ht="39.9" customHeight="1" x14ac:dyDescent="1.1000000000000001">
      <c r="E2076" s="60"/>
      <c r="F2076" s="61"/>
      <c r="G2076" s="52"/>
      <c r="H2076" s="52"/>
      <c r="I2076" s="289" t="str">
        <f>I2064</f>
        <v xml:space="preserve"> </v>
      </c>
      <c r="J2076" s="289"/>
      <c r="K2076" s="289"/>
      <c r="L2076" s="289"/>
      <c r="M2076" s="52"/>
      <c r="N2076" s="52"/>
      <c r="P2076" s="289" t="str">
        <f>I2067</f>
        <v xml:space="preserve"> </v>
      </c>
      <c r="Q2076" s="289"/>
      <c r="R2076" s="289"/>
      <c r="S2076" s="289"/>
      <c r="T2076" s="290"/>
      <c r="U2076" s="290"/>
      <c r="V2076" s="52"/>
      <c r="W2076" s="56"/>
      <c r="X2076" s="52"/>
    </row>
    <row r="2077" spans="1:53" ht="39.9" customHeight="1" x14ac:dyDescent="1.1000000000000001">
      <c r="E2077" s="60"/>
      <c r="F2077" s="61"/>
      <c r="G2077" s="52"/>
      <c r="H2077" s="52"/>
      <c r="I2077" s="289" t="str">
        <f>I2065</f>
        <v xml:space="preserve"> </v>
      </c>
      <c r="J2077" s="289"/>
      <c r="K2077" s="289"/>
      <c r="L2077" s="289"/>
      <c r="M2077" s="52"/>
      <c r="N2077" s="52"/>
      <c r="O2077" s="52"/>
      <c r="P2077" s="289" t="str">
        <f>I2068</f>
        <v xml:space="preserve"> </v>
      </c>
      <c r="Q2077" s="289"/>
      <c r="R2077" s="289"/>
      <c r="S2077" s="289"/>
      <c r="T2077" s="290"/>
      <c r="U2077" s="290"/>
      <c r="V2077" s="52"/>
      <c r="W2077" s="56"/>
      <c r="X2077" s="52"/>
    </row>
    <row r="2078" spans="1:53" ht="69.900000000000006" customHeight="1" x14ac:dyDescent="1.1000000000000001">
      <c r="E2078" s="53"/>
      <c r="F2078" s="54"/>
      <c r="G2078" s="52"/>
      <c r="H2078" s="63" t="s">
        <v>21</v>
      </c>
      <c r="I2078" s="291"/>
      <c r="J2078" s="292"/>
      <c r="K2078" s="292"/>
      <c r="L2078" s="293"/>
      <c r="M2078" s="52"/>
      <c r="N2078" s="52"/>
      <c r="O2078" s="63" t="s">
        <v>21</v>
      </c>
      <c r="P2078" s="294"/>
      <c r="Q2078" s="294"/>
      <c r="R2078" s="294"/>
      <c r="S2078" s="294"/>
      <c r="T2078" s="294"/>
      <c r="U2078" s="294"/>
      <c r="V2078" s="52"/>
      <c r="W2078" s="56"/>
      <c r="X2078" s="52"/>
    </row>
    <row r="2079" spans="1:53" ht="69.900000000000006" customHeight="1" x14ac:dyDescent="1.1000000000000001">
      <c r="E2079" s="53"/>
      <c r="F2079" s="54"/>
      <c r="G2079" s="52"/>
      <c r="H2079" s="63" t="s">
        <v>22</v>
      </c>
      <c r="I2079" s="294"/>
      <c r="J2079" s="294"/>
      <c r="K2079" s="294"/>
      <c r="L2079" s="294"/>
      <c r="M2079" s="52"/>
      <c r="N2079" s="52"/>
      <c r="O2079" s="63" t="s">
        <v>22</v>
      </c>
      <c r="P2079" s="294"/>
      <c r="Q2079" s="294"/>
      <c r="R2079" s="294"/>
      <c r="S2079" s="294"/>
      <c r="T2079" s="294"/>
      <c r="U2079" s="294"/>
      <c r="V2079" s="52"/>
      <c r="W2079" s="56"/>
      <c r="X2079" s="52"/>
    </row>
    <row r="2080" spans="1:53" ht="69.900000000000006" customHeight="1" x14ac:dyDescent="1.1000000000000001">
      <c r="E2080" s="53"/>
      <c r="F2080" s="54"/>
      <c r="G2080" s="52"/>
      <c r="H2080" s="63" t="s">
        <v>22</v>
      </c>
      <c r="I2080" s="294"/>
      <c r="J2080" s="294"/>
      <c r="K2080" s="294"/>
      <c r="L2080" s="294"/>
      <c r="M2080" s="52"/>
      <c r="N2080" s="52"/>
      <c r="O2080" s="63" t="s">
        <v>22</v>
      </c>
      <c r="P2080" s="294"/>
      <c r="Q2080" s="294"/>
      <c r="R2080" s="294"/>
      <c r="S2080" s="294"/>
      <c r="T2080" s="294"/>
      <c r="U2080" s="294"/>
      <c r="V2080" s="52"/>
      <c r="W2080" s="56"/>
      <c r="X2080" s="52"/>
    </row>
    <row r="2081" spans="1:53" ht="39.9" customHeight="1" thickBot="1" x14ac:dyDescent="1.1499999999999999">
      <c r="E2081" s="64"/>
      <c r="F2081" s="65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7"/>
      <c r="U2081" s="67"/>
      <c r="V2081" s="67"/>
      <c r="W2081" s="68"/>
      <c r="X2081" s="52"/>
    </row>
    <row r="2082" spans="1:53" ht="61.8" thickBot="1" x14ac:dyDescent="1.1499999999999999"/>
    <row r="2083" spans="1:53" ht="39.9" customHeight="1" x14ac:dyDescent="1.1000000000000001">
      <c r="A2083" s="41" t="e">
        <f>F2094</f>
        <v>#N/A</v>
      </c>
      <c r="C2083" s="40"/>
      <c r="D2083" s="40"/>
      <c r="E2083" s="48" t="s">
        <v>39</v>
      </c>
      <c r="F2083" s="49">
        <f>F2062+1</f>
        <v>100</v>
      </c>
      <c r="G2083" s="50"/>
      <c r="H2083" s="86" t="s">
        <v>192</v>
      </c>
      <c r="I2083" s="50"/>
      <c r="J2083" s="50"/>
      <c r="K2083" s="50"/>
      <c r="L2083" s="50"/>
      <c r="M2083" s="50"/>
      <c r="N2083" s="50"/>
      <c r="O2083" s="50"/>
      <c r="P2083" s="50"/>
      <c r="Q2083" s="50"/>
      <c r="R2083" s="50"/>
      <c r="S2083" s="50"/>
      <c r="T2083" s="50"/>
      <c r="U2083" s="50"/>
      <c r="V2083" s="50" t="s">
        <v>15</v>
      </c>
      <c r="W2083" s="51"/>
      <c r="X2083" s="52"/>
      <c r="Y2083" s="42" t="e">
        <f>A2085</f>
        <v>#N/A</v>
      </c>
      <c r="Z2083" s="47" t="str">
        <f>CONCATENATE("(",V2085,":",V2088,")")</f>
        <v>(:)</v>
      </c>
      <c r="AA2083" s="44" t="str">
        <f>IF(N2092=" ","",IF(N2092=I2085,B2085,IF(N2092=I2088,B2088," ")))</f>
        <v/>
      </c>
      <c r="AB2083" s="44" t="str">
        <f>IF(V2085&gt;V2088,AV2083,IF(V2088&gt;V2085,AV2084,""))</f>
        <v/>
      </c>
      <c r="AC2083" s="44" t="e">
        <f>CONCATENATE("Tbl.: ",F2085,"   H: ",F2088,"   D: ",F2087)</f>
        <v>#N/A</v>
      </c>
      <c r="AD2083" s="42" t="e">
        <f>IF(OR(I2088="X",I2085="X"),"",IF(N2092=I2085,B2088,B2085))</f>
        <v>#N/A</v>
      </c>
      <c r="AE2083" s="42" t="s">
        <v>4</v>
      </c>
      <c r="AV2083" s="45" t="str">
        <f>CONCATENATE(V2085,":",V2088, " ( ",AN2085,",",AO2085,",",AP2085,",",AQ2085,",",AR2085,",",AS2085,",",AT2085," ) ")</f>
        <v xml:space="preserve">: ( ,,,,,, ) </v>
      </c>
    </row>
    <row r="2084" spans="1:53" ht="39.9" customHeight="1" x14ac:dyDescent="1.1000000000000001">
      <c r="C2084" s="40"/>
      <c r="D2084" s="40"/>
      <c r="E2084" s="53"/>
      <c r="F2084" s="54"/>
      <c r="G2084" s="85" t="s">
        <v>191</v>
      </c>
      <c r="H2084" s="87" t="s">
        <v>193</v>
      </c>
      <c r="I2084" s="52"/>
      <c r="J2084" s="52"/>
      <c r="K2084" s="52"/>
      <c r="L2084" s="52"/>
      <c r="M2084" s="52"/>
      <c r="N2084" s="55">
        <v>1</v>
      </c>
      <c r="O2084" s="55">
        <v>2</v>
      </c>
      <c r="P2084" s="55">
        <v>3</v>
      </c>
      <c r="Q2084" s="55">
        <v>4</v>
      </c>
      <c r="R2084" s="55">
        <v>5</v>
      </c>
      <c r="S2084" s="55">
        <v>6</v>
      </c>
      <c r="T2084" s="55">
        <v>7</v>
      </c>
      <c r="U2084" s="52"/>
      <c r="V2084" s="55" t="s">
        <v>16</v>
      </c>
      <c r="W2084" s="56"/>
      <c r="X2084" s="52"/>
      <c r="AE2084" s="42" t="s">
        <v>38</v>
      </c>
      <c r="AV2084" s="45" t="str">
        <f>CONCATENATE(V2088,":",V2085, " ( ",AN2086,",",AO2086,",",AP2086,",",AQ2086,",",AR2086,",",AS2086,",",AT2086," ) ")</f>
        <v xml:space="preserve">: ( ,,,,,, ) </v>
      </c>
    </row>
    <row r="2085" spans="1:53" ht="39.9" customHeight="1" x14ac:dyDescent="1.1000000000000001">
      <c r="A2085" s="41" t="e">
        <f>CONCATENATE(1,A2083)</f>
        <v>#N/A</v>
      </c>
      <c r="B2085" s="41" t="e">
        <f>VLOOKUP(A2085,'KO KODY SPOLU'!$A$3:$B$478,2,0)</f>
        <v>#N/A</v>
      </c>
      <c r="C2085" s="40"/>
      <c r="D2085" s="40"/>
      <c r="E2085" s="53" t="s">
        <v>14</v>
      </c>
      <c r="F2085" s="54" t="e">
        <f>VLOOKUP(A2083,'zoznam zapasov pomoc'!$A$6:$K$133,11,0)</f>
        <v>#N/A</v>
      </c>
      <c r="G2085" s="298"/>
      <c r="H2085" s="150"/>
      <c r="I2085" s="296" t="str">
        <f>IF(ISERROR(VLOOKUP(B2085,vylosovanie!$N$10:$Q$162,3,0))=TRUE," ",VLOOKUP(B2085,vylosovanie!$N$10:$Q$162,3,0))</f>
        <v xml:space="preserve"> </v>
      </c>
      <c r="J2085" s="297"/>
      <c r="K2085" s="297"/>
      <c r="L2085" s="297"/>
      <c r="M2085" s="52"/>
      <c r="N2085" s="300"/>
      <c r="O2085" s="300"/>
      <c r="P2085" s="300"/>
      <c r="Q2085" s="300"/>
      <c r="R2085" s="300"/>
      <c r="S2085" s="300"/>
      <c r="T2085" s="300"/>
      <c r="U2085" s="52"/>
      <c r="V2085" s="295" t="str">
        <f>IF(SUM(AF2085:AL2086)=0,"",SUM(AF2085:AL2085))</f>
        <v/>
      </c>
      <c r="W2085" s="56"/>
      <c r="X2085" s="52"/>
      <c r="AE2085" s="42">
        <f>VLOOKUP(I2085,vylosovanie!$F$5:$L$41,7,0)</f>
        <v>51</v>
      </c>
      <c r="AF2085" s="57">
        <f>IF(N2085&gt;N2088,1,0)</f>
        <v>0</v>
      </c>
      <c r="AG2085" s="57">
        <f t="shared" ref="AG2085" si="2574">IF(O2085&gt;O2088,1,0)</f>
        <v>0</v>
      </c>
      <c r="AH2085" s="57">
        <f t="shared" ref="AH2085" si="2575">IF(P2085&gt;P2088,1,0)</f>
        <v>0</v>
      </c>
      <c r="AI2085" s="57">
        <f t="shared" ref="AI2085" si="2576">IF(Q2085&gt;Q2088,1,0)</f>
        <v>0</v>
      </c>
      <c r="AJ2085" s="57">
        <f t="shared" ref="AJ2085" si="2577">IF(R2085&gt;R2088,1,0)</f>
        <v>0</v>
      </c>
      <c r="AK2085" s="57">
        <f t="shared" ref="AK2085" si="2578">IF(S2085&gt;S2088,1,0)</f>
        <v>0</v>
      </c>
      <c r="AL2085" s="57">
        <f t="shared" ref="AL2085" si="2579">IF(T2085&gt;T2088,1,0)</f>
        <v>0</v>
      </c>
      <c r="AN2085" s="57" t="str">
        <f t="shared" ref="AN2085" si="2580">IF(ISBLANK(N2085)=TRUE,"",IF(AF2085=1,N2088,-N2085))</f>
        <v/>
      </c>
      <c r="AO2085" s="57" t="str">
        <f t="shared" ref="AO2085" si="2581">IF(ISBLANK(O2085)=TRUE,"",IF(AG2085=1,O2088,-O2085))</f>
        <v/>
      </c>
      <c r="AP2085" s="57" t="str">
        <f t="shared" ref="AP2085" si="2582">IF(ISBLANK(P2085)=TRUE,"",IF(AH2085=1,P2088,-P2085))</f>
        <v/>
      </c>
      <c r="AQ2085" s="57" t="str">
        <f t="shared" ref="AQ2085" si="2583">IF(ISBLANK(Q2085)=TRUE,"",IF(AI2085=1,Q2088,-Q2085))</f>
        <v/>
      </c>
      <c r="AR2085" s="57" t="str">
        <f t="shared" ref="AR2085" si="2584">IF(ISBLANK(R2085)=TRUE,"",IF(AJ2085=1,R2088,-R2085))</f>
        <v/>
      </c>
      <c r="AS2085" s="57" t="str">
        <f t="shared" ref="AS2085" si="2585">IF(ISBLANK(S2085)=TRUE,"",IF(AK2085=1,S2088,-S2085))</f>
        <v/>
      </c>
      <c r="AT2085" s="57" t="str">
        <f t="shared" ref="AT2085" si="2586">IF(ISBLANK(T2085)=TRUE,"",IF(AL2085=1,T2088,-T2085))</f>
        <v/>
      </c>
      <c r="AZ2085" s="58" t="s">
        <v>5</v>
      </c>
      <c r="BA2085" s="58">
        <v>1</v>
      </c>
    </row>
    <row r="2086" spans="1:53" ht="39.9" customHeight="1" x14ac:dyDescent="1.1000000000000001">
      <c r="C2086" s="40"/>
      <c r="D2086" s="40"/>
      <c r="E2086" s="53"/>
      <c r="F2086" s="54"/>
      <c r="G2086" s="299"/>
      <c r="H2086" s="150"/>
      <c r="I2086" s="296" t="str">
        <f>IF(ISERROR(VLOOKUP(B2085,vylosovanie!$N$10:$Q$162,3,0))=TRUE," ",VLOOKUP(B2085,vylosovanie!$N$10:$Q$162,4,0))</f>
        <v xml:space="preserve"> </v>
      </c>
      <c r="J2086" s="297"/>
      <c r="K2086" s="297"/>
      <c r="L2086" s="297"/>
      <c r="M2086" s="52"/>
      <c r="N2086" s="301"/>
      <c r="O2086" s="301"/>
      <c r="P2086" s="301"/>
      <c r="Q2086" s="301"/>
      <c r="R2086" s="301"/>
      <c r="S2086" s="301"/>
      <c r="T2086" s="301"/>
      <c r="U2086" s="52"/>
      <c r="V2086" s="295"/>
      <c r="W2086" s="56"/>
      <c r="X2086" s="52"/>
      <c r="AE2086" s="42">
        <f>VLOOKUP(I2088,vylosovanie!$F$5:$L$41,7,0)</f>
        <v>51</v>
      </c>
      <c r="AF2086" s="57">
        <f>IF(N2088&gt;N2085,1,0)</f>
        <v>0</v>
      </c>
      <c r="AG2086" s="57">
        <f t="shared" ref="AG2086" si="2587">IF(O2088&gt;O2085,1,0)</f>
        <v>0</v>
      </c>
      <c r="AH2086" s="57">
        <f t="shared" ref="AH2086" si="2588">IF(P2088&gt;P2085,1,0)</f>
        <v>0</v>
      </c>
      <c r="AI2086" s="57">
        <f t="shared" ref="AI2086" si="2589">IF(Q2088&gt;Q2085,1,0)</f>
        <v>0</v>
      </c>
      <c r="AJ2086" s="57">
        <f t="shared" ref="AJ2086" si="2590">IF(R2088&gt;R2085,1,0)</f>
        <v>0</v>
      </c>
      <c r="AK2086" s="57">
        <f t="shared" ref="AK2086" si="2591">IF(S2088&gt;S2085,1,0)</f>
        <v>0</v>
      </c>
      <c r="AL2086" s="57">
        <f t="shared" ref="AL2086" si="2592">IF(T2088&gt;T2085,1,0)</f>
        <v>0</v>
      </c>
      <c r="AN2086" s="57" t="str">
        <f t="shared" ref="AN2086" si="2593">IF(ISBLANK(N2088)=TRUE,"",IF(AF2086=1,N2085,-N2088))</f>
        <v/>
      </c>
      <c r="AO2086" s="57" t="str">
        <f t="shared" ref="AO2086" si="2594">IF(ISBLANK(O2088)=TRUE,"",IF(AG2086=1,O2085,-O2088))</f>
        <v/>
      </c>
      <c r="AP2086" s="57" t="str">
        <f t="shared" ref="AP2086" si="2595">IF(ISBLANK(P2088)=TRUE,"",IF(AH2086=1,P2085,-P2088))</f>
        <v/>
      </c>
      <c r="AQ2086" s="57" t="str">
        <f t="shared" ref="AQ2086" si="2596">IF(ISBLANK(Q2088)=TRUE,"",IF(AI2086=1,Q2085,-Q2088))</f>
        <v/>
      </c>
      <c r="AR2086" s="57" t="str">
        <f t="shared" ref="AR2086" si="2597">IF(ISBLANK(R2088)=TRUE,"",IF(AJ2086=1,R2085,-R2088))</f>
        <v/>
      </c>
      <c r="AS2086" s="57" t="str">
        <f t="shared" ref="AS2086" si="2598">IF(ISBLANK(S2088)=TRUE,"",IF(AK2086=1,S2085,-S2088))</f>
        <v/>
      </c>
      <c r="AT2086" s="57" t="str">
        <f t="shared" ref="AT2086" si="2599">IF(ISBLANK(T2088)=TRUE,"",IF(AL2086=1,T2085,-T2088))</f>
        <v/>
      </c>
      <c r="AZ2086" s="58" t="s">
        <v>10</v>
      </c>
      <c r="BA2086" s="58">
        <v>2</v>
      </c>
    </row>
    <row r="2087" spans="1:53" ht="39.9" customHeight="1" x14ac:dyDescent="1.1000000000000001">
      <c r="C2087" s="40"/>
      <c r="D2087" s="40"/>
      <c r="E2087" s="53" t="s">
        <v>20</v>
      </c>
      <c r="F2087" s="54" t="e">
        <f>VLOOKUP(A2083,'zoznam zapasov pomoc'!$A$6:$K$133,9,0)</f>
        <v>#N/A</v>
      </c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6"/>
      <c r="X2087" s="52"/>
      <c r="AZ2087" s="58" t="s">
        <v>23</v>
      </c>
      <c r="BA2087" s="58">
        <v>3</v>
      </c>
    </row>
    <row r="2088" spans="1:53" ht="39.9" customHeight="1" x14ac:dyDescent="1.1000000000000001">
      <c r="A2088" s="41" t="e">
        <f>CONCATENATE(2,A2083)</f>
        <v>#N/A</v>
      </c>
      <c r="B2088" s="41" t="e">
        <f>VLOOKUP(A2088,'KO KODY SPOLU'!$A$3:$B$478,2,0)</f>
        <v>#N/A</v>
      </c>
      <c r="C2088" s="40"/>
      <c r="D2088" s="40"/>
      <c r="E2088" s="53" t="s">
        <v>13</v>
      </c>
      <c r="F2088" s="59" t="e">
        <f>VLOOKUP(A2083,'zoznam zapasov pomoc'!$A$6:$K$133,10,0)</f>
        <v>#N/A</v>
      </c>
      <c r="G2088" s="298"/>
      <c r="H2088" s="150"/>
      <c r="I2088" s="296" t="str">
        <f>IF(ISERROR(VLOOKUP(B2088,vylosovanie!$N$10:$Q$162,3,0))=TRUE," ",VLOOKUP(B2088,vylosovanie!$N$10:$Q$162,3,0))</f>
        <v xml:space="preserve"> </v>
      </c>
      <c r="J2088" s="297"/>
      <c r="K2088" s="297"/>
      <c r="L2088" s="297"/>
      <c r="M2088" s="52"/>
      <c r="N2088" s="300"/>
      <c r="O2088" s="300"/>
      <c r="P2088" s="300"/>
      <c r="Q2088" s="300"/>
      <c r="R2088" s="300"/>
      <c r="S2088" s="300"/>
      <c r="T2088" s="300"/>
      <c r="U2088" s="52"/>
      <c r="V2088" s="295" t="str">
        <f>IF(SUM(AF2085:AL2086)=0,"",SUM(AF2086:AL2086))</f>
        <v/>
      </c>
      <c r="W2088" s="56"/>
      <c r="X2088" s="52"/>
      <c r="AZ2088" s="58" t="s">
        <v>24</v>
      </c>
      <c r="BA2088" s="58">
        <v>4</v>
      </c>
    </row>
    <row r="2089" spans="1:53" ht="39.9" customHeight="1" x14ac:dyDescent="1.1000000000000001">
      <c r="C2089" s="40"/>
      <c r="D2089" s="40"/>
      <c r="E2089" s="60"/>
      <c r="F2089" s="61"/>
      <c r="G2089" s="299"/>
      <c r="H2089" s="150"/>
      <c r="I2089" s="296" t="str">
        <f>IF(ISERROR(VLOOKUP(B2088,vylosovanie!$N$10:$Q$162,3,0))=TRUE," ",VLOOKUP(B2088,vylosovanie!$N$10:$Q$162,4,0))</f>
        <v xml:space="preserve"> </v>
      </c>
      <c r="J2089" s="297"/>
      <c r="K2089" s="297"/>
      <c r="L2089" s="297"/>
      <c r="M2089" s="52"/>
      <c r="N2089" s="301"/>
      <c r="O2089" s="301"/>
      <c r="P2089" s="301"/>
      <c r="Q2089" s="301"/>
      <c r="R2089" s="301"/>
      <c r="S2089" s="301"/>
      <c r="T2089" s="301"/>
      <c r="U2089" s="52"/>
      <c r="V2089" s="295"/>
      <c r="W2089" s="56"/>
      <c r="X2089" s="52"/>
      <c r="AZ2089" s="58" t="s">
        <v>25</v>
      </c>
      <c r="BA2089" s="58">
        <v>5</v>
      </c>
    </row>
    <row r="2090" spans="1:53" ht="39.9" customHeight="1" x14ac:dyDescent="1.1000000000000001">
      <c r="C2090" s="40"/>
      <c r="D2090" s="40"/>
      <c r="E2090" s="53" t="s">
        <v>36</v>
      </c>
      <c r="F2090" s="54" t="s">
        <v>476</v>
      </c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6"/>
      <c r="X2090" s="52"/>
      <c r="AZ2090" s="58" t="s">
        <v>26</v>
      </c>
      <c r="BA2090" s="58">
        <v>6</v>
      </c>
    </row>
    <row r="2091" spans="1:53" ht="39.9" customHeight="1" x14ac:dyDescent="1.1000000000000001">
      <c r="C2091" s="40"/>
      <c r="D2091" s="40"/>
      <c r="E2091" s="60"/>
      <c r="F2091" s="61"/>
      <c r="G2091" s="52"/>
      <c r="H2091" s="52"/>
      <c r="I2091" s="52" t="s">
        <v>17</v>
      </c>
      <c r="J2091" s="52"/>
      <c r="K2091" s="52"/>
      <c r="L2091" s="52"/>
      <c r="M2091" s="52"/>
      <c r="N2091" s="62"/>
      <c r="O2091" s="55"/>
      <c r="P2091" s="55" t="s">
        <v>19</v>
      </c>
      <c r="Q2091" s="55"/>
      <c r="R2091" s="55"/>
      <c r="S2091" s="55"/>
      <c r="T2091" s="55"/>
      <c r="U2091" s="52"/>
      <c r="V2091" s="52"/>
      <c r="W2091" s="56"/>
      <c r="X2091" s="52"/>
      <c r="AZ2091" s="58" t="s">
        <v>27</v>
      </c>
      <c r="BA2091" s="58">
        <v>7</v>
      </c>
    </row>
    <row r="2092" spans="1:53" ht="39.9" customHeight="1" x14ac:dyDescent="1.1000000000000001">
      <c r="E2092" s="53" t="s">
        <v>11</v>
      </c>
      <c r="F2092" s="54"/>
      <c r="G2092" s="52"/>
      <c r="H2092" s="52"/>
      <c r="I2092" s="294"/>
      <c r="J2092" s="294"/>
      <c r="K2092" s="294"/>
      <c r="L2092" s="294"/>
      <c r="M2092" s="52"/>
      <c r="N2092" s="291" t="str">
        <f>IF(I2085="x",I2088,IF(I2088="x",I2085,IF(V2085="w",I2085,IF(V2088="w",I2088,IF(V2085&gt;V2088,I2085,IF(V2088&gt;V2085,I2088," "))))))</f>
        <v xml:space="preserve"> </v>
      </c>
      <c r="O2092" s="302"/>
      <c r="P2092" s="302"/>
      <c r="Q2092" s="302"/>
      <c r="R2092" s="302"/>
      <c r="S2092" s="303"/>
      <c r="T2092" s="52"/>
      <c r="U2092" s="52"/>
      <c r="V2092" s="52"/>
      <c r="W2092" s="56"/>
      <c r="X2092" s="52"/>
      <c r="AZ2092" s="58" t="s">
        <v>28</v>
      </c>
      <c r="BA2092" s="58">
        <v>8</v>
      </c>
    </row>
    <row r="2093" spans="1:53" ht="39.9" customHeight="1" x14ac:dyDescent="1.1000000000000001">
      <c r="E2093" s="60"/>
      <c r="F2093" s="61"/>
      <c r="G2093" s="52"/>
      <c r="H2093" s="52"/>
      <c r="I2093" s="294"/>
      <c r="J2093" s="294"/>
      <c r="K2093" s="294"/>
      <c r="L2093" s="294"/>
      <c r="M2093" s="52"/>
      <c r="N2093" s="291" t="str">
        <f>IF(I2086="x",I2089,IF(I2089="x",I2086,IF(V2085="w",I2086,IF(V2088="w",I2089,IF(V2085&gt;V2088,I2086,IF(V2088&gt;V2085,I2089," "))))))</f>
        <v xml:space="preserve"> </v>
      </c>
      <c r="O2093" s="302"/>
      <c r="P2093" s="302"/>
      <c r="Q2093" s="302"/>
      <c r="R2093" s="302"/>
      <c r="S2093" s="303"/>
      <c r="T2093" s="52"/>
      <c r="U2093" s="52"/>
      <c r="V2093" s="52"/>
      <c r="W2093" s="56"/>
      <c r="X2093" s="52"/>
    </row>
    <row r="2094" spans="1:53" ht="39.9" customHeight="1" x14ac:dyDescent="1.1000000000000001">
      <c r="E2094" s="53" t="s">
        <v>12</v>
      </c>
      <c r="F2094" s="149" t="e">
        <f>IF($K$1=8,VLOOKUP('zapisy k stolom'!F2083,PAVUK!$GR$2:$GS$8,2,0),IF($K$1=16,VLOOKUP('zapisy k stolom'!F2083,PAVUK!$HF$2:$HG$16,2,0),IF($K$1=32,VLOOKUP('zapisy k stolom'!F2083,PAVUK!$HB$2:$HC$32,2,0),IF('zapisy k stolom'!$K$1=64,VLOOKUP('zapisy k stolom'!F2083,PAVUK!$GX$2:$GY$64,2,0),IF('zapisy k stolom'!$K$1=128,VLOOKUP('zapisy k stolom'!F2083,PAVUK!$GT$2:$GU$128,2,0))))))</f>
        <v>#N/A</v>
      </c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6"/>
      <c r="X2094" s="52"/>
    </row>
    <row r="2095" spans="1:53" ht="39.9" customHeight="1" x14ac:dyDescent="1.1000000000000001">
      <c r="E2095" s="60"/>
      <c r="F2095" s="61"/>
      <c r="G2095" s="52"/>
      <c r="H2095" s="52" t="s">
        <v>18</v>
      </c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6"/>
      <c r="X2095" s="52"/>
    </row>
    <row r="2096" spans="1:53" ht="39.9" customHeight="1" x14ac:dyDescent="1.1000000000000001">
      <c r="E2096" s="60"/>
      <c r="F2096" s="61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6"/>
      <c r="X2096" s="52"/>
    </row>
    <row r="2097" spans="1:53" ht="39.9" customHeight="1" x14ac:dyDescent="1.1000000000000001">
      <c r="E2097" s="60"/>
      <c r="F2097" s="61"/>
      <c r="G2097" s="52"/>
      <c r="H2097" s="52"/>
      <c r="I2097" s="289" t="str">
        <f>I2085</f>
        <v xml:space="preserve"> </v>
      </c>
      <c r="J2097" s="289"/>
      <c r="K2097" s="289"/>
      <c r="L2097" s="289"/>
      <c r="M2097" s="52"/>
      <c r="N2097" s="52"/>
      <c r="P2097" s="289" t="str">
        <f>I2088</f>
        <v xml:space="preserve"> </v>
      </c>
      <c r="Q2097" s="289"/>
      <c r="R2097" s="289"/>
      <c r="S2097" s="289"/>
      <c r="T2097" s="290"/>
      <c r="U2097" s="290"/>
      <c r="V2097" s="52"/>
      <c r="W2097" s="56"/>
      <c r="X2097" s="52"/>
    </row>
    <row r="2098" spans="1:53" ht="39.9" customHeight="1" x14ac:dyDescent="1.1000000000000001">
      <c r="E2098" s="60"/>
      <c r="F2098" s="61"/>
      <c r="G2098" s="52"/>
      <c r="H2098" s="52"/>
      <c r="I2098" s="289" t="str">
        <f>I2086</f>
        <v xml:space="preserve"> </v>
      </c>
      <c r="J2098" s="289"/>
      <c r="K2098" s="289"/>
      <c r="L2098" s="289"/>
      <c r="M2098" s="52"/>
      <c r="N2098" s="52"/>
      <c r="O2098" s="52"/>
      <c r="P2098" s="289" t="str">
        <f>I2089</f>
        <v xml:space="preserve"> </v>
      </c>
      <c r="Q2098" s="289"/>
      <c r="R2098" s="289"/>
      <c r="S2098" s="289"/>
      <c r="T2098" s="290"/>
      <c r="U2098" s="290"/>
      <c r="V2098" s="52"/>
      <c r="W2098" s="56"/>
      <c r="X2098" s="52"/>
    </row>
    <row r="2099" spans="1:53" ht="69.900000000000006" customHeight="1" x14ac:dyDescent="1.1000000000000001">
      <c r="E2099" s="53"/>
      <c r="F2099" s="54"/>
      <c r="G2099" s="52"/>
      <c r="H2099" s="63" t="s">
        <v>21</v>
      </c>
      <c r="I2099" s="291"/>
      <c r="J2099" s="292"/>
      <c r="K2099" s="292"/>
      <c r="L2099" s="293"/>
      <c r="M2099" s="52"/>
      <c r="N2099" s="52"/>
      <c r="O2099" s="63" t="s">
        <v>21</v>
      </c>
      <c r="P2099" s="294"/>
      <c r="Q2099" s="294"/>
      <c r="R2099" s="294"/>
      <c r="S2099" s="294"/>
      <c r="T2099" s="294"/>
      <c r="U2099" s="294"/>
      <c r="V2099" s="52"/>
      <c r="W2099" s="56"/>
      <c r="X2099" s="52"/>
    </row>
    <row r="2100" spans="1:53" ht="69.900000000000006" customHeight="1" x14ac:dyDescent="1.1000000000000001">
      <c r="E2100" s="53"/>
      <c r="F2100" s="54"/>
      <c r="G2100" s="52"/>
      <c r="H2100" s="63" t="s">
        <v>22</v>
      </c>
      <c r="I2100" s="294"/>
      <c r="J2100" s="294"/>
      <c r="K2100" s="294"/>
      <c r="L2100" s="294"/>
      <c r="M2100" s="52"/>
      <c r="N2100" s="52"/>
      <c r="O2100" s="63" t="s">
        <v>22</v>
      </c>
      <c r="P2100" s="294"/>
      <c r="Q2100" s="294"/>
      <c r="R2100" s="294"/>
      <c r="S2100" s="294"/>
      <c r="T2100" s="294"/>
      <c r="U2100" s="294"/>
      <c r="V2100" s="52"/>
      <c r="W2100" s="56"/>
      <c r="X2100" s="52"/>
    </row>
    <row r="2101" spans="1:53" ht="69.900000000000006" customHeight="1" x14ac:dyDescent="1.1000000000000001">
      <c r="E2101" s="53"/>
      <c r="F2101" s="54"/>
      <c r="G2101" s="52"/>
      <c r="H2101" s="63" t="s">
        <v>22</v>
      </c>
      <c r="I2101" s="294"/>
      <c r="J2101" s="294"/>
      <c r="K2101" s="294"/>
      <c r="L2101" s="294"/>
      <c r="M2101" s="52"/>
      <c r="N2101" s="52"/>
      <c r="O2101" s="63" t="s">
        <v>22</v>
      </c>
      <c r="P2101" s="294"/>
      <c r="Q2101" s="294"/>
      <c r="R2101" s="294"/>
      <c r="S2101" s="294"/>
      <c r="T2101" s="294"/>
      <c r="U2101" s="294"/>
      <c r="V2101" s="52"/>
      <c r="W2101" s="56"/>
      <c r="X2101" s="52"/>
    </row>
    <row r="2102" spans="1:53" ht="39.9" customHeight="1" thickBot="1" x14ac:dyDescent="1.1499999999999999">
      <c r="E2102" s="64"/>
      <c r="F2102" s="65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7"/>
      <c r="U2102" s="67"/>
      <c r="V2102" s="67"/>
      <c r="W2102" s="68"/>
      <c r="X2102" s="52"/>
    </row>
    <row r="2103" spans="1:53" ht="61.8" thickBot="1" x14ac:dyDescent="1.1499999999999999"/>
    <row r="2104" spans="1:53" ht="39.9" customHeight="1" x14ac:dyDescent="1.1000000000000001">
      <c r="A2104" s="41" t="e">
        <f>F2115</f>
        <v>#N/A</v>
      </c>
      <c r="C2104" s="40"/>
      <c r="D2104" s="40"/>
      <c r="E2104" s="48" t="s">
        <v>39</v>
      </c>
      <c r="F2104" s="49">
        <f>F2083+1</f>
        <v>101</v>
      </c>
      <c r="G2104" s="50"/>
      <c r="H2104" s="86" t="s">
        <v>192</v>
      </c>
      <c r="I2104" s="50"/>
      <c r="J2104" s="50"/>
      <c r="K2104" s="50"/>
      <c r="L2104" s="50"/>
      <c r="M2104" s="50"/>
      <c r="N2104" s="50"/>
      <c r="O2104" s="50"/>
      <c r="P2104" s="50"/>
      <c r="Q2104" s="50"/>
      <c r="R2104" s="50"/>
      <c r="S2104" s="50"/>
      <c r="T2104" s="50"/>
      <c r="U2104" s="50"/>
      <c r="V2104" s="50" t="s">
        <v>15</v>
      </c>
      <c r="W2104" s="51"/>
      <c r="X2104" s="52"/>
      <c r="Y2104" s="42" t="e">
        <f>A2106</f>
        <v>#N/A</v>
      </c>
      <c r="Z2104" s="47" t="str">
        <f>CONCATENATE("(",V2106,":",V2109,")")</f>
        <v>(:)</v>
      </c>
      <c r="AA2104" s="44" t="str">
        <f>IF(N2113=" ","",IF(N2113=I2106,B2106,IF(N2113=I2109,B2109," ")))</f>
        <v/>
      </c>
      <c r="AB2104" s="44" t="str">
        <f>IF(V2106&gt;V2109,AV2104,IF(V2109&gt;V2106,AV2105,""))</f>
        <v/>
      </c>
      <c r="AC2104" s="44" t="e">
        <f>CONCATENATE("Tbl.: ",F2106,"   H: ",F2109,"   D: ",F2108)</f>
        <v>#N/A</v>
      </c>
      <c r="AD2104" s="42" t="e">
        <f>IF(OR(I2109="X",I2106="X"),"",IF(N2113=I2106,B2109,B2106))</f>
        <v>#N/A</v>
      </c>
      <c r="AE2104" s="42" t="s">
        <v>4</v>
      </c>
      <c r="AV2104" s="45" t="str">
        <f>CONCATENATE(V2106,":",V2109, " ( ",AN2106,",",AO2106,",",AP2106,",",AQ2106,",",AR2106,",",AS2106,",",AT2106," ) ")</f>
        <v xml:space="preserve">: ( ,,,,,, ) </v>
      </c>
    </row>
    <row r="2105" spans="1:53" ht="39.9" customHeight="1" x14ac:dyDescent="1.1000000000000001">
      <c r="C2105" s="40"/>
      <c r="D2105" s="40"/>
      <c r="E2105" s="53"/>
      <c r="F2105" s="54"/>
      <c r="G2105" s="85" t="s">
        <v>191</v>
      </c>
      <c r="H2105" s="87" t="s">
        <v>193</v>
      </c>
      <c r="I2105" s="52"/>
      <c r="J2105" s="52"/>
      <c r="K2105" s="52"/>
      <c r="L2105" s="52"/>
      <c r="M2105" s="52"/>
      <c r="N2105" s="55">
        <v>1</v>
      </c>
      <c r="O2105" s="55">
        <v>2</v>
      </c>
      <c r="P2105" s="55">
        <v>3</v>
      </c>
      <c r="Q2105" s="55">
        <v>4</v>
      </c>
      <c r="R2105" s="55">
        <v>5</v>
      </c>
      <c r="S2105" s="55">
        <v>6</v>
      </c>
      <c r="T2105" s="55">
        <v>7</v>
      </c>
      <c r="U2105" s="52"/>
      <c r="V2105" s="55" t="s">
        <v>16</v>
      </c>
      <c r="W2105" s="56"/>
      <c r="X2105" s="52"/>
      <c r="AE2105" s="42" t="s">
        <v>38</v>
      </c>
      <c r="AV2105" s="45" t="str">
        <f>CONCATENATE(V2109,":",V2106, " ( ",AN2107,",",AO2107,",",AP2107,",",AQ2107,",",AR2107,",",AS2107,",",AT2107," ) ")</f>
        <v xml:space="preserve">: ( ,,,,,, ) </v>
      </c>
    </row>
    <row r="2106" spans="1:53" ht="39.9" customHeight="1" x14ac:dyDescent="1.1000000000000001">
      <c r="A2106" s="41" t="e">
        <f>CONCATENATE(1,A2104)</f>
        <v>#N/A</v>
      </c>
      <c r="B2106" s="41" t="e">
        <f>VLOOKUP(A2106,'KO KODY SPOLU'!$A$3:$B$478,2,0)</f>
        <v>#N/A</v>
      </c>
      <c r="C2106" s="40"/>
      <c r="D2106" s="40"/>
      <c r="E2106" s="53" t="s">
        <v>14</v>
      </c>
      <c r="F2106" s="54" t="e">
        <f>VLOOKUP(A2104,'zoznam zapasov pomoc'!$A$6:$K$133,11,0)</f>
        <v>#N/A</v>
      </c>
      <c r="G2106" s="298"/>
      <c r="H2106" s="150"/>
      <c r="I2106" s="296" t="str">
        <f>IF(ISERROR(VLOOKUP(B2106,vylosovanie!$N$10:$Q$162,3,0))=TRUE," ",VLOOKUP(B2106,vylosovanie!$N$10:$Q$162,3,0))</f>
        <v xml:space="preserve"> </v>
      </c>
      <c r="J2106" s="297"/>
      <c r="K2106" s="297"/>
      <c r="L2106" s="297"/>
      <c r="M2106" s="52"/>
      <c r="N2106" s="300"/>
      <c r="O2106" s="300"/>
      <c r="P2106" s="300"/>
      <c r="Q2106" s="300"/>
      <c r="R2106" s="300"/>
      <c r="S2106" s="300"/>
      <c r="T2106" s="300"/>
      <c r="U2106" s="52"/>
      <c r="V2106" s="295" t="str">
        <f>IF(SUM(AF2106:AL2107)=0,"",SUM(AF2106:AL2106))</f>
        <v/>
      </c>
      <c r="W2106" s="56"/>
      <c r="X2106" s="52"/>
      <c r="AE2106" s="42">
        <f>VLOOKUP(I2106,vylosovanie!$F$5:$L$41,7,0)</f>
        <v>51</v>
      </c>
      <c r="AF2106" s="57">
        <f>IF(N2106&gt;N2109,1,0)</f>
        <v>0</v>
      </c>
      <c r="AG2106" s="57">
        <f t="shared" ref="AG2106" si="2600">IF(O2106&gt;O2109,1,0)</f>
        <v>0</v>
      </c>
      <c r="AH2106" s="57">
        <f t="shared" ref="AH2106" si="2601">IF(P2106&gt;P2109,1,0)</f>
        <v>0</v>
      </c>
      <c r="AI2106" s="57">
        <f t="shared" ref="AI2106" si="2602">IF(Q2106&gt;Q2109,1,0)</f>
        <v>0</v>
      </c>
      <c r="AJ2106" s="57">
        <f t="shared" ref="AJ2106" si="2603">IF(R2106&gt;R2109,1,0)</f>
        <v>0</v>
      </c>
      <c r="AK2106" s="57">
        <f t="shared" ref="AK2106" si="2604">IF(S2106&gt;S2109,1,0)</f>
        <v>0</v>
      </c>
      <c r="AL2106" s="57">
        <f t="shared" ref="AL2106" si="2605">IF(T2106&gt;T2109,1,0)</f>
        <v>0</v>
      </c>
      <c r="AN2106" s="57" t="str">
        <f t="shared" ref="AN2106" si="2606">IF(ISBLANK(N2106)=TRUE,"",IF(AF2106=1,N2109,-N2106))</f>
        <v/>
      </c>
      <c r="AO2106" s="57" t="str">
        <f t="shared" ref="AO2106" si="2607">IF(ISBLANK(O2106)=TRUE,"",IF(AG2106=1,O2109,-O2106))</f>
        <v/>
      </c>
      <c r="AP2106" s="57" t="str">
        <f t="shared" ref="AP2106" si="2608">IF(ISBLANK(P2106)=TRUE,"",IF(AH2106=1,P2109,-P2106))</f>
        <v/>
      </c>
      <c r="AQ2106" s="57" t="str">
        <f t="shared" ref="AQ2106" si="2609">IF(ISBLANK(Q2106)=TRUE,"",IF(AI2106=1,Q2109,-Q2106))</f>
        <v/>
      </c>
      <c r="AR2106" s="57" t="str">
        <f t="shared" ref="AR2106" si="2610">IF(ISBLANK(R2106)=TRUE,"",IF(AJ2106=1,R2109,-R2106))</f>
        <v/>
      </c>
      <c r="AS2106" s="57" t="str">
        <f t="shared" ref="AS2106" si="2611">IF(ISBLANK(S2106)=TRUE,"",IF(AK2106=1,S2109,-S2106))</f>
        <v/>
      </c>
      <c r="AT2106" s="57" t="str">
        <f t="shared" ref="AT2106" si="2612">IF(ISBLANK(T2106)=TRUE,"",IF(AL2106=1,T2109,-T2106))</f>
        <v/>
      </c>
      <c r="AZ2106" s="58" t="s">
        <v>5</v>
      </c>
      <c r="BA2106" s="58">
        <v>1</v>
      </c>
    </row>
    <row r="2107" spans="1:53" ht="39.9" customHeight="1" x14ac:dyDescent="1.1000000000000001">
      <c r="C2107" s="40"/>
      <c r="D2107" s="40"/>
      <c r="E2107" s="53"/>
      <c r="F2107" s="54"/>
      <c r="G2107" s="299"/>
      <c r="H2107" s="150"/>
      <c r="I2107" s="296" t="str">
        <f>IF(ISERROR(VLOOKUP(B2106,vylosovanie!$N$10:$Q$162,3,0))=TRUE," ",VLOOKUP(B2106,vylosovanie!$N$10:$Q$162,4,0))</f>
        <v xml:space="preserve"> </v>
      </c>
      <c r="J2107" s="297"/>
      <c r="K2107" s="297"/>
      <c r="L2107" s="297"/>
      <c r="M2107" s="52"/>
      <c r="N2107" s="301"/>
      <c r="O2107" s="301"/>
      <c r="P2107" s="301"/>
      <c r="Q2107" s="301"/>
      <c r="R2107" s="301"/>
      <c r="S2107" s="301"/>
      <c r="T2107" s="301"/>
      <c r="U2107" s="52"/>
      <c r="V2107" s="295"/>
      <c r="W2107" s="56"/>
      <c r="X2107" s="52"/>
      <c r="AE2107" s="42">
        <f>VLOOKUP(I2109,vylosovanie!$F$5:$L$41,7,0)</f>
        <v>51</v>
      </c>
      <c r="AF2107" s="57">
        <f>IF(N2109&gt;N2106,1,0)</f>
        <v>0</v>
      </c>
      <c r="AG2107" s="57">
        <f t="shared" ref="AG2107" si="2613">IF(O2109&gt;O2106,1,0)</f>
        <v>0</v>
      </c>
      <c r="AH2107" s="57">
        <f t="shared" ref="AH2107" si="2614">IF(P2109&gt;P2106,1,0)</f>
        <v>0</v>
      </c>
      <c r="AI2107" s="57">
        <f t="shared" ref="AI2107" si="2615">IF(Q2109&gt;Q2106,1,0)</f>
        <v>0</v>
      </c>
      <c r="AJ2107" s="57">
        <f t="shared" ref="AJ2107" si="2616">IF(R2109&gt;R2106,1,0)</f>
        <v>0</v>
      </c>
      <c r="AK2107" s="57">
        <f t="shared" ref="AK2107" si="2617">IF(S2109&gt;S2106,1,0)</f>
        <v>0</v>
      </c>
      <c r="AL2107" s="57">
        <f t="shared" ref="AL2107" si="2618">IF(T2109&gt;T2106,1,0)</f>
        <v>0</v>
      </c>
      <c r="AN2107" s="57" t="str">
        <f t="shared" ref="AN2107" si="2619">IF(ISBLANK(N2109)=TRUE,"",IF(AF2107=1,N2106,-N2109))</f>
        <v/>
      </c>
      <c r="AO2107" s="57" t="str">
        <f t="shared" ref="AO2107" si="2620">IF(ISBLANK(O2109)=TRUE,"",IF(AG2107=1,O2106,-O2109))</f>
        <v/>
      </c>
      <c r="AP2107" s="57" t="str">
        <f t="shared" ref="AP2107" si="2621">IF(ISBLANK(P2109)=TRUE,"",IF(AH2107=1,P2106,-P2109))</f>
        <v/>
      </c>
      <c r="AQ2107" s="57" t="str">
        <f t="shared" ref="AQ2107" si="2622">IF(ISBLANK(Q2109)=TRUE,"",IF(AI2107=1,Q2106,-Q2109))</f>
        <v/>
      </c>
      <c r="AR2107" s="57" t="str">
        <f t="shared" ref="AR2107" si="2623">IF(ISBLANK(R2109)=TRUE,"",IF(AJ2107=1,R2106,-R2109))</f>
        <v/>
      </c>
      <c r="AS2107" s="57" t="str">
        <f t="shared" ref="AS2107" si="2624">IF(ISBLANK(S2109)=TRUE,"",IF(AK2107=1,S2106,-S2109))</f>
        <v/>
      </c>
      <c r="AT2107" s="57" t="str">
        <f t="shared" ref="AT2107" si="2625">IF(ISBLANK(T2109)=TRUE,"",IF(AL2107=1,T2106,-T2109))</f>
        <v/>
      </c>
      <c r="AZ2107" s="58" t="s">
        <v>10</v>
      </c>
      <c r="BA2107" s="58">
        <v>2</v>
      </c>
    </row>
    <row r="2108" spans="1:53" ht="39.9" customHeight="1" x14ac:dyDescent="1.1000000000000001">
      <c r="C2108" s="40"/>
      <c r="D2108" s="40"/>
      <c r="E2108" s="53" t="s">
        <v>20</v>
      </c>
      <c r="F2108" s="54" t="e">
        <f>VLOOKUP(A2104,'zoznam zapasov pomoc'!$A$6:$K$133,9,0)</f>
        <v>#N/A</v>
      </c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6"/>
      <c r="X2108" s="52"/>
      <c r="AZ2108" s="58" t="s">
        <v>23</v>
      </c>
      <c r="BA2108" s="58">
        <v>3</v>
      </c>
    </row>
    <row r="2109" spans="1:53" ht="39.9" customHeight="1" x14ac:dyDescent="1.1000000000000001">
      <c r="A2109" s="41" t="e">
        <f>CONCATENATE(2,A2104)</f>
        <v>#N/A</v>
      </c>
      <c r="B2109" s="41" t="e">
        <f>VLOOKUP(A2109,'KO KODY SPOLU'!$A$3:$B$478,2,0)</f>
        <v>#N/A</v>
      </c>
      <c r="C2109" s="40"/>
      <c r="D2109" s="40"/>
      <c r="E2109" s="53" t="s">
        <v>13</v>
      </c>
      <c r="F2109" s="59" t="e">
        <f>VLOOKUP(A2104,'zoznam zapasov pomoc'!$A$6:$K$133,10,0)</f>
        <v>#N/A</v>
      </c>
      <c r="G2109" s="298"/>
      <c r="H2109" s="150"/>
      <c r="I2109" s="296" t="str">
        <f>IF(ISERROR(VLOOKUP(B2109,vylosovanie!$N$10:$Q$162,3,0))=TRUE," ",VLOOKUP(B2109,vylosovanie!$N$10:$Q$162,3,0))</f>
        <v xml:space="preserve"> </v>
      </c>
      <c r="J2109" s="297"/>
      <c r="K2109" s="297"/>
      <c r="L2109" s="297"/>
      <c r="M2109" s="52"/>
      <c r="N2109" s="300"/>
      <c r="O2109" s="300"/>
      <c r="P2109" s="300"/>
      <c r="Q2109" s="300"/>
      <c r="R2109" s="300"/>
      <c r="S2109" s="300"/>
      <c r="T2109" s="300"/>
      <c r="U2109" s="52"/>
      <c r="V2109" s="295" t="str">
        <f>IF(SUM(AF2106:AL2107)=0,"",SUM(AF2107:AL2107))</f>
        <v/>
      </c>
      <c r="W2109" s="56"/>
      <c r="X2109" s="52"/>
      <c r="AZ2109" s="58" t="s">
        <v>24</v>
      </c>
      <c r="BA2109" s="58">
        <v>4</v>
      </c>
    </row>
    <row r="2110" spans="1:53" ht="39.9" customHeight="1" x14ac:dyDescent="1.1000000000000001">
      <c r="C2110" s="40"/>
      <c r="D2110" s="40"/>
      <c r="E2110" s="60"/>
      <c r="F2110" s="61"/>
      <c r="G2110" s="299"/>
      <c r="H2110" s="150"/>
      <c r="I2110" s="296" t="str">
        <f>IF(ISERROR(VLOOKUP(B2109,vylosovanie!$N$10:$Q$162,3,0))=TRUE," ",VLOOKUP(B2109,vylosovanie!$N$10:$Q$162,4,0))</f>
        <v xml:space="preserve"> </v>
      </c>
      <c r="J2110" s="297"/>
      <c r="K2110" s="297"/>
      <c r="L2110" s="297"/>
      <c r="M2110" s="52"/>
      <c r="N2110" s="301"/>
      <c r="O2110" s="301"/>
      <c r="P2110" s="301"/>
      <c r="Q2110" s="301"/>
      <c r="R2110" s="301"/>
      <c r="S2110" s="301"/>
      <c r="T2110" s="301"/>
      <c r="U2110" s="52"/>
      <c r="V2110" s="295"/>
      <c r="W2110" s="56"/>
      <c r="X2110" s="52"/>
      <c r="AZ2110" s="58" t="s">
        <v>25</v>
      </c>
      <c r="BA2110" s="58">
        <v>5</v>
      </c>
    </row>
    <row r="2111" spans="1:53" ht="39.9" customHeight="1" x14ac:dyDescent="1.1000000000000001">
      <c r="C2111" s="40"/>
      <c r="D2111" s="40"/>
      <c r="E2111" s="53" t="s">
        <v>36</v>
      </c>
      <c r="F2111" s="54" t="s">
        <v>476</v>
      </c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6"/>
      <c r="X2111" s="52"/>
      <c r="AZ2111" s="58" t="s">
        <v>26</v>
      </c>
      <c r="BA2111" s="58">
        <v>6</v>
      </c>
    </row>
    <row r="2112" spans="1:53" ht="39.9" customHeight="1" x14ac:dyDescent="1.1000000000000001">
      <c r="C2112" s="40"/>
      <c r="D2112" s="40"/>
      <c r="E2112" s="60"/>
      <c r="F2112" s="61"/>
      <c r="G2112" s="52"/>
      <c r="H2112" s="52"/>
      <c r="I2112" s="52" t="s">
        <v>17</v>
      </c>
      <c r="J2112" s="52"/>
      <c r="K2112" s="52"/>
      <c r="L2112" s="52"/>
      <c r="M2112" s="52"/>
      <c r="N2112" s="62"/>
      <c r="O2112" s="55"/>
      <c r="P2112" s="55" t="s">
        <v>19</v>
      </c>
      <c r="Q2112" s="55"/>
      <c r="R2112" s="55"/>
      <c r="S2112" s="55"/>
      <c r="T2112" s="55"/>
      <c r="U2112" s="52"/>
      <c r="V2112" s="52"/>
      <c r="W2112" s="56"/>
      <c r="X2112" s="52"/>
      <c r="AZ2112" s="58" t="s">
        <v>27</v>
      </c>
      <c r="BA2112" s="58">
        <v>7</v>
      </c>
    </row>
    <row r="2113" spans="1:53" ht="39.9" customHeight="1" x14ac:dyDescent="1.1000000000000001">
      <c r="E2113" s="53" t="s">
        <v>11</v>
      </c>
      <c r="F2113" s="54"/>
      <c r="G2113" s="52"/>
      <c r="H2113" s="52"/>
      <c r="I2113" s="294"/>
      <c r="J2113" s="294"/>
      <c r="K2113" s="294"/>
      <c r="L2113" s="294"/>
      <c r="M2113" s="52"/>
      <c r="N2113" s="291" t="str">
        <f>IF(I2106="x",I2109,IF(I2109="x",I2106,IF(V2106="w",I2106,IF(V2109="w",I2109,IF(V2106&gt;V2109,I2106,IF(V2109&gt;V2106,I2109," "))))))</f>
        <v xml:space="preserve"> </v>
      </c>
      <c r="O2113" s="302"/>
      <c r="P2113" s="302"/>
      <c r="Q2113" s="302"/>
      <c r="R2113" s="302"/>
      <c r="S2113" s="303"/>
      <c r="T2113" s="52"/>
      <c r="U2113" s="52"/>
      <c r="V2113" s="52"/>
      <c r="W2113" s="56"/>
      <c r="X2113" s="52"/>
      <c r="AZ2113" s="58" t="s">
        <v>28</v>
      </c>
      <c r="BA2113" s="58">
        <v>8</v>
      </c>
    </row>
    <row r="2114" spans="1:53" ht="39.9" customHeight="1" x14ac:dyDescent="1.1000000000000001">
      <c r="E2114" s="60"/>
      <c r="F2114" s="61"/>
      <c r="G2114" s="52"/>
      <c r="H2114" s="52"/>
      <c r="I2114" s="294"/>
      <c r="J2114" s="294"/>
      <c r="K2114" s="294"/>
      <c r="L2114" s="294"/>
      <c r="M2114" s="52"/>
      <c r="N2114" s="291" t="str">
        <f>IF(I2107="x",I2110,IF(I2110="x",I2107,IF(V2106="w",I2107,IF(V2109="w",I2110,IF(V2106&gt;V2109,I2107,IF(V2109&gt;V2106,I2110," "))))))</f>
        <v xml:space="preserve"> </v>
      </c>
      <c r="O2114" s="302"/>
      <c r="P2114" s="302"/>
      <c r="Q2114" s="302"/>
      <c r="R2114" s="302"/>
      <c r="S2114" s="303"/>
      <c r="T2114" s="52"/>
      <c r="U2114" s="52"/>
      <c r="V2114" s="52"/>
      <c r="W2114" s="56"/>
      <c r="X2114" s="52"/>
    </row>
    <row r="2115" spans="1:53" ht="39.9" customHeight="1" x14ac:dyDescent="1.1000000000000001">
      <c r="E2115" s="53" t="s">
        <v>12</v>
      </c>
      <c r="F2115" s="149" t="e">
        <f>IF($K$1=8,VLOOKUP('zapisy k stolom'!F2104,PAVUK!$GR$2:$GS$8,2,0),IF($K$1=16,VLOOKUP('zapisy k stolom'!F2104,PAVUK!$HF$2:$HG$16,2,0),IF($K$1=32,VLOOKUP('zapisy k stolom'!F2104,PAVUK!$HB$2:$HC$32,2,0),IF('zapisy k stolom'!$K$1=64,VLOOKUP('zapisy k stolom'!F2104,PAVUK!$GX$2:$GY$64,2,0),IF('zapisy k stolom'!$K$1=128,VLOOKUP('zapisy k stolom'!F2104,PAVUK!$GT$2:$GU$128,2,0))))))</f>
        <v>#N/A</v>
      </c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6"/>
      <c r="X2115" s="52"/>
    </row>
    <row r="2116" spans="1:53" ht="39.9" customHeight="1" x14ac:dyDescent="1.1000000000000001">
      <c r="E2116" s="60"/>
      <c r="F2116" s="61"/>
      <c r="G2116" s="52"/>
      <c r="H2116" s="52" t="s">
        <v>18</v>
      </c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6"/>
      <c r="X2116" s="52"/>
    </row>
    <row r="2117" spans="1:53" ht="39.9" customHeight="1" x14ac:dyDescent="1.1000000000000001">
      <c r="E2117" s="60"/>
      <c r="F2117" s="61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6"/>
      <c r="X2117" s="52"/>
    </row>
    <row r="2118" spans="1:53" ht="39.9" customHeight="1" x14ac:dyDescent="1.1000000000000001">
      <c r="E2118" s="60"/>
      <c r="F2118" s="61"/>
      <c r="G2118" s="52"/>
      <c r="H2118" s="52"/>
      <c r="I2118" s="289" t="str">
        <f>I2106</f>
        <v xml:space="preserve"> </v>
      </c>
      <c r="J2118" s="289"/>
      <c r="K2118" s="289"/>
      <c r="L2118" s="289"/>
      <c r="M2118" s="52"/>
      <c r="N2118" s="52"/>
      <c r="P2118" s="289" t="str">
        <f>I2109</f>
        <v xml:space="preserve"> </v>
      </c>
      <c r="Q2118" s="289"/>
      <c r="R2118" s="289"/>
      <c r="S2118" s="289"/>
      <c r="T2118" s="290"/>
      <c r="U2118" s="290"/>
      <c r="V2118" s="52"/>
      <c r="W2118" s="56"/>
      <c r="X2118" s="52"/>
    </row>
    <row r="2119" spans="1:53" ht="39.9" customHeight="1" x14ac:dyDescent="1.1000000000000001">
      <c r="E2119" s="60"/>
      <c r="F2119" s="61"/>
      <c r="G2119" s="52"/>
      <c r="H2119" s="52"/>
      <c r="I2119" s="289" t="str">
        <f>I2107</f>
        <v xml:space="preserve"> </v>
      </c>
      <c r="J2119" s="289"/>
      <c r="K2119" s="289"/>
      <c r="L2119" s="289"/>
      <c r="M2119" s="52"/>
      <c r="N2119" s="52"/>
      <c r="O2119" s="52"/>
      <c r="P2119" s="289" t="str">
        <f>I2110</f>
        <v xml:space="preserve"> </v>
      </c>
      <c r="Q2119" s="289"/>
      <c r="R2119" s="289"/>
      <c r="S2119" s="289"/>
      <c r="T2119" s="290"/>
      <c r="U2119" s="290"/>
      <c r="V2119" s="52"/>
      <c r="W2119" s="56"/>
      <c r="X2119" s="52"/>
    </row>
    <row r="2120" spans="1:53" ht="69.900000000000006" customHeight="1" x14ac:dyDescent="1.1000000000000001">
      <c r="E2120" s="53"/>
      <c r="F2120" s="54"/>
      <c r="G2120" s="52"/>
      <c r="H2120" s="63" t="s">
        <v>21</v>
      </c>
      <c r="I2120" s="291"/>
      <c r="J2120" s="292"/>
      <c r="K2120" s="292"/>
      <c r="L2120" s="293"/>
      <c r="M2120" s="52"/>
      <c r="N2120" s="52"/>
      <c r="O2120" s="63" t="s">
        <v>21</v>
      </c>
      <c r="P2120" s="294"/>
      <c r="Q2120" s="294"/>
      <c r="R2120" s="294"/>
      <c r="S2120" s="294"/>
      <c r="T2120" s="294"/>
      <c r="U2120" s="294"/>
      <c r="V2120" s="52"/>
      <c r="W2120" s="56"/>
      <c r="X2120" s="52"/>
    </row>
    <row r="2121" spans="1:53" ht="69.900000000000006" customHeight="1" x14ac:dyDescent="1.1000000000000001">
      <c r="E2121" s="53"/>
      <c r="F2121" s="54"/>
      <c r="G2121" s="52"/>
      <c r="H2121" s="63" t="s">
        <v>22</v>
      </c>
      <c r="I2121" s="294"/>
      <c r="J2121" s="294"/>
      <c r="K2121" s="294"/>
      <c r="L2121" s="294"/>
      <c r="M2121" s="52"/>
      <c r="N2121" s="52"/>
      <c r="O2121" s="63" t="s">
        <v>22</v>
      </c>
      <c r="P2121" s="294"/>
      <c r="Q2121" s="294"/>
      <c r="R2121" s="294"/>
      <c r="S2121" s="294"/>
      <c r="T2121" s="294"/>
      <c r="U2121" s="294"/>
      <c r="V2121" s="52"/>
      <c r="W2121" s="56"/>
      <c r="X2121" s="52"/>
    </row>
    <row r="2122" spans="1:53" ht="69.900000000000006" customHeight="1" x14ac:dyDescent="1.1000000000000001">
      <c r="E2122" s="53"/>
      <c r="F2122" s="54"/>
      <c r="G2122" s="52"/>
      <c r="H2122" s="63" t="s">
        <v>22</v>
      </c>
      <c r="I2122" s="294"/>
      <c r="J2122" s="294"/>
      <c r="K2122" s="294"/>
      <c r="L2122" s="294"/>
      <c r="M2122" s="52"/>
      <c r="N2122" s="52"/>
      <c r="O2122" s="63" t="s">
        <v>22</v>
      </c>
      <c r="P2122" s="294"/>
      <c r="Q2122" s="294"/>
      <c r="R2122" s="294"/>
      <c r="S2122" s="294"/>
      <c r="T2122" s="294"/>
      <c r="U2122" s="294"/>
      <c r="V2122" s="52"/>
      <c r="W2122" s="56"/>
      <c r="X2122" s="52"/>
    </row>
    <row r="2123" spans="1:53" ht="39.9" customHeight="1" thickBot="1" x14ac:dyDescent="1.1499999999999999">
      <c r="E2123" s="64"/>
      <c r="F2123" s="65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7"/>
      <c r="U2123" s="67"/>
      <c r="V2123" s="67"/>
      <c r="W2123" s="68"/>
      <c r="X2123" s="52"/>
    </row>
    <row r="2124" spans="1:53" ht="61.8" thickBot="1" x14ac:dyDescent="1.1499999999999999"/>
    <row r="2125" spans="1:53" ht="39.9" customHeight="1" x14ac:dyDescent="1.1000000000000001">
      <c r="A2125" s="41" t="e">
        <f>F2136</f>
        <v>#N/A</v>
      </c>
      <c r="C2125" s="40"/>
      <c r="D2125" s="40"/>
      <c r="E2125" s="48" t="s">
        <v>39</v>
      </c>
      <c r="F2125" s="49">
        <f>F2104+1</f>
        <v>102</v>
      </c>
      <c r="G2125" s="50"/>
      <c r="H2125" s="86" t="s">
        <v>192</v>
      </c>
      <c r="I2125" s="50"/>
      <c r="J2125" s="50"/>
      <c r="K2125" s="50"/>
      <c r="L2125" s="50"/>
      <c r="M2125" s="50"/>
      <c r="N2125" s="50"/>
      <c r="O2125" s="50"/>
      <c r="P2125" s="50"/>
      <c r="Q2125" s="50"/>
      <c r="R2125" s="50"/>
      <c r="S2125" s="50"/>
      <c r="T2125" s="50"/>
      <c r="U2125" s="50"/>
      <c r="V2125" s="50" t="s">
        <v>15</v>
      </c>
      <c r="W2125" s="51"/>
      <c r="X2125" s="52"/>
      <c r="Y2125" s="42" t="e">
        <f>A2127</f>
        <v>#N/A</v>
      </c>
      <c r="Z2125" s="47" t="str">
        <f>CONCATENATE("(",V2127,":",V2130,")")</f>
        <v>(:)</v>
      </c>
      <c r="AA2125" s="44" t="str">
        <f>IF(N2134=" ","",IF(N2134=I2127,B2127,IF(N2134=I2130,B2130," ")))</f>
        <v/>
      </c>
      <c r="AB2125" s="44" t="str">
        <f>IF(V2127&gt;V2130,AV2125,IF(V2130&gt;V2127,AV2126,""))</f>
        <v/>
      </c>
      <c r="AC2125" s="44" t="e">
        <f>CONCATENATE("Tbl.: ",F2127,"   H: ",F2130,"   D: ",F2129)</f>
        <v>#N/A</v>
      </c>
      <c r="AD2125" s="42" t="e">
        <f>IF(OR(I2130="X",I2127="X"),"",IF(N2134=I2127,B2130,B2127))</f>
        <v>#N/A</v>
      </c>
      <c r="AE2125" s="42" t="s">
        <v>4</v>
      </c>
      <c r="AV2125" s="45" t="str">
        <f>CONCATENATE(V2127,":",V2130, " ( ",AN2127,",",AO2127,",",AP2127,",",AQ2127,",",AR2127,",",AS2127,",",AT2127," ) ")</f>
        <v xml:space="preserve">: ( ,,,,,, ) </v>
      </c>
    </row>
    <row r="2126" spans="1:53" ht="39.9" customHeight="1" x14ac:dyDescent="1.1000000000000001">
      <c r="C2126" s="40"/>
      <c r="D2126" s="40"/>
      <c r="E2126" s="53"/>
      <c r="F2126" s="54"/>
      <c r="G2126" s="85" t="s">
        <v>191</v>
      </c>
      <c r="H2126" s="87" t="s">
        <v>193</v>
      </c>
      <c r="I2126" s="52"/>
      <c r="J2126" s="52"/>
      <c r="K2126" s="52"/>
      <c r="L2126" s="52"/>
      <c r="M2126" s="52"/>
      <c r="N2126" s="55">
        <v>1</v>
      </c>
      <c r="O2126" s="55">
        <v>2</v>
      </c>
      <c r="P2126" s="55">
        <v>3</v>
      </c>
      <c r="Q2126" s="55">
        <v>4</v>
      </c>
      <c r="R2126" s="55">
        <v>5</v>
      </c>
      <c r="S2126" s="55">
        <v>6</v>
      </c>
      <c r="T2126" s="55">
        <v>7</v>
      </c>
      <c r="U2126" s="52"/>
      <c r="V2126" s="55" t="s">
        <v>16</v>
      </c>
      <c r="W2126" s="56"/>
      <c r="X2126" s="52"/>
      <c r="AE2126" s="42" t="s">
        <v>38</v>
      </c>
      <c r="AV2126" s="45" t="str">
        <f>CONCATENATE(V2130,":",V2127, " ( ",AN2128,",",AO2128,",",AP2128,",",AQ2128,",",AR2128,",",AS2128,",",AT2128," ) ")</f>
        <v xml:space="preserve">: ( ,,,,,, ) </v>
      </c>
    </row>
    <row r="2127" spans="1:53" ht="39.9" customHeight="1" x14ac:dyDescent="1.1000000000000001">
      <c r="A2127" s="41" t="e">
        <f>CONCATENATE(1,A2125)</f>
        <v>#N/A</v>
      </c>
      <c r="B2127" s="41" t="e">
        <f>VLOOKUP(A2127,'KO KODY SPOLU'!$A$3:$B$478,2,0)</f>
        <v>#N/A</v>
      </c>
      <c r="C2127" s="40"/>
      <c r="D2127" s="40"/>
      <c r="E2127" s="53" t="s">
        <v>14</v>
      </c>
      <c r="F2127" s="54" t="e">
        <f>VLOOKUP(A2125,'zoznam zapasov pomoc'!$A$6:$K$133,11,0)</f>
        <v>#N/A</v>
      </c>
      <c r="G2127" s="298"/>
      <c r="H2127" s="150"/>
      <c r="I2127" s="296" t="str">
        <f>IF(ISERROR(VLOOKUP(B2127,vylosovanie!$N$10:$Q$162,3,0))=TRUE," ",VLOOKUP(B2127,vylosovanie!$N$10:$Q$162,3,0))</f>
        <v xml:space="preserve"> </v>
      </c>
      <c r="J2127" s="297"/>
      <c r="K2127" s="297"/>
      <c r="L2127" s="297"/>
      <c r="M2127" s="52"/>
      <c r="N2127" s="300"/>
      <c r="O2127" s="300"/>
      <c r="P2127" s="300"/>
      <c r="Q2127" s="300"/>
      <c r="R2127" s="300"/>
      <c r="S2127" s="300"/>
      <c r="T2127" s="300"/>
      <c r="U2127" s="52"/>
      <c r="V2127" s="295" t="str">
        <f>IF(SUM(AF2127:AL2128)=0,"",SUM(AF2127:AL2127))</f>
        <v/>
      </c>
      <c r="W2127" s="56"/>
      <c r="X2127" s="52"/>
      <c r="AE2127" s="42">
        <f>VLOOKUP(I2127,vylosovanie!$F$5:$L$41,7,0)</f>
        <v>51</v>
      </c>
      <c r="AF2127" s="57">
        <f>IF(N2127&gt;N2130,1,0)</f>
        <v>0</v>
      </c>
      <c r="AG2127" s="57">
        <f t="shared" ref="AG2127" si="2626">IF(O2127&gt;O2130,1,0)</f>
        <v>0</v>
      </c>
      <c r="AH2127" s="57">
        <f t="shared" ref="AH2127" si="2627">IF(P2127&gt;P2130,1,0)</f>
        <v>0</v>
      </c>
      <c r="AI2127" s="57">
        <f t="shared" ref="AI2127" si="2628">IF(Q2127&gt;Q2130,1,0)</f>
        <v>0</v>
      </c>
      <c r="AJ2127" s="57">
        <f t="shared" ref="AJ2127" si="2629">IF(R2127&gt;R2130,1,0)</f>
        <v>0</v>
      </c>
      <c r="AK2127" s="57">
        <f t="shared" ref="AK2127" si="2630">IF(S2127&gt;S2130,1,0)</f>
        <v>0</v>
      </c>
      <c r="AL2127" s="57">
        <f t="shared" ref="AL2127" si="2631">IF(T2127&gt;T2130,1,0)</f>
        <v>0</v>
      </c>
      <c r="AN2127" s="57" t="str">
        <f t="shared" ref="AN2127" si="2632">IF(ISBLANK(N2127)=TRUE,"",IF(AF2127=1,N2130,-N2127))</f>
        <v/>
      </c>
      <c r="AO2127" s="57" t="str">
        <f t="shared" ref="AO2127" si="2633">IF(ISBLANK(O2127)=TRUE,"",IF(AG2127=1,O2130,-O2127))</f>
        <v/>
      </c>
      <c r="AP2127" s="57" t="str">
        <f t="shared" ref="AP2127" si="2634">IF(ISBLANK(P2127)=TRUE,"",IF(AH2127=1,P2130,-P2127))</f>
        <v/>
      </c>
      <c r="AQ2127" s="57" t="str">
        <f t="shared" ref="AQ2127" si="2635">IF(ISBLANK(Q2127)=TRUE,"",IF(AI2127=1,Q2130,-Q2127))</f>
        <v/>
      </c>
      <c r="AR2127" s="57" t="str">
        <f t="shared" ref="AR2127" si="2636">IF(ISBLANK(R2127)=TRUE,"",IF(AJ2127=1,R2130,-R2127))</f>
        <v/>
      </c>
      <c r="AS2127" s="57" t="str">
        <f t="shared" ref="AS2127" si="2637">IF(ISBLANK(S2127)=TRUE,"",IF(AK2127=1,S2130,-S2127))</f>
        <v/>
      </c>
      <c r="AT2127" s="57" t="str">
        <f t="shared" ref="AT2127" si="2638">IF(ISBLANK(T2127)=TRUE,"",IF(AL2127=1,T2130,-T2127))</f>
        <v/>
      </c>
      <c r="AZ2127" s="58" t="s">
        <v>5</v>
      </c>
      <c r="BA2127" s="58">
        <v>1</v>
      </c>
    </row>
    <row r="2128" spans="1:53" ht="39.9" customHeight="1" x14ac:dyDescent="1.1000000000000001">
      <c r="C2128" s="40"/>
      <c r="D2128" s="40"/>
      <c r="E2128" s="53"/>
      <c r="F2128" s="54"/>
      <c r="G2128" s="299"/>
      <c r="H2128" s="150"/>
      <c r="I2128" s="296" t="str">
        <f>IF(ISERROR(VLOOKUP(B2127,vylosovanie!$N$10:$Q$162,3,0))=TRUE," ",VLOOKUP(B2127,vylosovanie!$N$10:$Q$162,4,0))</f>
        <v xml:space="preserve"> </v>
      </c>
      <c r="J2128" s="297"/>
      <c r="K2128" s="297"/>
      <c r="L2128" s="297"/>
      <c r="M2128" s="52"/>
      <c r="N2128" s="301"/>
      <c r="O2128" s="301"/>
      <c r="P2128" s="301"/>
      <c r="Q2128" s="301"/>
      <c r="R2128" s="301"/>
      <c r="S2128" s="301"/>
      <c r="T2128" s="301"/>
      <c r="U2128" s="52"/>
      <c r="V2128" s="295"/>
      <c r="W2128" s="56"/>
      <c r="X2128" s="52"/>
      <c r="AE2128" s="42">
        <f>VLOOKUP(I2130,vylosovanie!$F$5:$L$41,7,0)</f>
        <v>51</v>
      </c>
      <c r="AF2128" s="57">
        <f>IF(N2130&gt;N2127,1,0)</f>
        <v>0</v>
      </c>
      <c r="AG2128" s="57">
        <f t="shared" ref="AG2128" si="2639">IF(O2130&gt;O2127,1,0)</f>
        <v>0</v>
      </c>
      <c r="AH2128" s="57">
        <f t="shared" ref="AH2128" si="2640">IF(P2130&gt;P2127,1,0)</f>
        <v>0</v>
      </c>
      <c r="AI2128" s="57">
        <f t="shared" ref="AI2128" si="2641">IF(Q2130&gt;Q2127,1,0)</f>
        <v>0</v>
      </c>
      <c r="AJ2128" s="57">
        <f t="shared" ref="AJ2128" si="2642">IF(R2130&gt;R2127,1,0)</f>
        <v>0</v>
      </c>
      <c r="AK2128" s="57">
        <f t="shared" ref="AK2128" si="2643">IF(S2130&gt;S2127,1,0)</f>
        <v>0</v>
      </c>
      <c r="AL2128" s="57">
        <f t="shared" ref="AL2128" si="2644">IF(T2130&gt;T2127,1,0)</f>
        <v>0</v>
      </c>
      <c r="AN2128" s="57" t="str">
        <f t="shared" ref="AN2128" si="2645">IF(ISBLANK(N2130)=TRUE,"",IF(AF2128=1,N2127,-N2130))</f>
        <v/>
      </c>
      <c r="AO2128" s="57" t="str">
        <f t="shared" ref="AO2128" si="2646">IF(ISBLANK(O2130)=TRUE,"",IF(AG2128=1,O2127,-O2130))</f>
        <v/>
      </c>
      <c r="AP2128" s="57" t="str">
        <f t="shared" ref="AP2128" si="2647">IF(ISBLANK(P2130)=TRUE,"",IF(AH2128=1,P2127,-P2130))</f>
        <v/>
      </c>
      <c r="AQ2128" s="57" t="str">
        <f t="shared" ref="AQ2128" si="2648">IF(ISBLANK(Q2130)=TRUE,"",IF(AI2128=1,Q2127,-Q2130))</f>
        <v/>
      </c>
      <c r="AR2128" s="57" t="str">
        <f t="shared" ref="AR2128" si="2649">IF(ISBLANK(R2130)=TRUE,"",IF(AJ2128=1,R2127,-R2130))</f>
        <v/>
      </c>
      <c r="AS2128" s="57" t="str">
        <f t="shared" ref="AS2128" si="2650">IF(ISBLANK(S2130)=TRUE,"",IF(AK2128=1,S2127,-S2130))</f>
        <v/>
      </c>
      <c r="AT2128" s="57" t="str">
        <f t="shared" ref="AT2128" si="2651">IF(ISBLANK(T2130)=TRUE,"",IF(AL2128=1,T2127,-T2130))</f>
        <v/>
      </c>
      <c r="AZ2128" s="58" t="s">
        <v>10</v>
      </c>
      <c r="BA2128" s="58">
        <v>2</v>
      </c>
    </row>
    <row r="2129" spans="1:53" ht="39.9" customHeight="1" x14ac:dyDescent="1.1000000000000001">
      <c r="C2129" s="40"/>
      <c r="D2129" s="40"/>
      <c r="E2129" s="53" t="s">
        <v>20</v>
      </c>
      <c r="F2129" s="54" t="e">
        <f>VLOOKUP(A2125,'zoznam zapasov pomoc'!$A$6:$K$133,9,0)</f>
        <v>#N/A</v>
      </c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6"/>
      <c r="X2129" s="52"/>
      <c r="AZ2129" s="58" t="s">
        <v>23</v>
      </c>
      <c r="BA2129" s="58">
        <v>3</v>
      </c>
    </row>
    <row r="2130" spans="1:53" ht="39.9" customHeight="1" x14ac:dyDescent="1.1000000000000001">
      <c r="A2130" s="41" t="e">
        <f>CONCATENATE(2,A2125)</f>
        <v>#N/A</v>
      </c>
      <c r="B2130" s="41" t="e">
        <f>VLOOKUP(A2130,'KO KODY SPOLU'!$A$3:$B$478,2,0)</f>
        <v>#N/A</v>
      </c>
      <c r="C2130" s="40"/>
      <c r="D2130" s="40"/>
      <c r="E2130" s="53" t="s">
        <v>13</v>
      </c>
      <c r="F2130" s="59" t="e">
        <f>VLOOKUP(A2125,'zoznam zapasov pomoc'!$A$6:$K$133,10,0)</f>
        <v>#N/A</v>
      </c>
      <c r="G2130" s="298"/>
      <c r="H2130" s="150"/>
      <c r="I2130" s="296" t="str">
        <f>IF(ISERROR(VLOOKUP(B2130,vylosovanie!$N$10:$Q$162,3,0))=TRUE," ",VLOOKUP(B2130,vylosovanie!$N$10:$Q$162,3,0))</f>
        <v xml:space="preserve"> </v>
      </c>
      <c r="J2130" s="297"/>
      <c r="K2130" s="297"/>
      <c r="L2130" s="297"/>
      <c r="M2130" s="52"/>
      <c r="N2130" s="300"/>
      <c r="O2130" s="300"/>
      <c r="P2130" s="300"/>
      <c r="Q2130" s="300"/>
      <c r="R2130" s="300"/>
      <c r="S2130" s="300"/>
      <c r="T2130" s="300"/>
      <c r="U2130" s="52"/>
      <c r="V2130" s="295" t="str">
        <f>IF(SUM(AF2127:AL2128)=0,"",SUM(AF2128:AL2128))</f>
        <v/>
      </c>
      <c r="W2130" s="56"/>
      <c r="X2130" s="52"/>
      <c r="AZ2130" s="58" t="s">
        <v>24</v>
      </c>
      <c r="BA2130" s="58">
        <v>4</v>
      </c>
    </row>
    <row r="2131" spans="1:53" ht="39.9" customHeight="1" x14ac:dyDescent="1.1000000000000001">
      <c r="C2131" s="40"/>
      <c r="D2131" s="40"/>
      <c r="E2131" s="60"/>
      <c r="F2131" s="61"/>
      <c r="G2131" s="299"/>
      <c r="H2131" s="150"/>
      <c r="I2131" s="296" t="str">
        <f>IF(ISERROR(VLOOKUP(B2130,vylosovanie!$N$10:$Q$162,3,0))=TRUE," ",VLOOKUP(B2130,vylosovanie!$N$10:$Q$162,4,0))</f>
        <v xml:space="preserve"> </v>
      </c>
      <c r="J2131" s="297"/>
      <c r="K2131" s="297"/>
      <c r="L2131" s="297"/>
      <c r="M2131" s="52"/>
      <c r="N2131" s="301"/>
      <c r="O2131" s="301"/>
      <c r="P2131" s="301"/>
      <c r="Q2131" s="301"/>
      <c r="R2131" s="301"/>
      <c r="S2131" s="301"/>
      <c r="T2131" s="301"/>
      <c r="U2131" s="52"/>
      <c r="V2131" s="295"/>
      <c r="W2131" s="56"/>
      <c r="X2131" s="52"/>
      <c r="AZ2131" s="58" t="s">
        <v>25</v>
      </c>
      <c r="BA2131" s="58">
        <v>5</v>
      </c>
    </row>
    <row r="2132" spans="1:53" ht="39.9" customHeight="1" x14ac:dyDescent="1.1000000000000001">
      <c r="C2132" s="40"/>
      <c r="D2132" s="40"/>
      <c r="E2132" s="53" t="s">
        <v>36</v>
      </c>
      <c r="F2132" s="54" t="s">
        <v>476</v>
      </c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6"/>
      <c r="X2132" s="52"/>
      <c r="AZ2132" s="58" t="s">
        <v>26</v>
      </c>
      <c r="BA2132" s="58">
        <v>6</v>
      </c>
    </row>
    <row r="2133" spans="1:53" ht="39.9" customHeight="1" x14ac:dyDescent="1.1000000000000001">
      <c r="C2133" s="40"/>
      <c r="D2133" s="40"/>
      <c r="E2133" s="60"/>
      <c r="F2133" s="61"/>
      <c r="G2133" s="52"/>
      <c r="H2133" s="52"/>
      <c r="I2133" s="52" t="s">
        <v>17</v>
      </c>
      <c r="J2133" s="52"/>
      <c r="K2133" s="52"/>
      <c r="L2133" s="52"/>
      <c r="M2133" s="52"/>
      <c r="N2133" s="62"/>
      <c r="O2133" s="55"/>
      <c r="P2133" s="55" t="s">
        <v>19</v>
      </c>
      <c r="Q2133" s="55"/>
      <c r="R2133" s="55"/>
      <c r="S2133" s="55"/>
      <c r="T2133" s="55"/>
      <c r="U2133" s="52"/>
      <c r="V2133" s="52"/>
      <c r="W2133" s="56"/>
      <c r="X2133" s="52"/>
      <c r="AZ2133" s="58" t="s">
        <v>27</v>
      </c>
      <c r="BA2133" s="58">
        <v>7</v>
      </c>
    </row>
    <row r="2134" spans="1:53" ht="39.9" customHeight="1" x14ac:dyDescent="1.1000000000000001">
      <c r="E2134" s="53" t="s">
        <v>11</v>
      </c>
      <c r="F2134" s="54"/>
      <c r="G2134" s="52"/>
      <c r="H2134" s="52"/>
      <c r="I2134" s="294"/>
      <c r="J2134" s="294"/>
      <c r="K2134" s="294"/>
      <c r="L2134" s="294"/>
      <c r="M2134" s="52"/>
      <c r="N2134" s="291" t="str">
        <f>IF(I2127="x",I2130,IF(I2130="x",I2127,IF(V2127="w",I2127,IF(V2130="w",I2130,IF(V2127&gt;V2130,I2127,IF(V2130&gt;V2127,I2130," "))))))</f>
        <v xml:space="preserve"> </v>
      </c>
      <c r="O2134" s="302"/>
      <c r="P2134" s="302"/>
      <c r="Q2134" s="302"/>
      <c r="R2134" s="302"/>
      <c r="S2134" s="303"/>
      <c r="T2134" s="52"/>
      <c r="U2134" s="52"/>
      <c r="V2134" s="52"/>
      <c r="W2134" s="56"/>
      <c r="X2134" s="52"/>
      <c r="AZ2134" s="58" t="s">
        <v>28</v>
      </c>
      <c r="BA2134" s="58">
        <v>8</v>
      </c>
    </row>
    <row r="2135" spans="1:53" ht="39.9" customHeight="1" x14ac:dyDescent="1.1000000000000001">
      <c r="E2135" s="60"/>
      <c r="F2135" s="61"/>
      <c r="G2135" s="52"/>
      <c r="H2135" s="52"/>
      <c r="I2135" s="294"/>
      <c r="J2135" s="294"/>
      <c r="K2135" s="294"/>
      <c r="L2135" s="294"/>
      <c r="M2135" s="52"/>
      <c r="N2135" s="291" t="str">
        <f>IF(I2128="x",I2131,IF(I2131="x",I2128,IF(V2127="w",I2128,IF(V2130="w",I2131,IF(V2127&gt;V2130,I2128,IF(V2130&gt;V2127,I2131," "))))))</f>
        <v xml:space="preserve"> </v>
      </c>
      <c r="O2135" s="302"/>
      <c r="P2135" s="302"/>
      <c r="Q2135" s="302"/>
      <c r="R2135" s="302"/>
      <c r="S2135" s="303"/>
      <c r="T2135" s="52"/>
      <c r="U2135" s="52"/>
      <c r="V2135" s="52"/>
      <c r="W2135" s="56"/>
      <c r="X2135" s="52"/>
    </row>
    <row r="2136" spans="1:53" ht="39.9" customHeight="1" x14ac:dyDescent="1.1000000000000001">
      <c r="E2136" s="53" t="s">
        <v>12</v>
      </c>
      <c r="F2136" s="149" t="e">
        <f>IF($K$1=8,VLOOKUP('zapisy k stolom'!F2125,PAVUK!$GR$2:$GS$8,2,0),IF($K$1=16,VLOOKUP('zapisy k stolom'!F2125,PAVUK!$HF$2:$HG$16,2,0),IF($K$1=32,VLOOKUP('zapisy k stolom'!F2125,PAVUK!$HB$2:$HC$32,2,0),IF('zapisy k stolom'!$K$1=64,VLOOKUP('zapisy k stolom'!F2125,PAVUK!$GX$2:$GY$64,2,0),IF('zapisy k stolom'!$K$1=128,VLOOKUP('zapisy k stolom'!F2125,PAVUK!$GT$2:$GU$128,2,0))))))</f>
        <v>#N/A</v>
      </c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6"/>
      <c r="X2136" s="52"/>
    </row>
    <row r="2137" spans="1:53" ht="39.9" customHeight="1" x14ac:dyDescent="1.1000000000000001">
      <c r="E2137" s="60"/>
      <c r="F2137" s="61"/>
      <c r="G2137" s="52"/>
      <c r="H2137" s="52" t="s">
        <v>18</v>
      </c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6"/>
      <c r="X2137" s="52"/>
    </row>
    <row r="2138" spans="1:53" ht="39.9" customHeight="1" x14ac:dyDescent="1.1000000000000001">
      <c r="E2138" s="60"/>
      <c r="F2138" s="61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6"/>
      <c r="X2138" s="52"/>
    </row>
    <row r="2139" spans="1:53" ht="39.9" customHeight="1" x14ac:dyDescent="1.1000000000000001">
      <c r="E2139" s="60"/>
      <c r="F2139" s="61"/>
      <c r="G2139" s="52"/>
      <c r="H2139" s="52"/>
      <c r="I2139" s="289" t="str">
        <f>I2127</f>
        <v xml:space="preserve"> </v>
      </c>
      <c r="J2139" s="289"/>
      <c r="K2139" s="289"/>
      <c r="L2139" s="289"/>
      <c r="M2139" s="52"/>
      <c r="N2139" s="52"/>
      <c r="P2139" s="289" t="str">
        <f>I2130</f>
        <v xml:space="preserve"> </v>
      </c>
      <c r="Q2139" s="289"/>
      <c r="R2139" s="289"/>
      <c r="S2139" s="289"/>
      <c r="T2139" s="290"/>
      <c r="U2139" s="290"/>
      <c r="V2139" s="52"/>
      <c r="W2139" s="56"/>
      <c r="X2139" s="52"/>
    </row>
    <row r="2140" spans="1:53" ht="39.9" customHeight="1" x14ac:dyDescent="1.1000000000000001">
      <c r="E2140" s="60"/>
      <c r="F2140" s="61"/>
      <c r="G2140" s="52"/>
      <c r="H2140" s="52"/>
      <c r="I2140" s="289" t="str">
        <f>I2128</f>
        <v xml:space="preserve"> </v>
      </c>
      <c r="J2140" s="289"/>
      <c r="K2140" s="289"/>
      <c r="L2140" s="289"/>
      <c r="M2140" s="52"/>
      <c r="N2140" s="52"/>
      <c r="O2140" s="52"/>
      <c r="P2140" s="289" t="str">
        <f>I2131</f>
        <v xml:space="preserve"> </v>
      </c>
      <c r="Q2140" s="289"/>
      <c r="R2140" s="289"/>
      <c r="S2140" s="289"/>
      <c r="T2140" s="290"/>
      <c r="U2140" s="290"/>
      <c r="V2140" s="52"/>
      <c r="W2140" s="56"/>
      <c r="X2140" s="52"/>
    </row>
    <row r="2141" spans="1:53" ht="69.900000000000006" customHeight="1" x14ac:dyDescent="1.1000000000000001">
      <c r="E2141" s="53"/>
      <c r="F2141" s="54"/>
      <c r="G2141" s="52"/>
      <c r="H2141" s="63" t="s">
        <v>21</v>
      </c>
      <c r="I2141" s="291"/>
      <c r="J2141" s="292"/>
      <c r="K2141" s="292"/>
      <c r="L2141" s="293"/>
      <c r="M2141" s="52"/>
      <c r="N2141" s="52"/>
      <c r="O2141" s="63" t="s">
        <v>21</v>
      </c>
      <c r="P2141" s="294"/>
      <c r="Q2141" s="294"/>
      <c r="R2141" s="294"/>
      <c r="S2141" s="294"/>
      <c r="T2141" s="294"/>
      <c r="U2141" s="294"/>
      <c r="V2141" s="52"/>
      <c r="W2141" s="56"/>
      <c r="X2141" s="52"/>
    </row>
    <row r="2142" spans="1:53" ht="69.900000000000006" customHeight="1" x14ac:dyDescent="1.1000000000000001">
      <c r="E2142" s="53"/>
      <c r="F2142" s="54"/>
      <c r="G2142" s="52"/>
      <c r="H2142" s="63" t="s">
        <v>22</v>
      </c>
      <c r="I2142" s="294"/>
      <c r="J2142" s="294"/>
      <c r="K2142" s="294"/>
      <c r="L2142" s="294"/>
      <c r="M2142" s="52"/>
      <c r="N2142" s="52"/>
      <c r="O2142" s="63" t="s">
        <v>22</v>
      </c>
      <c r="P2142" s="294"/>
      <c r="Q2142" s="294"/>
      <c r="R2142" s="294"/>
      <c r="S2142" s="294"/>
      <c r="T2142" s="294"/>
      <c r="U2142" s="294"/>
      <c r="V2142" s="52"/>
      <c r="W2142" s="56"/>
      <c r="X2142" s="52"/>
    </row>
    <row r="2143" spans="1:53" ht="69.900000000000006" customHeight="1" x14ac:dyDescent="1.1000000000000001">
      <c r="E2143" s="53"/>
      <c r="F2143" s="54"/>
      <c r="G2143" s="52"/>
      <c r="H2143" s="63" t="s">
        <v>22</v>
      </c>
      <c r="I2143" s="294"/>
      <c r="J2143" s="294"/>
      <c r="K2143" s="294"/>
      <c r="L2143" s="294"/>
      <c r="M2143" s="52"/>
      <c r="N2143" s="52"/>
      <c r="O2143" s="63" t="s">
        <v>22</v>
      </c>
      <c r="P2143" s="294"/>
      <c r="Q2143" s="294"/>
      <c r="R2143" s="294"/>
      <c r="S2143" s="294"/>
      <c r="T2143" s="294"/>
      <c r="U2143" s="294"/>
      <c r="V2143" s="52"/>
      <c r="W2143" s="56"/>
      <c r="X2143" s="52"/>
    </row>
    <row r="2144" spans="1:53" ht="39.9" customHeight="1" thickBot="1" x14ac:dyDescent="1.1499999999999999">
      <c r="E2144" s="64"/>
      <c r="F2144" s="65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7"/>
      <c r="U2144" s="67"/>
      <c r="V2144" s="67"/>
      <c r="W2144" s="68"/>
      <c r="X2144" s="52"/>
    </row>
    <row r="2145" spans="1:53" ht="61.8" thickBot="1" x14ac:dyDescent="1.1499999999999999"/>
    <row r="2146" spans="1:53" ht="39.9" customHeight="1" x14ac:dyDescent="1.1000000000000001">
      <c r="A2146" s="41" t="e">
        <f>F2157</f>
        <v>#N/A</v>
      </c>
      <c r="C2146" s="40"/>
      <c r="D2146" s="40"/>
      <c r="E2146" s="48" t="s">
        <v>39</v>
      </c>
      <c r="F2146" s="49">
        <f>F2125+1</f>
        <v>103</v>
      </c>
      <c r="G2146" s="50"/>
      <c r="H2146" s="86" t="s">
        <v>192</v>
      </c>
      <c r="I2146" s="50"/>
      <c r="J2146" s="50"/>
      <c r="K2146" s="50"/>
      <c r="L2146" s="50"/>
      <c r="M2146" s="50"/>
      <c r="N2146" s="50"/>
      <c r="O2146" s="50"/>
      <c r="P2146" s="50"/>
      <c r="Q2146" s="50"/>
      <c r="R2146" s="50"/>
      <c r="S2146" s="50"/>
      <c r="T2146" s="50"/>
      <c r="U2146" s="50"/>
      <c r="V2146" s="50" t="s">
        <v>15</v>
      </c>
      <c r="W2146" s="51"/>
      <c r="X2146" s="52"/>
      <c r="Y2146" s="42" t="e">
        <f>A2148</f>
        <v>#N/A</v>
      </c>
      <c r="Z2146" s="47" t="str">
        <f>CONCATENATE("(",V2148,":",V2151,")")</f>
        <v>(:)</v>
      </c>
      <c r="AA2146" s="44" t="str">
        <f>IF(N2155=" ","",IF(N2155=I2148,B2148,IF(N2155=I2151,B2151," ")))</f>
        <v/>
      </c>
      <c r="AB2146" s="44" t="str">
        <f>IF(V2148&gt;V2151,AV2146,IF(V2151&gt;V2148,AV2147,""))</f>
        <v/>
      </c>
      <c r="AC2146" s="44" t="e">
        <f>CONCATENATE("Tbl.: ",F2148,"   H: ",F2151,"   D: ",F2150)</f>
        <v>#N/A</v>
      </c>
      <c r="AD2146" s="42" t="e">
        <f>IF(OR(I2151="X",I2148="X"),"",IF(N2155=I2148,B2151,B2148))</f>
        <v>#N/A</v>
      </c>
      <c r="AE2146" s="42" t="s">
        <v>4</v>
      </c>
      <c r="AV2146" s="45" t="str">
        <f>CONCATENATE(V2148,":",V2151, " ( ",AN2148,",",AO2148,",",AP2148,",",AQ2148,",",AR2148,",",AS2148,",",AT2148," ) ")</f>
        <v xml:space="preserve">: ( ,,,,,, ) </v>
      </c>
    </row>
    <row r="2147" spans="1:53" ht="39.9" customHeight="1" x14ac:dyDescent="1.1000000000000001">
      <c r="C2147" s="40"/>
      <c r="D2147" s="40"/>
      <c r="E2147" s="53"/>
      <c r="F2147" s="54"/>
      <c r="G2147" s="85" t="s">
        <v>191</v>
      </c>
      <c r="H2147" s="87" t="s">
        <v>193</v>
      </c>
      <c r="I2147" s="52"/>
      <c r="J2147" s="52"/>
      <c r="K2147" s="52"/>
      <c r="L2147" s="52"/>
      <c r="M2147" s="52"/>
      <c r="N2147" s="55">
        <v>1</v>
      </c>
      <c r="O2147" s="55">
        <v>2</v>
      </c>
      <c r="P2147" s="55">
        <v>3</v>
      </c>
      <c r="Q2147" s="55">
        <v>4</v>
      </c>
      <c r="R2147" s="55">
        <v>5</v>
      </c>
      <c r="S2147" s="55">
        <v>6</v>
      </c>
      <c r="T2147" s="55">
        <v>7</v>
      </c>
      <c r="U2147" s="52"/>
      <c r="V2147" s="55" t="s">
        <v>16</v>
      </c>
      <c r="W2147" s="56"/>
      <c r="X2147" s="52"/>
      <c r="AE2147" s="42" t="s">
        <v>38</v>
      </c>
      <c r="AV2147" s="45" t="str">
        <f>CONCATENATE(V2151,":",V2148, " ( ",AN2149,",",AO2149,",",AP2149,",",AQ2149,",",AR2149,",",AS2149,",",AT2149," ) ")</f>
        <v xml:space="preserve">: ( ,,,,,, ) </v>
      </c>
    </row>
    <row r="2148" spans="1:53" ht="39.9" customHeight="1" x14ac:dyDescent="1.1000000000000001">
      <c r="A2148" s="41" t="e">
        <f>CONCATENATE(1,A2146)</f>
        <v>#N/A</v>
      </c>
      <c r="B2148" s="41" t="e">
        <f>VLOOKUP(A2148,'KO KODY SPOLU'!$A$3:$B$478,2,0)</f>
        <v>#N/A</v>
      </c>
      <c r="C2148" s="40"/>
      <c r="D2148" s="40"/>
      <c r="E2148" s="53" t="s">
        <v>14</v>
      </c>
      <c r="F2148" s="54" t="e">
        <f>VLOOKUP(A2146,'zoznam zapasov pomoc'!$A$6:$K$133,11,0)</f>
        <v>#N/A</v>
      </c>
      <c r="G2148" s="298"/>
      <c r="H2148" s="150"/>
      <c r="I2148" s="296" t="str">
        <f>IF(ISERROR(VLOOKUP(B2148,vylosovanie!$N$10:$Q$162,3,0))=TRUE," ",VLOOKUP(B2148,vylosovanie!$N$10:$Q$162,3,0))</f>
        <v xml:space="preserve"> </v>
      </c>
      <c r="J2148" s="297"/>
      <c r="K2148" s="297"/>
      <c r="L2148" s="297"/>
      <c r="M2148" s="52"/>
      <c r="N2148" s="300"/>
      <c r="O2148" s="300"/>
      <c r="P2148" s="300"/>
      <c r="Q2148" s="300"/>
      <c r="R2148" s="300"/>
      <c r="S2148" s="300"/>
      <c r="T2148" s="300"/>
      <c r="U2148" s="52"/>
      <c r="V2148" s="295" t="str">
        <f>IF(SUM(AF2148:AL2149)=0,"",SUM(AF2148:AL2148))</f>
        <v/>
      </c>
      <c r="W2148" s="56"/>
      <c r="X2148" s="52"/>
      <c r="AE2148" s="42">
        <f>VLOOKUP(I2148,vylosovanie!$F$5:$L$41,7,0)</f>
        <v>51</v>
      </c>
      <c r="AF2148" s="57">
        <f>IF(N2148&gt;N2151,1,0)</f>
        <v>0</v>
      </c>
      <c r="AG2148" s="57">
        <f t="shared" ref="AG2148" si="2652">IF(O2148&gt;O2151,1,0)</f>
        <v>0</v>
      </c>
      <c r="AH2148" s="57">
        <f t="shared" ref="AH2148" si="2653">IF(P2148&gt;P2151,1,0)</f>
        <v>0</v>
      </c>
      <c r="AI2148" s="57">
        <f t="shared" ref="AI2148" si="2654">IF(Q2148&gt;Q2151,1,0)</f>
        <v>0</v>
      </c>
      <c r="AJ2148" s="57">
        <f t="shared" ref="AJ2148" si="2655">IF(R2148&gt;R2151,1,0)</f>
        <v>0</v>
      </c>
      <c r="AK2148" s="57">
        <f t="shared" ref="AK2148" si="2656">IF(S2148&gt;S2151,1,0)</f>
        <v>0</v>
      </c>
      <c r="AL2148" s="57">
        <f t="shared" ref="AL2148" si="2657">IF(T2148&gt;T2151,1,0)</f>
        <v>0</v>
      </c>
      <c r="AN2148" s="57" t="str">
        <f t="shared" ref="AN2148" si="2658">IF(ISBLANK(N2148)=TRUE,"",IF(AF2148=1,N2151,-N2148))</f>
        <v/>
      </c>
      <c r="AO2148" s="57" t="str">
        <f t="shared" ref="AO2148" si="2659">IF(ISBLANK(O2148)=TRUE,"",IF(AG2148=1,O2151,-O2148))</f>
        <v/>
      </c>
      <c r="AP2148" s="57" t="str">
        <f t="shared" ref="AP2148" si="2660">IF(ISBLANK(P2148)=TRUE,"",IF(AH2148=1,P2151,-P2148))</f>
        <v/>
      </c>
      <c r="AQ2148" s="57" t="str">
        <f t="shared" ref="AQ2148" si="2661">IF(ISBLANK(Q2148)=TRUE,"",IF(AI2148=1,Q2151,-Q2148))</f>
        <v/>
      </c>
      <c r="AR2148" s="57" t="str">
        <f t="shared" ref="AR2148" si="2662">IF(ISBLANK(R2148)=TRUE,"",IF(AJ2148=1,R2151,-R2148))</f>
        <v/>
      </c>
      <c r="AS2148" s="57" t="str">
        <f t="shared" ref="AS2148" si="2663">IF(ISBLANK(S2148)=TRUE,"",IF(AK2148=1,S2151,-S2148))</f>
        <v/>
      </c>
      <c r="AT2148" s="57" t="str">
        <f t="shared" ref="AT2148" si="2664">IF(ISBLANK(T2148)=TRUE,"",IF(AL2148=1,T2151,-T2148))</f>
        <v/>
      </c>
      <c r="AZ2148" s="58" t="s">
        <v>5</v>
      </c>
      <c r="BA2148" s="58">
        <v>1</v>
      </c>
    </row>
    <row r="2149" spans="1:53" ht="39.9" customHeight="1" x14ac:dyDescent="1.1000000000000001">
      <c r="C2149" s="40"/>
      <c r="D2149" s="40"/>
      <c r="E2149" s="53"/>
      <c r="F2149" s="54"/>
      <c r="G2149" s="299"/>
      <c r="H2149" s="150"/>
      <c r="I2149" s="296" t="str">
        <f>IF(ISERROR(VLOOKUP(B2148,vylosovanie!$N$10:$Q$162,3,0))=TRUE," ",VLOOKUP(B2148,vylosovanie!$N$10:$Q$162,4,0))</f>
        <v xml:space="preserve"> </v>
      </c>
      <c r="J2149" s="297"/>
      <c r="K2149" s="297"/>
      <c r="L2149" s="297"/>
      <c r="M2149" s="52"/>
      <c r="N2149" s="301"/>
      <c r="O2149" s="301"/>
      <c r="P2149" s="301"/>
      <c r="Q2149" s="301"/>
      <c r="R2149" s="301"/>
      <c r="S2149" s="301"/>
      <c r="T2149" s="301"/>
      <c r="U2149" s="52"/>
      <c r="V2149" s="295"/>
      <c r="W2149" s="56"/>
      <c r="X2149" s="52"/>
      <c r="AE2149" s="42">
        <f>VLOOKUP(I2151,vylosovanie!$F$5:$L$41,7,0)</f>
        <v>51</v>
      </c>
      <c r="AF2149" s="57">
        <f>IF(N2151&gt;N2148,1,0)</f>
        <v>0</v>
      </c>
      <c r="AG2149" s="57">
        <f t="shared" ref="AG2149" si="2665">IF(O2151&gt;O2148,1,0)</f>
        <v>0</v>
      </c>
      <c r="AH2149" s="57">
        <f t="shared" ref="AH2149" si="2666">IF(P2151&gt;P2148,1,0)</f>
        <v>0</v>
      </c>
      <c r="AI2149" s="57">
        <f t="shared" ref="AI2149" si="2667">IF(Q2151&gt;Q2148,1,0)</f>
        <v>0</v>
      </c>
      <c r="AJ2149" s="57">
        <f t="shared" ref="AJ2149" si="2668">IF(R2151&gt;R2148,1,0)</f>
        <v>0</v>
      </c>
      <c r="AK2149" s="57">
        <f t="shared" ref="AK2149" si="2669">IF(S2151&gt;S2148,1,0)</f>
        <v>0</v>
      </c>
      <c r="AL2149" s="57">
        <f t="shared" ref="AL2149" si="2670">IF(T2151&gt;T2148,1,0)</f>
        <v>0</v>
      </c>
      <c r="AN2149" s="57" t="str">
        <f t="shared" ref="AN2149" si="2671">IF(ISBLANK(N2151)=TRUE,"",IF(AF2149=1,N2148,-N2151))</f>
        <v/>
      </c>
      <c r="AO2149" s="57" t="str">
        <f t="shared" ref="AO2149" si="2672">IF(ISBLANK(O2151)=TRUE,"",IF(AG2149=1,O2148,-O2151))</f>
        <v/>
      </c>
      <c r="AP2149" s="57" t="str">
        <f t="shared" ref="AP2149" si="2673">IF(ISBLANK(P2151)=TRUE,"",IF(AH2149=1,P2148,-P2151))</f>
        <v/>
      </c>
      <c r="AQ2149" s="57" t="str">
        <f t="shared" ref="AQ2149" si="2674">IF(ISBLANK(Q2151)=TRUE,"",IF(AI2149=1,Q2148,-Q2151))</f>
        <v/>
      </c>
      <c r="AR2149" s="57" t="str">
        <f t="shared" ref="AR2149" si="2675">IF(ISBLANK(R2151)=TRUE,"",IF(AJ2149=1,R2148,-R2151))</f>
        <v/>
      </c>
      <c r="AS2149" s="57" t="str">
        <f t="shared" ref="AS2149" si="2676">IF(ISBLANK(S2151)=TRUE,"",IF(AK2149=1,S2148,-S2151))</f>
        <v/>
      </c>
      <c r="AT2149" s="57" t="str">
        <f t="shared" ref="AT2149" si="2677">IF(ISBLANK(T2151)=TRUE,"",IF(AL2149=1,T2148,-T2151))</f>
        <v/>
      </c>
      <c r="AZ2149" s="58" t="s">
        <v>10</v>
      </c>
      <c r="BA2149" s="58">
        <v>2</v>
      </c>
    </row>
    <row r="2150" spans="1:53" ht="39.9" customHeight="1" x14ac:dyDescent="1.1000000000000001">
      <c r="C2150" s="40"/>
      <c r="D2150" s="40"/>
      <c r="E2150" s="53" t="s">
        <v>20</v>
      </c>
      <c r="F2150" s="54" t="e">
        <f>VLOOKUP(A2146,'zoznam zapasov pomoc'!$A$6:$K$133,9,0)</f>
        <v>#N/A</v>
      </c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6"/>
      <c r="X2150" s="52"/>
      <c r="AZ2150" s="58" t="s">
        <v>23</v>
      </c>
      <c r="BA2150" s="58">
        <v>3</v>
      </c>
    </row>
    <row r="2151" spans="1:53" ht="39.9" customHeight="1" x14ac:dyDescent="1.1000000000000001">
      <c r="A2151" s="41" t="e">
        <f>CONCATENATE(2,A2146)</f>
        <v>#N/A</v>
      </c>
      <c r="B2151" s="41" t="e">
        <f>VLOOKUP(A2151,'KO KODY SPOLU'!$A$3:$B$478,2,0)</f>
        <v>#N/A</v>
      </c>
      <c r="C2151" s="40"/>
      <c r="D2151" s="40"/>
      <c r="E2151" s="53" t="s">
        <v>13</v>
      </c>
      <c r="F2151" s="59" t="e">
        <f>VLOOKUP(A2146,'zoznam zapasov pomoc'!$A$6:$K$133,10,0)</f>
        <v>#N/A</v>
      </c>
      <c r="G2151" s="298"/>
      <c r="H2151" s="150"/>
      <c r="I2151" s="296" t="str">
        <f>IF(ISERROR(VLOOKUP(B2151,vylosovanie!$N$10:$Q$162,3,0))=TRUE," ",VLOOKUP(B2151,vylosovanie!$N$10:$Q$162,3,0))</f>
        <v xml:space="preserve"> </v>
      </c>
      <c r="J2151" s="297"/>
      <c r="K2151" s="297"/>
      <c r="L2151" s="297"/>
      <c r="M2151" s="52"/>
      <c r="N2151" s="300"/>
      <c r="O2151" s="300"/>
      <c r="P2151" s="300"/>
      <c r="Q2151" s="300"/>
      <c r="R2151" s="300"/>
      <c r="S2151" s="300"/>
      <c r="T2151" s="300"/>
      <c r="U2151" s="52"/>
      <c r="V2151" s="295" t="str">
        <f>IF(SUM(AF2148:AL2149)=0,"",SUM(AF2149:AL2149))</f>
        <v/>
      </c>
      <c r="W2151" s="56"/>
      <c r="X2151" s="52"/>
      <c r="AZ2151" s="58" t="s">
        <v>24</v>
      </c>
      <c r="BA2151" s="58">
        <v>4</v>
      </c>
    </row>
    <row r="2152" spans="1:53" ht="39.9" customHeight="1" x14ac:dyDescent="1.1000000000000001">
      <c r="C2152" s="40"/>
      <c r="D2152" s="40"/>
      <c r="E2152" s="60"/>
      <c r="F2152" s="61"/>
      <c r="G2152" s="299"/>
      <c r="H2152" s="150"/>
      <c r="I2152" s="296" t="str">
        <f>IF(ISERROR(VLOOKUP(B2151,vylosovanie!$N$10:$Q$162,3,0))=TRUE," ",VLOOKUP(B2151,vylosovanie!$N$10:$Q$162,4,0))</f>
        <v xml:space="preserve"> </v>
      </c>
      <c r="J2152" s="297"/>
      <c r="K2152" s="297"/>
      <c r="L2152" s="297"/>
      <c r="M2152" s="52"/>
      <c r="N2152" s="301"/>
      <c r="O2152" s="301"/>
      <c r="P2152" s="301"/>
      <c r="Q2152" s="301"/>
      <c r="R2152" s="301"/>
      <c r="S2152" s="301"/>
      <c r="T2152" s="301"/>
      <c r="U2152" s="52"/>
      <c r="V2152" s="295"/>
      <c r="W2152" s="56"/>
      <c r="X2152" s="52"/>
      <c r="AZ2152" s="58" t="s">
        <v>25</v>
      </c>
      <c r="BA2152" s="58">
        <v>5</v>
      </c>
    </row>
    <row r="2153" spans="1:53" ht="39.9" customHeight="1" x14ac:dyDescent="1.1000000000000001">
      <c r="C2153" s="40"/>
      <c r="D2153" s="40"/>
      <c r="E2153" s="53" t="s">
        <v>36</v>
      </c>
      <c r="F2153" s="54" t="s">
        <v>476</v>
      </c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6"/>
      <c r="X2153" s="52"/>
      <c r="AZ2153" s="58" t="s">
        <v>26</v>
      </c>
      <c r="BA2153" s="58">
        <v>6</v>
      </c>
    </row>
    <row r="2154" spans="1:53" ht="39.9" customHeight="1" x14ac:dyDescent="1.1000000000000001">
      <c r="C2154" s="40"/>
      <c r="D2154" s="40"/>
      <c r="E2154" s="60"/>
      <c r="F2154" s="61"/>
      <c r="G2154" s="52"/>
      <c r="H2154" s="52"/>
      <c r="I2154" s="52" t="s">
        <v>17</v>
      </c>
      <c r="J2154" s="52"/>
      <c r="K2154" s="52"/>
      <c r="L2154" s="52"/>
      <c r="M2154" s="52"/>
      <c r="N2154" s="62"/>
      <c r="O2154" s="55"/>
      <c r="P2154" s="55" t="s">
        <v>19</v>
      </c>
      <c r="Q2154" s="55"/>
      <c r="R2154" s="55"/>
      <c r="S2154" s="55"/>
      <c r="T2154" s="55"/>
      <c r="U2154" s="52"/>
      <c r="V2154" s="52"/>
      <c r="W2154" s="56"/>
      <c r="X2154" s="52"/>
      <c r="AZ2154" s="58" t="s">
        <v>27</v>
      </c>
      <c r="BA2154" s="58">
        <v>7</v>
      </c>
    </row>
    <row r="2155" spans="1:53" ht="39.9" customHeight="1" x14ac:dyDescent="1.1000000000000001">
      <c r="E2155" s="53" t="s">
        <v>11</v>
      </c>
      <c r="F2155" s="54"/>
      <c r="G2155" s="52"/>
      <c r="H2155" s="52"/>
      <c r="I2155" s="294"/>
      <c r="J2155" s="294"/>
      <c r="K2155" s="294"/>
      <c r="L2155" s="294"/>
      <c r="M2155" s="52"/>
      <c r="N2155" s="291" t="str">
        <f>IF(I2148="x",I2151,IF(I2151="x",I2148,IF(V2148="w",I2148,IF(V2151="w",I2151,IF(V2148&gt;V2151,I2148,IF(V2151&gt;V2148,I2151," "))))))</f>
        <v xml:space="preserve"> </v>
      </c>
      <c r="O2155" s="302"/>
      <c r="P2155" s="302"/>
      <c r="Q2155" s="302"/>
      <c r="R2155" s="302"/>
      <c r="S2155" s="303"/>
      <c r="T2155" s="52"/>
      <c r="U2155" s="52"/>
      <c r="V2155" s="52"/>
      <c r="W2155" s="56"/>
      <c r="X2155" s="52"/>
      <c r="AZ2155" s="58" t="s">
        <v>28</v>
      </c>
      <c r="BA2155" s="58">
        <v>8</v>
      </c>
    </row>
    <row r="2156" spans="1:53" ht="39.9" customHeight="1" x14ac:dyDescent="1.1000000000000001">
      <c r="E2156" s="60"/>
      <c r="F2156" s="61"/>
      <c r="G2156" s="52"/>
      <c r="H2156" s="52"/>
      <c r="I2156" s="294"/>
      <c r="J2156" s="294"/>
      <c r="K2156" s="294"/>
      <c r="L2156" s="294"/>
      <c r="M2156" s="52"/>
      <c r="N2156" s="291" t="str">
        <f>IF(I2149="x",I2152,IF(I2152="x",I2149,IF(V2148="w",I2149,IF(V2151="w",I2152,IF(V2148&gt;V2151,I2149,IF(V2151&gt;V2148,I2152," "))))))</f>
        <v xml:space="preserve"> </v>
      </c>
      <c r="O2156" s="302"/>
      <c r="P2156" s="302"/>
      <c r="Q2156" s="302"/>
      <c r="R2156" s="302"/>
      <c r="S2156" s="303"/>
      <c r="T2156" s="52"/>
      <c r="U2156" s="52"/>
      <c r="V2156" s="52"/>
      <c r="W2156" s="56"/>
      <c r="X2156" s="52"/>
    </row>
    <row r="2157" spans="1:53" ht="39.9" customHeight="1" x14ac:dyDescent="1.1000000000000001">
      <c r="E2157" s="53" t="s">
        <v>12</v>
      </c>
      <c r="F2157" s="149" t="e">
        <f>IF($K$1=8,VLOOKUP('zapisy k stolom'!F2146,PAVUK!$GR$2:$GS$8,2,0),IF($K$1=16,VLOOKUP('zapisy k stolom'!F2146,PAVUK!$HF$2:$HG$16,2,0),IF($K$1=32,VLOOKUP('zapisy k stolom'!F2146,PAVUK!$HB$2:$HC$32,2,0),IF('zapisy k stolom'!$K$1=64,VLOOKUP('zapisy k stolom'!F2146,PAVUK!$GX$2:$GY$64,2,0),IF('zapisy k stolom'!$K$1=128,VLOOKUP('zapisy k stolom'!F2146,PAVUK!$GT$2:$GU$128,2,0))))))</f>
        <v>#N/A</v>
      </c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6"/>
      <c r="X2157" s="52"/>
    </row>
    <row r="2158" spans="1:53" ht="39.9" customHeight="1" x14ac:dyDescent="1.1000000000000001">
      <c r="E2158" s="60"/>
      <c r="F2158" s="61"/>
      <c r="G2158" s="52"/>
      <c r="H2158" s="52" t="s">
        <v>18</v>
      </c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6"/>
      <c r="X2158" s="52"/>
    </row>
    <row r="2159" spans="1:53" ht="39.9" customHeight="1" x14ac:dyDescent="1.1000000000000001">
      <c r="E2159" s="60"/>
      <c r="F2159" s="61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6"/>
      <c r="X2159" s="52"/>
    </row>
    <row r="2160" spans="1:53" ht="39.9" customHeight="1" x14ac:dyDescent="1.1000000000000001">
      <c r="E2160" s="60"/>
      <c r="F2160" s="61"/>
      <c r="G2160" s="52"/>
      <c r="H2160" s="52"/>
      <c r="I2160" s="289" t="str">
        <f>I2148</f>
        <v xml:space="preserve"> </v>
      </c>
      <c r="J2160" s="289"/>
      <c r="K2160" s="289"/>
      <c r="L2160" s="289"/>
      <c r="M2160" s="52"/>
      <c r="N2160" s="52"/>
      <c r="P2160" s="289" t="str">
        <f>I2151</f>
        <v xml:space="preserve"> </v>
      </c>
      <c r="Q2160" s="289"/>
      <c r="R2160" s="289"/>
      <c r="S2160" s="289"/>
      <c r="T2160" s="290"/>
      <c r="U2160" s="290"/>
      <c r="V2160" s="52"/>
      <c r="W2160" s="56"/>
      <c r="X2160" s="52"/>
    </row>
    <row r="2161" spans="1:53" ht="39.9" customHeight="1" x14ac:dyDescent="1.1000000000000001">
      <c r="E2161" s="60"/>
      <c r="F2161" s="61"/>
      <c r="G2161" s="52"/>
      <c r="H2161" s="52"/>
      <c r="I2161" s="289" t="str">
        <f>I2149</f>
        <v xml:space="preserve"> </v>
      </c>
      <c r="J2161" s="289"/>
      <c r="K2161" s="289"/>
      <c r="L2161" s="289"/>
      <c r="M2161" s="52"/>
      <c r="N2161" s="52"/>
      <c r="O2161" s="52"/>
      <c r="P2161" s="289" t="str">
        <f>I2152</f>
        <v xml:space="preserve"> </v>
      </c>
      <c r="Q2161" s="289"/>
      <c r="R2161" s="289"/>
      <c r="S2161" s="289"/>
      <c r="T2161" s="290"/>
      <c r="U2161" s="290"/>
      <c r="V2161" s="52"/>
      <c r="W2161" s="56"/>
      <c r="X2161" s="52"/>
    </row>
    <row r="2162" spans="1:53" ht="69.900000000000006" customHeight="1" x14ac:dyDescent="1.1000000000000001">
      <c r="E2162" s="53"/>
      <c r="F2162" s="54"/>
      <c r="G2162" s="52"/>
      <c r="H2162" s="63" t="s">
        <v>21</v>
      </c>
      <c r="I2162" s="291"/>
      <c r="J2162" s="292"/>
      <c r="K2162" s="292"/>
      <c r="L2162" s="293"/>
      <c r="M2162" s="52"/>
      <c r="N2162" s="52"/>
      <c r="O2162" s="63" t="s">
        <v>21</v>
      </c>
      <c r="P2162" s="294"/>
      <c r="Q2162" s="294"/>
      <c r="R2162" s="294"/>
      <c r="S2162" s="294"/>
      <c r="T2162" s="294"/>
      <c r="U2162" s="294"/>
      <c r="V2162" s="52"/>
      <c r="W2162" s="56"/>
      <c r="X2162" s="52"/>
    </row>
    <row r="2163" spans="1:53" ht="69.900000000000006" customHeight="1" x14ac:dyDescent="1.1000000000000001">
      <c r="E2163" s="53"/>
      <c r="F2163" s="54"/>
      <c r="G2163" s="52"/>
      <c r="H2163" s="63" t="s">
        <v>22</v>
      </c>
      <c r="I2163" s="294"/>
      <c r="J2163" s="294"/>
      <c r="K2163" s="294"/>
      <c r="L2163" s="294"/>
      <c r="M2163" s="52"/>
      <c r="N2163" s="52"/>
      <c r="O2163" s="63" t="s">
        <v>22</v>
      </c>
      <c r="P2163" s="294"/>
      <c r="Q2163" s="294"/>
      <c r="R2163" s="294"/>
      <c r="S2163" s="294"/>
      <c r="T2163" s="294"/>
      <c r="U2163" s="294"/>
      <c r="V2163" s="52"/>
      <c r="W2163" s="56"/>
      <c r="X2163" s="52"/>
    </row>
    <row r="2164" spans="1:53" ht="69.900000000000006" customHeight="1" x14ac:dyDescent="1.1000000000000001">
      <c r="E2164" s="53"/>
      <c r="F2164" s="54"/>
      <c r="G2164" s="52"/>
      <c r="H2164" s="63" t="s">
        <v>22</v>
      </c>
      <c r="I2164" s="294"/>
      <c r="J2164" s="294"/>
      <c r="K2164" s="294"/>
      <c r="L2164" s="294"/>
      <c r="M2164" s="52"/>
      <c r="N2164" s="52"/>
      <c r="O2164" s="63" t="s">
        <v>22</v>
      </c>
      <c r="P2164" s="294"/>
      <c r="Q2164" s="294"/>
      <c r="R2164" s="294"/>
      <c r="S2164" s="294"/>
      <c r="T2164" s="294"/>
      <c r="U2164" s="294"/>
      <c r="V2164" s="52"/>
      <c r="W2164" s="56"/>
      <c r="X2164" s="52"/>
    </row>
    <row r="2165" spans="1:53" ht="39.9" customHeight="1" thickBot="1" x14ac:dyDescent="1.1499999999999999">
      <c r="E2165" s="64"/>
      <c r="F2165" s="65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7"/>
      <c r="U2165" s="67"/>
      <c r="V2165" s="67"/>
      <c r="W2165" s="68"/>
      <c r="X2165" s="52"/>
    </row>
    <row r="2166" spans="1:53" ht="61.8" thickBot="1" x14ac:dyDescent="1.1499999999999999"/>
    <row r="2167" spans="1:53" ht="39.9" customHeight="1" x14ac:dyDescent="1.1000000000000001">
      <c r="A2167" s="41" t="e">
        <f>F2178</f>
        <v>#N/A</v>
      </c>
      <c r="C2167" s="40"/>
      <c r="D2167" s="40"/>
      <c r="E2167" s="48" t="s">
        <v>39</v>
      </c>
      <c r="F2167" s="49">
        <f>F2146+1</f>
        <v>104</v>
      </c>
      <c r="G2167" s="50"/>
      <c r="H2167" s="86" t="s">
        <v>192</v>
      </c>
      <c r="I2167" s="50"/>
      <c r="J2167" s="50"/>
      <c r="K2167" s="50"/>
      <c r="L2167" s="50"/>
      <c r="M2167" s="50"/>
      <c r="N2167" s="50"/>
      <c r="O2167" s="50"/>
      <c r="P2167" s="50"/>
      <c r="Q2167" s="50"/>
      <c r="R2167" s="50"/>
      <c r="S2167" s="50"/>
      <c r="T2167" s="50"/>
      <c r="U2167" s="50"/>
      <c r="V2167" s="50" t="s">
        <v>15</v>
      </c>
      <c r="W2167" s="51"/>
      <c r="X2167" s="52"/>
      <c r="Y2167" s="42" t="e">
        <f>A2169</f>
        <v>#N/A</v>
      </c>
      <c r="Z2167" s="47" t="str">
        <f>CONCATENATE("(",V2169,":",V2172,")")</f>
        <v>(:)</v>
      </c>
      <c r="AA2167" s="44" t="str">
        <f>IF(N2176=" ","",IF(N2176=I2169,B2169,IF(N2176=I2172,B2172," ")))</f>
        <v/>
      </c>
      <c r="AB2167" s="44" t="str">
        <f>IF(V2169&gt;V2172,AV2167,IF(V2172&gt;V2169,AV2168,""))</f>
        <v/>
      </c>
      <c r="AC2167" s="44" t="e">
        <f>CONCATENATE("Tbl.: ",F2169,"   H: ",F2172,"   D: ",F2171)</f>
        <v>#N/A</v>
      </c>
      <c r="AD2167" s="42" t="e">
        <f>IF(OR(I2172="X",I2169="X"),"",IF(N2176=I2169,B2172,B2169))</f>
        <v>#N/A</v>
      </c>
      <c r="AE2167" s="42" t="s">
        <v>4</v>
      </c>
      <c r="AV2167" s="45" t="str">
        <f>CONCATENATE(V2169,":",V2172, " ( ",AN2169,",",AO2169,",",AP2169,",",AQ2169,",",AR2169,",",AS2169,",",AT2169," ) ")</f>
        <v xml:space="preserve">: ( ,,,,,, ) </v>
      </c>
    </row>
    <row r="2168" spans="1:53" ht="39.9" customHeight="1" x14ac:dyDescent="1.1000000000000001">
      <c r="C2168" s="40"/>
      <c r="D2168" s="40"/>
      <c r="E2168" s="53"/>
      <c r="F2168" s="54"/>
      <c r="G2168" s="85" t="s">
        <v>191</v>
      </c>
      <c r="H2168" s="87" t="s">
        <v>193</v>
      </c>
      <c r="I2168" s="52"/>
      <c r="J2168" s="52"/>
      <c r="K2168" s="52"/>
      <c r="L2168" s="52"/>
      <c r="M2168" s="52"/>
      <c r="N2168" s="55">
        <v>1</v>
      </c>
      <c r="O2168" s="55">
        <v>2</v>
      </c>
      <c r="P2168" s="55">
        <v>3</v>
      </c>
      <c r="Q2168" s="55">
        <v>4</v>
      </c>
      <c r="R2168" s="55">
        <v>5</v>
      </c>
      <c r="S2168" s="55">
        <v>6</v>
      </c>
      <c r="T2168" s="55">
        <v>7</v>
      </c>
      <c r="U2168" s="52"/>
      <c r="V2168" s="55" t="s">
        <v>16</v>
      </c>
      <c r="W2168" s="56"/>
      <c r="X2168" s="52"/>
      <c r="AE2168" s="42" t="s">
        <v>38</v>
      </c>
      <c r="AV2168" s="45" t="str">
        <f>CONCATENATE(V2172,":",V2169, " ( ",AN2170,",",AO2170,",",AP2170,",",AQ2170,",",AR2170,",",AS2170,",",AT2170," ) ")</f>
        <v xml:space="preserve">: ( ,,,,,, ) </v>
      </c>
    </row>
    <row r="2169" spans="1:53" ht="39.9" customHeight="1" x14ac:dyDescent="1.1000000000000001">
      <c r="A2169" s="41" t="e">
        <f>CONCATENATE(1,A2167)</f>
        <v>#N/A</v>
      </c>
      <c r="B2169" s="41" t="e">
        <f>VLOOKUP(A2169,'KO KODY SPOLU'!$A$3:$B$478,2,0)</f>
        <v>#N/A</v>
      </c>
      <c r="C2169" s="40"/>
      <c r="D2169" s="40"/>
      <c r="E2169" s="53" t="s">
        <v>14</v>
      </c>
      <c r="F2169" s="54" t="e">
        <f>VLOOKUP(A2167,'zoznam zapasov pomoc'!$A$6:$K$133,11,0)</f>
        <v>#N/A</v>
      </c>
      <c r="G2169" s="298"/>
      <c r="H2169" s="150"/>
      <c r="I2169" s="296" t="str">
        <f>IF(ISERROR(VLOOKUP(B2169,vylosovanie!$N$10:$Q$162,3,0))=TRUE," ",VLOOKUP(B2169,vylosovanie!$N$10:$Q$162,3,0))</f>
        <v xml:space="preserve"> </v>
      </c>
      <c r="J2169" s="297"/>
      <c r="K2169" s="297"/>
      <c r="L2169" s="297"/>
      <c r="M2169" s="52"/>
      <c r="N2169" s="300"/>
      <c r="O2169" s="300"/>
      <c r="P2169" s="300"/>
      <c r="Q2169" s="300"/>
      <c r="R2169" s="300"/>
      <c r="S2169" s="300"/>
      <c r="T2169" s="300"/>
      <c r="U2169" s="52"/>
      <c r="V2169" s="295" t="str">
        <f>IF(SUM(AF2169:AL2170)=0,"",SUM(AF2169:AL2169))</f>
        <v/>
      </c>
      <c r="W2169" s="56"/>
      <c r="X2169" s="52"/>
      <c r="AE2169" s="42">
        <f>VLOOKUP(I2169,vylosovanie!$F$5:$L$41,7,0)</f>
        <v>51</v>
      </c>
      <c r="AF2169" s="57">
        <f>IF(N2169&gt;N2172,1,0)</f>
        <v>0</v>
      </c>
      <c r="AG2169" s="57">
        <f t="shared" ref="AG2169" si="2678">IF(O2169&gt;O2172,1,0)</f>
        <v>0</v>
      </c>
      <c r="AH2169" s="57">
        <f t="shared" ref="AH2169" si="2679">IF(P2169&gt;P2172,1,0)</f>
        <v>0</v>
      </c>
      <c r="AI2169" s="57">
        <f t="shared" ref="AI2169" si="2680">IF(Q2169&gt;Q2172,1,0)</f>
        <v>0</v>
      </c>
      <c r="AJ2169" s="57">
        <f t="shared" ref="AJ2169" si="2681">IF(R2169&gt;R2172,1,0)</f>
        <v>0</v>
      </c>
      <c r="AK2169" s="57">
        <f t="shared" ref="AK2169" si="2682">IF(S2169&gt;S2172,1,0)</f>
        <v>0</v>
      </c>
      <c r="AL2169" s="57">
        <f t="shared" ref="AL2169" si="2683">IF(T2169&gt;T2172,1,0)</f>
        <v>0</v>
      </c>
      <c r="AN2169" s="57" t="str">
        <f t="shared" ref="AN2169" si="2684">IF(ISBLANK(N2169)=TRUE,"",IF(AF2169=1,N2172,-N2169))</f>
        <v/>
      </c>
      <c r="AO2169" s="57" t="str">
        <f t="shared" ref="AO2169" si="2685">IF(ISBLANK(O2169)=TRUE,"",IF(AG2169=1,O2172,-O2169))</f>
        <v/>
      </c>
      <c r="AP2169" s="57" t="str">
        <f t="shared" ref="AP2169" si="2686">IF(ISBLANK(P2169)=TRUE,"",IF(AH2169=1,P2172,-P2169))</f>
        <v/>
      </c>
      <c r="AQ2169" s="57" t="str">
        <f t="shared" ref="AQ2169" si="2687">IF(ISBLANK(Q2169)=TRUE,"",IF(AI2169=1,Q2172,-Q2169))</f>
        <v/>
      </c>
      <c r="AR2169" s="57" t="str">
        <f t="shared" ref="AR2169" si="2688">IF(ISBLANK(R2169)=TRUE,"",IF(AJ2169=1,R2172,-R2169))</f>
        <v/>
      </c>
      <c r="AS2169" s="57" t="str">
        <f t="shared" ref="AS2169" si="2689">IF(ISBLANK(S2169)=TRUE,"",IF(AK2169=1,S2172,-S2169))</f>
        <v/>
      </c>
      <c r="AT2169" s="57" t="str">
        <f t="shared" ref="AT2169" si="2690">IF(ISBLANK(T2169)=TRUE,"",IF(AL2169=1,T2172,-T2169))</f>
        <v/>
      </c>
      <c r="AZ2169" s="58" t="s">
        <v>5</v>
      </c>
      <c r="BA2169" s="58">
        <v>1</v>
      </c>
    </row>
    <row r="2170" spans="1:53" ht="39.9" customHeight="1" x14ac:dyDescent="1.1000000000000001">
      <c r="C2170" s="40"/>
      <c r="D2170" s="40"/>
      <c r="E2170" s="53"/>
      <c r="F2170" s="54"/>
      <c r="G2170" s="299"/>
      <c r="H2170" s="150"/>
      <c r="I2170" s="296" t="str">
        <f>IF(ISERROR(VLOOKUP(B2169,vylosovanie!$N$10:$Q$162,3,0))=TRUE," ",VLOOKUP(B2169,vylosovanie!$N$10:$Q$162,4,0))</f>
        <v xml:space="preserve"> </v>
      </c>
      <c r="J2170" s="297"/>
      <c r="K2170" s="297"/>
      <c r="L2170" s="297"/>
      <c r="M2170" s="52"/>
      <c r="N2170" s="301"/>
      <c r="O2170" s="301"/>
      <c r="P2170" s="301"/>
      <c r="Q2170" s="301"/>
      <c r="R2170" s="301"/>
      <c r="S2170" s="301"/>
      <c r="T2170" s="301"/>
      <c r="U2170" s="52"/>
      <c r="V2170" s="295"/>
      <c r="W2170" s="56"/>
      <c r="X2170" s="52"/>
      <c r="AE2170" s="42">
        <f>VLOOKUP(I2172,vylosovanie!$F$5:$L$41,7,0)</f>
        <v>51</v>
      </c>
      <c r="AF2170" s="57">
        <f>IF(N2172&gt;N2169,1,0)</f>
        <v>0</v>
      </c>
      <c r="AG2170" s="57">
        <f t="shared" ref="AG2170" si="2691">IF(O2172&gt;O2169,1,0)</f>
        <v>0</v>
      </c>
      <c r="AH2170" s="57">
        <f t="shared" ref="AH2170" si="2692">IF(P2172&gt;P2169,1,0)</f>
        <v>0</v>
      </c>
      <c r="AI2170" s="57">
        <f t="shared" ref="AI2170" si="2693">IF(Q2172&gt;Q2169,1,0)</f>
        <v>0</v>
      </c>
      <c r="AJ2170" s="57">
        <f t="shared" ref="AJ2170" si="2694">IF(R2172&gt;R2169,1,0)</f>
        <v>0</v>
      </c>
      <c r="AK2170" s="57">
        <f t="shared" ref="AK2170" si="2695">IF(S2172&gt;S2169,1,0)</f>
        <v>0</v>
      </c>
      <c r="AL2170" s="57">
        <f t="shared" ref="AL2170" si="2696">IF(T2172&gt;T2169,1,0)</f>
        <v>0</v>
      </c>
      <c r="AN2170" s="57" t="str">
        <f t="shared" ref="AN2170" si="2697">IF(ISBLANK(N2172)=TRUE,"",IF(AF2170=1,N2169,-N2172))</f>
        <v/>
      </c>
      <c r="AO2170" s="57" t="str">
        <f t="shared" ref="AO2170" si="2698">IF(ISBLANK(O2172)=TRUE,"",IF(AG2170=1,O2169,-O2172))</f>
        <v/>
      </c>
      <c r="AP2170" s="57" t="str">
        <f t="shared" ref="AP2170" si="2699">IF(ISBLANK(P2172)=TRUE,"",IF(AH2170=1,P2169,-P2172))</f>
        <v/>
      </c>
      <c r="AQ2170" s="57" t="str">
        <f t="shared" ref="AQ2170" si="2700">IF(ISBLANK(Q2172)=TRUE,"",IF(AI2170=1,Q2169,-Q2172))</f>
        <v/>
      </c>
      <c r="AR2170" s="57" t="str">
        <f t="shared" ref="AR2170" si="2701">IF(ISBLANK(R2172)=TRUE,"",IF(AJ2170=1,R2169,-R2172))</f>
        <v/>
      </c>
      <c r="AS2170" s="57" t="str">
        <f t="shared" ref="AS2170" si="2702">IF(ISBLANK(S2172)=TRUE,"",IF(AK2170=1,S2169,-S2172))</f>
        <v/>
      </c>
      <c r="AT2170" s="57" t="str">
        <f t="shared" ref="AT2170" si="2703">IF(ISBLANK(T2172)=TRUE,"",IF(AL2170=1,T2169,-T2172))</f>
        <v/>
      </c>
      <c r="AZ2170" s="58" t="s">
        <v>10</v>
      </c>
      <c r="BA2170" s="58">
        <v>2</v>
      </c>
    </row>
    <row r="2171" spans="1:53" ht="39.9" customHeight="1" x14ac:dyDescent="1.1000000000000001">
      <c r="C2171" s="40"/>
      <c r="D2171" s="40"/>
      <c r="E2171" s="53" t="s">
        <v>20</v>
      </c>
      <c r="F2171" s="54" t="e">
        <f>VLOOKUP(A2167,'zoznam zapasov pomoc'!$A$6:$K$133,9,0)</f>
        <v>#N/A</v>
      </c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6"/>
      <c r="X2171" s="52"/>
      <c r="AZ2171" s="58" t="s">
        <v>23</v>
      </c>
      <c r="BA2171" s="58">
        <v>3</v>
      </c>
    </row>
    <row r="2172" spans="1:53" ht="39.9" customHeight="1" x14ac:dyDescent="1.1000000000000001">
      <c r="A2172" s="41" t="e">
        <f>CONCATENATE(2,A2167)</f>
        <v>#N/A</v>
      </c>
      <c r="B2172" s="41" t="e">
        <f>VLOOKUP(A2172,'KO KODY SPOLU'!$A$3:$B$478,2,0)</f>
        <v>#N/A</v>
      </c>
      <c r="C2172" s="40"/>
      <c r="D2172" s="40"/>
      <c r="E2172" s="53" t="s">
        <v>13</v>
      </c>
      <c r="F2172" s="59" t="e">
        <f>VLOOKUP(A2167,'zoznam zapasov pomoc'!$A$6:$K$133,10,0)</f>
        <v>#N/A</v>
      </c>
      <c r="G2172" s="298"/>
      <c r="H2172" s="150"/>
      <c r="I2172" s="296" t="str">
        <f>IF(ISERROR(VLOOKUP(B2172,vylosovanie!$N$10:$Q$162,3,0))=TRUE," ",VLOOKUP(B2172,vylosovanie!$N$10:$Q$162,3,0))</f>
        <v xml:space="preserve"> </v>
      </c>
      <c r="J2172" s="297"/>
      <c r="K2172" s="297"/>
      <c r="L2172" s="297"/>
      <c r="M2172" s="52"/>
      <c r="N2172" s="300"/>
      <c r="O2172" s="300"/>
      <c r="P2172" s="300"/>
      <c r="Q2172" s="300"/>
      <c r="R2172" s="300"/>
      <c r="S2172" s="300"/>
      <c r="T2172" s="300"/>
      <c r="U2172" s="52"/>
      <c r="V2172" s="295" t="str">
        <f>IF(SUM(AF2169:AL2170)=0,"",SUM(AF2170:AL2170))</f>
        <v/>
      </c>
      <c r="W2172" s="56"/>
      <c r="X2172" s="52"/>
      <c r="AZ2172" s="58" t="s">
        <v>24</v>
      </c>
      <c r="BA2172" s="58">
        <v>4</v>
      </c>
    </row>
    <row r="2173" spans="1:53" ht="39.9" customHeight="1" x14ac:dyDescent="1.1000000000000001">
      <c r="C2173" s="40"/>
      <c r="D2173" s="40"/>
      <c r="E2173" s="60"/>
      <c r="F2173" s="61"/>
      <c r="G2173" s="299"/>
      <c r="H2173" s="150"/>
      <c r="I2173" s="296" t="str">
        <f>IF(ISERROR(VLOOKUP(B2172,vylosovanie!$N$10:$Q$162,3,0))=TRUE," ",VLOOKUP(B2172,vylosovanie!$N$10:$Q$162,4,0))</f>
        <v xml:space="preserve"> </v>
      </c>
      <c r="J2173" s="297"/>
      <c r="K2173" s="297"/>
      <c r="L2173" s="297"/>
      <c r="M2173" s="52"/>
      <c r="N2173" s="301"/>
      <c r="O2173" s="301"/>
      <c r="P2173" s="301"/>
      <c r="Q2173" s="301"/>
      <c r="R2173" s="301"/>
      <c r="S2173" s="301"/>
      <c r="T2173" s="301"/>
      <c r="U2173" s="52"/>
      <c r="V2173" s="295"/>
      <c r="W2173" s="56"/>
      <c r="X2173" s="52"/>
      <c r="AZ2173" s="58" t="s">
        <v>25</v>
      </c>
      <c r="BA2173" s="58">
        <v>5</v>
      </c>
    </row>
    <row r="2174" spans="1:53" ht="39.9" customHeight="1" x14ac:dyDescent="1.1000000000000001">
      <c r="C2174" s="40"/>
      <c r="D2174" s="40"/>
      <c r="E2174" s="53" t="s">
        <v>36</v>
      </c>
      <c r="F2174" s="54" t="s">
        <v>476</v>
      </c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6"/>
      <c r="X2174" s="52"/>
      <c r="AZ2174" s="58" t="s">
        <v>26</v>
      </c>
      <c r="BA2174" s="58">
        <v>6</v>
      </c>
    </row>
    <row r="2175" spans="1:53" ht="39.9" customHeight="1" x14ac:dyDescent="1.1000000000000001">
      <c r="C2175" s="40"/>
      <c r="D2175" s="40"/>
      <c r="E2175" s="60"/>
      <c r="F2175" s="61"/>
      <c r="G2175" s="52"/>
      <c r="H2175" s="52"/>
      <c r="I2175" s="52" t="s">
        <v>17</v>
      </c>
      <c r="J2175" s="52"/>
      <c r="K2175" s="52"/>
      <c r="L2175" s="52"/>
      <c r="M2175" s="52"/>
      <c r="N2175" s="62"/>
      <c r="O2175" s="55"/>
      <c r="P2175" s="55" t="s">
        <v>19</v>
      </c>
      <c r="Q2175" s="55"/>
      <c r="R2175" s="55"/>
      <c r="S2175" s="55"/>
      <c r="T2175" s="55"/>
      <c r="U2175" s="52"/>
      <c r="V2175" s="52"/>
      <c r="W2175" s="56"/>
      <c r="X2175" s="52"/>
      <c r="AZ2175" s="58" t="s">
        <v>27</v>
      </c>
      <c r="BA2175" s="58">
        <v>7</v>
      </c>
    </row>
    <row r="2176" spans="1:53" ht="39.9" customHeight="1" x14ac:dyDescent="1.1000000000000001">
      <c r="E2176" s="53" t="s">
        <v>11</v>
      </c>
      <c r="F2176" s="54"/>
      <c r="G2176" s="52"/>
      <c r="H2176" s="52"/>
      <c r="I2176" s="294"/>
      <c r="J2176" s="294"/>
      <c r="K2176" s="294"/>
      <c r="L2176" s="294"/>
      <c r="M2176" s="52"/>
      <c r="N2176" s="291" t="str">
        <f>IF(I2169="x",I2172,IF(I2172="x",I2169,IF(V2169="w",I2169,IF(V2172="w",I2172,IF(V2169&gt;V2172,I2169,IF(V2172&gt;V2169,I2172," "))))))</f>
        <v xml:space="preserve"> </v>
      </c>
      <c r="O2176" s="302"/>
      <c r="P2176" s="302"/>
      <c r="Q2176" s="302"/>
      <c r="R2176" s="302"/>
      <c r="S2176" s="303"/>
      <c r="T2176" s="52"/>
      <c r="U2176" s="52"/>
      <c r="V2176" s="52"/>
      <c r="W2176" s="56"/>
      <c r="X2176" s="52"/>
      <c r="AZ2176" s="58" t="s">
        <v>28</v>
      </c>
      <c r="BA2176" s="58">
        <v>8</v>
      </c>
    </row>
    <row r="2177" spans="1:53" ht="39.9" customHeight="1" x14ac:dyDescent="1.1000000000000001">
      <c r="E2177" s="60"/>
      <c r="F2177" s="61"/>
      <c r="G2177" s="52"/>
      <c r="H2177" s="52"/>
      <c r="I2177" s="294"/>
      <c r="J2177" s="294"/>
      <c r="K2177" s="294"/>
      <c r="L2177" s="294"/>
      <c r="M2177" s="52"/>
      <c r="N2177" s="291" t="str">
        <f>IF(I2170="x",I2173,IF(I2173="x",I2170,IF(V2169="w",I2170,IF(V2172="w",I2173,IF(V2169&gt;V2172,I2170,IF(V2172&gt;V2169,I2173," "))))))</f>
        <v xml:space="preserve"> </v>
      </c>
      <c r="O2177" s="302"/>
      <c r="P2177" s="302"/>
      <c r="Q2177" s="302"/>
      <c r="R2177" s="302"/>
      <c r="S2177" s="303"/>
      <c r="T2177" s="52"/>
      <c r="U2177" s="52"/>
      <c r="V2177" s="52"/>
      <c r="W2177" s="56"/>
      <c r="X2177" s="52"/>
    </row>
    <row r="2178" spans="1:53" ht="39.9" customHeight="1" x14ac:dyDescent="1.1000000000000001">
      <c r="E2178" s="53" t="s">
        <v>12</v>
      </c>
      <c r="F2178" s="149" t="e">
        <f>IF($K$1=8,VLOOKUP('zapisy k stolom'!F2167,PAVUK!$GR$2:$GS$8,2,0),IF($K$1=16,VLOOKUP('zapisy k stolom'!F2167,PAVUK!$HF$2:$HG$16,2,0),IF($K$1=32,VLOOKUP('zapisy k stolom'!F2167,PAVUK!$HB$2:$HC$32,2,0),IF('zapisy k stolom'!$K$1=64,VLOOKUP('zapisy k stolom'!F2167,PAVUK!$GX$2:$GY$64,2,0),IF('zapisy k stolom'!$K$1=128,VLOOKUP('zapisy k stolom'!F2167,PAVUK!$GT$2:$GU$128,2,0))))))</f>
        <v>#N/A</v>
      </c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6"/>
      <c r="X2178" s="52"/>
    </row>
    <row r="2179" spans="1:53" ht="39.9" customHeight="1" x14ac:dyDescent="1.1000000000000001">
      <c r="E2179" s="60"/>
      <c r="F2179" s="61"/>
      <c r="G2179" s="52"/>
      <c r="H2179" s="52" t="s">
        <v>18</v>
      </c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6"/>
      <c r="X2179" s="52"/>
    </row>
    <row r="2180" spans="1:53" ht="39.9" customHeight="1" x14ac:dyDescent="1.1000000000000001">
      <c r="E2180" s="60"/>
      <c r="F2180" s="61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6"/>
      <c r="X2180" s="52"/>
    </row>
    <row r="2181" spans="1:53" ht="39.9" customHeight="1" x14ac:dyDescent="1.1000000000000001">
      <c r="E2181" s="60"/>
      <c r="F2181" s="61"/>
      <c r="G2181" s="52"/>
      <c r="H2181" s="52"/>
      <c r="I2181" s="289" t="str">
        <f>I2169</f>
        <v xml:space="preserve"> </v>
      </c>
      <c r="J2181" s="289"/>
      <c r="K2181" s="289"/>
      <c r="L2181" s="289"/>
      <c r="M2181" s="52"/>
      <c r="N2181" s="52"/>
      <c r="P2181" s="289" t="str">
        <f>I2172</f>
        <v xml:space="preserve"> </v>
      </c>
      <c r="Q2181" s="289"/>
      <c r="R2181" s="289"/>
      <c r="S2181" s="289"/>
      <c r="T2181" s="290"/>
      <c r="U2181" s="290"/>
      <c r="V2181" s="52"/>
      <c r="W2181" s="56"/>
      <c r="X2181" s="52"/>
    </row>
    <row r="2182" spans="1:53" ht="39.9" customHeight="1" x14ac:dyDescent="1.1000000000000001">
      <c r="E2182" s="60"/>
      <c r="F2182" s="61"/>
      <c r="G2182" s="52"/>
      <c r="H2182" s="52"/>
      <c r="I2182" s="289" t="str">
        <f>I2170</f>
        <v xml:space="preserve"> </v>
      </c>
      <c r="J2182" s="289"/>
      <c r="K2182" s="289"/>
      <c r="L2182" s="289"/>
      <c r="M2182" s="52"/>
      <c r="N2182" s="52"/>
      <c r="O2182" s="52"/>
      <c r="P2182" s="289" t="str">
        <f>I2173</f>
        <v xml:space="preserve"> </v>
      </c>
      <c r="Q2182" s="289"/>
      <c r="R2182" s="289"/>
      <c r="S2182" s="289"/>
      <c r="T2182" s="290"/>
      <c r="U2182" s="290"/>
      <c r="V2182" s="52"/>
      <c r="W2182" s="56"/>
      <c r="X2182" s="52"/>
    </row>
    <row r="2183" spans="1:53" ht="69.900000000000006" customHeight="1" x14ac:dyDescent="1.1000000000000001">
      <c r="E2183" s="53"/>
      <c r="F2183" s="54"/>
      <c r="G2183" s="52"/>
      <c r="H2183" s="63" t="s">
        <v>21</v>
      </c>
      <c r="I2183" s="291"/>
      <c r="J2183" s="292"/>
      <c r="K2183" s="292"/>
      <c r="L2183" s="293"/>
      <c r="M2183" s="52"/>
      <c r="N2183" s="52"/>
      <c r="O2183" s="63" t="s">
        <v>21</v>
      </c>
      <c r="P2183" s="294"/>
      <c r="Q2183" s="294"/>
      <c r="R2183" s="294"/>
      <c r="S2183" s="294"/>
      <c r="T2183" s="294"/>
      <c r="U2183" s="294"/>
      <c r="V2183" s="52"/>
      <c r="W2183" s="56"/>
      <c r="X2183" s="52"/>
    </row>
    <row r="2184" spans="1:53" ht="69.900000000000006" customHeight="1" x14ac:dyDescent="1.1000000000000001">
      <c r="E2184" s="53"/>
      <c r="F2184" s="54"/>
      <c r="G2184" s="52"/>
      <c r="H2184" s="63" t="s">
        <v>22</v>
      </c>
      <c r="I2184" s="294"/>
      <c r="J2184" s="294"/>
      <c r="K2184" s="294"/>
      <c r="L2184" s="294"/>
      <c r="M2184" s="52"/>
      <c r="N2184" s="52"/>
      <c r="O2184" s="63" t="s">
        <v>22</v>
      </c>
      <c r="P2184" s="294"/>
      <c r="Q2184" s="294"/>
      <c r="R2184" s="294"/>
      <c r="S2184" s="294"/>
      <c r="T2184" s="294"/>
      <c r="U2184" s="294"/>
      <c r="V2184" s="52"/>
      <c r="W2184" s="56"/>
      <c r="X2184" s="52"/>
    </row>
    <row r="2185" spans="1:53" ht="69.900000000000006" customHeight="1" x14ac:dyDescent="1.1000000000000001">
      <c r="E2185" s="53"/>
      <c r="F2185" s="54"/>
      <c r="G2185" s="52"/>
      <c r="H2185" s="63" t="s">
        <v>22</v>
      </c>
      <c r="I2185" s="294"/>
      <c r="J2185" s="294"/>
      <c r="K2185" s="294"/>
      <c r="L2185" s="294"/>
      <c r="M2185" s="52"/>
      <c r="N2185" s="52"/>
      <c r="O2185" s="63" t="s">
        <v>22</v>
      </c>
      <c r="P2185" s="294"/>
      <c r="Q2185" s="294"/>
      <c r="R2185" s="294"/>
      <c r="S2185" s="294"/>
      <c r="T2185" s="294"/>
      <c r="U2185" s="294"/>
      <c r="V2185" s="52"/>
      <c r="W2185" s="56"/>
      <c r="X2185" s="52"/>
    </row>
    <row r="2186" spans="1:53" ht="39.9" customHeight="1" thickBot="1" x14ac:dyDescent="1.1499999999999999">
      <c r="E2186" s="64"/>
      <c r="F2186" s="65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7"/>
      <c r="U2186" s="67"/>
      <c r="V2186" s="67"/>
      <c r="W2186" s="68"/>
      <c r="X2186" s="52"/>
    </row>
    <row r="2187" spans="1:53" ht="61.8" thickBot="1" x14ac:dyDescent="1.1499999999999999"/>
    <row r="2188" spans="1:53" ht="39.9" customHeight="1" x14ac:dyDescent="1.1000000000000001">
      <c r="A2188" s="41" t="e">
        <f>F2199</f>
        <v>#N/A</v>
      </c>
      <c r="C2188" s="40"/>
      <c r="D2188" s="40"/>
      <c r="E2188" s="48" t="s">
        <v>39</v>
      </c>
      <c r="F2188" s="49">
        <f>F2167+1</f>
        <v>105</v>
      </c>
      <c r="G2188" s="50"/>
      <c r="H2188" s="86" t="s">
        <v>192</v>
      </c>
      <c r="I2188" s="50"/>
      <c r="J2188" s="50"/>
      <c r="K2188" s="50"/>
      <c r="L2188" s="50"/>
      <c r="M2188" s="50"/>
      <c r="N2188" s="50"/>
      <c r="O2188" s="50"/>
      <c r="P2188" s="50"/>
      <c r="Q2188" s="50"/>
      <c r="R2188" s="50"/>
      <c r="S2188" s="50"/>
      <c r="T2188" s="50"/>
      <c r="U2188" s="50"/>
      <c r="V2188" s="50" t="s">
        <v>15</v>
      </c>
      <c r="W2188" s="51"/>
      <c r="X2188" s="52"/>
      <c r="Y2188" s="42" t="e">
        <f>A2190</f>
        <v>#N/A</v>
      </c>
      <c r="Z2188" s="47" t="str">
        <f>CONCATENATE("(",V2190,":",V2193,")")</f>
        <v>(:)</v>
      </c>
      <c r="AA2188" s="44" t="str">
        <f>IF(N2197=" ","",IF(N2197=I2190,B2190,IF(N2197=I2193,B2193," ")))</f>
        <v/>
      </c>
      <c r="AB2188" s="44" t="str">
        <f>IF(V2190&gt;V2193,AV2188,IF(V2193&gt;V2190,AV2189,""))</f>
        <v/>
      </c>
      <c r="AC2188" s="44" t="e">
        <f>CONCATENATE("Tbl.: ",F2190,"   H: ",F2193,"   D: ",F2192)</f>
        <v>#N/A</v>
      </c>
      <c r="AD2188" s="42" t="e">
        <f>IF(OR(I2193="X",I2190="X"),"",IF(N2197=I2190,B2193,B2190))</f>
        <v>#N/A</v>
      </c>
      <c r="AE2188" s="42" t="s">
        <v>4</v>
      </c>
      <c r="AV2188" s="45" t="str">
        <f>CONCATENATE(V2190,":",V2193, " ( ",AN2190,",",AO2190,",",AP2190,",",AQ2190,",",AR2190,",",AS2190,",",AT2190," ) ")</f>
        <v xml:space="preserve">: ( ,,,,,, ) </v>
      </c>
    </row>
    <row r="2189" spans="1:53" ht="39.9" customHeight="1" x14ac:dyDescent="1.1000000000000001">
      <c r="C2189" s="40"/>
      <c r="D2189" s="40"/>
      <c r="E2189" s="53"/>
      <c r="F2189" s="54"/>
      <c r="G2189" s="85" t="s">
        <v>191</v>
      </c>
      <c r="H2189" s="87" t="s">
        <v>193</v>
      </c>
      <c r="I2189" s="52"/>
      <c r="J2189" s="52"/>
      <c r="K2189" s="52"/>
      <c r="L2189" s="52"/>
      <c r="M2189" s="52"/>
      <c r="N2189" s="55">
        <v>1</v>
      </c>
      <c r="O2189" s="55">
        <v>2</v>
      </c>
      <c r="P2189" s="55">
        <v>3</v>
      </c>
      <c r="Q2189" s="55">
        <v>4</v>
      </c>
      <c r="R2189" s="55">
        <v>5</v>
      </c>
      <c r="S2189" s="55">
        <v>6</v>
      </c>
      <c r="T2189" s="55">
        <v>7</v>
      </c>
      <c r="U2189" s="52"/>
      <c r="V2189" s="55" t="s">
        <v>16</v>
      </c>
      <c r="W2189" s="56"/>
      <c r="X2189" s="52"/>
      <c r="AE2189" s="42" t="s">
        <v>38</v>
      </c>
      <c r="AV2189" s="45" t="str">
        <f>CONCATENATE(V2193,":",V2190, " ( ",AN2191,",",AO2191,",",AP2191,",",AQ2191,",",AR2191,",",AS2191,",",AT2191," ) ")</f>
        <v xml:space="preserve">: ( ,,,,,, ) </v>
      </c>
    </row>
    <row r="2190" spans="1:53" ht="39.9" customHeight="1" x14ac:dyDescent="1.1000000000000001">
      <c r="A2190" s="41" t="e">
        <f>CONCATENATE(1,A2188)</f>
        <v>#N/A</v>
      </c>
      <c r="B2190" s="41" t="e">
        <f>VLOOKUP(A2190,'KO KODY SPOLU'!$A$3:$B$478,2,0)</f>
        <v>#N/A</v>
      </c>
      <c r="C2190" s="40"/>
      <c r="D2190" s="40"/>
      <c r="E2190" s="53" t="s">
        <v>14</v>
      </c>
      <c r="F2190" s="54" t="e">
        <f>VLOOKUP(A2188,'zoznam zapasov pomoc'!$A$6:$K$133,11,0)</f>
        <v>#N/A</v>
      </c>
      <c r="G2190" s="298"/>
      <c r="H2190" s="150"/>
      <c r="I2190" s="296" t="str">
        <f>IF(ISERROR(VLOOKUP(B2190,vylosovanie!$N$10:$Q$162,3,0))=TRUE," ",VLOOKUP(B2190,vylosovanie!$N$10:$Q$162,3,0))</f>
        <v xml:space="preserve"> </v>
      </c>
      <c r="J2190" s="297"/>
      <c r="K2190" s="297"/>
      <c r="L2190" s="297"/>
      <c r="M2190" s="52"/>
      <c r="N2190" s="300"/>
      <c r="O2190" s="300"/>
      <c r="P2190" s="300"/>
      <c r="Q2190" s="300"/>
      <c r="R2190" s="300"/>
      <c r="S2190" s="300"/>
      <c r="T2190" s="300"/>
      <c r="U2190" s="52"/>
      <c r="V2190" s="295" t="str">
        <f>IF(SUM(AF2190:AL2191)=0,"",SUM(AF2190:AL2190))</f>
        <v/>
      </c>
      <c r="W2190" s="56"/>
      <c r="X2190" s="52"/>
      <c r="AE2190" s="42">
        <f>VLOOKUP(I2190,vylosovanie!$F$5:$L$41,7,0)</f>
        <v>51</v>
      </c>
      <c r="AF2190" s="57">
        <f>IF(N2190&gt;N2193,1,0)</f>
        <v>0</v>
      </c>
      <c r="AG2190" s="57">
        <f t="shared" ref="AG2190" si="2704">IF(O2190&gt;O2193,1,0)</f>
        <v>0</v>
      </c>
      <c r="AH2190" s="57">
        <f t="shared" ref="AH2190" si="2705">IF(P2190&gt;P2193,1,0)</f>
        <v>0</v>
      </c>
      <c r="AI2190" s="57">
        <f t="shared" ref="AI2190" si="2706">IF(Q2190&gt;Q2193,1,0)</f>
        <v>0</v>
      </c>
      <c r="AJ2190" s="57">
        <f t="shared" ref="AJ2190" si="2707">IF(R2190&gt;R2193,1,0)</f>
        <v>0</v>
      </c>
      <c r="AK2190" s="57">
        <f t="shared" ref="AK2190" si="2708">IF(S2190&gt;S2193,1,0)</f>
        <v>0</v>
      </c>
      <c r="AL2190" s="57">
        <f t="shared" ref="AL2190" si="2709">IF(T2190&gt;T2193,1,0)</f>
        <v>0</v>
      </c>
      <c r="AN2190" s="57" t="str">
        <f t="shared" ref="AN2190" si="2710">IF(ISBLANK(N2190)=TRUE,"",IF(AF2190=1,N2193,-N2190))</f>
        <v/>
      </c>
      <c r="AO2190" s="57" t="str">
        <f t="shared" ref="AO2190" si="2711">IF(ISBLANK(O2190)=TRUE,"",IF(AG2190=1,O2193,-O2190))</f>
        <v/>
      </c>
      <c r="AP2190" s="57" t="str">
        <f t="shared" ref="AP2190" si="2712">IF(ISBLANK(P2190)=TRUE,"",IF(AH2190=1,P2193,-P2190))</f>
        <v/>
      </c>
      <c r="AQ2190" s="57" t="str">
        <f t="shared" ref="AQ2190" si="2713">IF(ISBLANK(Q2190)=TRUE,"",IF(AI2190=1,Q2193,-Q2190))</f>
        <v/>
      </c>
      <c r="AR2190" s="57" t="str">
        <f t="shared" ref="AR2190" si="2714">IF(ISBLANK(R2190)=TRUE,"",IF(AJ2190=1,R2193,-R2190))</f>
        <v/>
      </c>
      <c r="AS2190" s="57" t="str">
        <f t="shared" ref="AS2190" si="2715">IF(ISBLANK(S2190)=TRUE,"",IF(AK2190=1,S2193,-S2190))</f>
        <v/>
      </c>
      <c r="AT2190" s="57" t="str">
        <f t="shared" ref="AT2190" si="2716">IF(ISBLANK(T2190)=TRUE,"",IF(AL2190=1,T2193,-T2190))</f>
        <v/>
      </c>
      <c r="AZ2190" s="58" t="s">
        <v>5</v>
      </c>
      <c r="BA2190" s="58">
        <v>1</v>
      </c>
    </row>
    <row r="2191" spans="1:53" ht="39.9" customHeight="1" x14ac:dyDescent="1.1000000000000001">
      <c r="C2191" s="40"/>
      <c r="D2191" s="40"/>
      <c r="E2191" s="53"/>
      <c r="F2191" s="54"/>
      <c r="G2191" s="299"/>
      <c r="H2191" s="150"/>
      <c r="I2191" s="296" t="str">
        <f>IF(ISERROR(VLOOKUP(B2190,vylosovanie!$N$10:$Q$162,3,0))=TRUE," ",VLOOKUP(B2190,vylosovanie!$N$10:$Q$162,4,0))</f>
        <v xml:space="preserve"> </v>
      </c>
      <c r="J2191" s="297"/>
      <c r="K2191" s="297"/>
      <c r="L2191" s="297"/>
      <c r="M2191" s="52"/>
      <c r="N2191" s="301"/>
      <c r="O2191" s="301"/>
      <c r="P2191" s="301"/>
      <c r="Q2191" s="301"/>
      <c r="R2191" s="301"/>
      <c r="S2191" s="301"/>
      <c r="T2191" s="301"/>
      <c r="U2191" s="52"/>
      <c r="V2191" s="295"/>
      <c r="W2191" s="56"/>
      <c r="X2191" s="52"/>
      <c r="AE2191" s="42">
        <f>VLOOKUP(I2193,vylosovanie!$F$5:$L$41,7,0)</f>
        <v>51</v>
      </c>
      <c r="AF2191" s="57">
        <f>IF(N2193&gt;N2190,1,0)</f>
        <v>0</v>
      </c>
      <c r="AG2191" s="57">
        <f t="shared" ref="AG2191" si="2717">IF(O2193&gt;O2190,1,0)</f>
        <v>0</v>
      </c>
      <c r="AH2191" s="57">
        <f t="shared" ref="AH2191" si="2718">IF(P2193&gt;P2190,1,0)</f>
        <v>0</v>
      </c>
      <c r="AI2191" s="57">
        <f t="shared" ref="AI2191" si="2719">IF(Q2193&gt;Q2190,1,0)</f>
        <v>0</v>
      </c>
      <c r="AJ2191" s="57">
        <f t="shared" ref="AJ2191" si="2720">IF(R2193&gt;R2190,1,0)</f>
        <v>0</v>
      </c>
      <c r="AK2191" s="57">
        <f t="shared" ref="AK2191" si="2721">IF(S2193&gt;S2190,1,0)</f>
        <v>0</v>
      </c>
      <c r="AL2191" s="57">
        <f t="shared" ref="AL2191" si="2722">IF(T2193&gt;T2190,1,0)</f>
        <v>0</v>
      </c>
      <c r="AN2191" s="57" t="str">
        <f t="shared" ref="AN2191" si="2723">IF(ISBLANK(N2193)=TRUE,"",IF(AF2191=1,N2190,-N2193))</f>
        <v/>
      </c>
      <c r="AO2191" s="57" t="str">
        <f t="shared" ref="AO2191" si="2724">IF(ISBLANK(O2193)=TRUE,"",IF(AG2191=1,O2190,-O2193))</f>
        <v/>
      </c>
      <c r="AP2191" s="57" t="str">
        <f t="shared" ref="AP2191" si="2725">IF(ISBLANK(P2193)=TRUE,"",IF(AH2191=1,P2190,-P2193))</f>
        <v/>
      </c>
      <c r="AQ2191" s="57" t="str">
        <f t="shared" ref="AQ2191" si="2726">IF(ISBLANK(Q2193)=TRUE,"",IF(AI2191=1,Q2190,-Q2193))</f>
        <v/>
      </c>
      <c r="AR2191" s="57" t="str">
        <f t="shared" ref="AR2191" si="2727">IF(ISBLANK(R2193)=TRUE,"",IF(AJ2191=1,R2190,-R2193))</f>
        <v/>
      </c>
      <c r="AS2191" s="57" t="str">
        <f t="shared" ref="AS2191" si="2728">IF(ISBLANK(S2193)=TRUE,"",IF(AK2191=1,S2190,-S2193))</f>
        <v/>
      </c>
      <c r="AT2191" s="57" t="str">
        <f t="shared" ref="AT2191" si="2729">IF(ISBLANK(T2193)=TRUE,"",IF(AL2191=1,T2190,-T2193))</f>
        <v/>
      </c>
      <c r="AZ2191" s="58" t="s">
        <v>10</v>
      </c>
      <c r="BA2191" s="58">
        <v>2</v>
      </c>
    </row>
    <row r="2192" spans="1:53" ht="39.9" customHeight="1" x14ac:dyDescent="1.1000000000000001">
      <c r="C2192" s="40"/>
      <c r="D2192" s="40"/>
      <c r="E2192" s="53" t="s">
        <v>20</v>
      </c>
      <c r="F2192" s="54" t="e">
        <f>VLOOKUP(A2188,'zoznam zapasov pomoc'!$A$6:$K$133,9,0)</f>
        <v>#N/A</v>
      </c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6"/>
      <c r="X2192" s="52"/>
      <c r="AZ2192" s="58" t="s">
        <v>23</v>
      </c>
      <c r="BA2192" s="58">
        <v>3</v>
      </c>
    </row>
    <row r="2193" spans="1:53" ht="39.9" customHeight="1" x14ac:dyDescent="1.1000000000000001">
      <c r="A2193" s="41" t="e">
        <f>CONCATENATE(2,A2188)</f>
        <v>#N/A</v>
      </c>
      <c r="B2193" s="41" t="e">
        <f>VLOOKUP(A2193,'KO KODY SPOLU'!$A$3:$B$478,2,0)</f>
        <v>#N/A</v>
      </c>
      <c r="C2193" s="40"/>
      <c r="D2193" s="40"/>
      <c r="E2193" s="53" t="s">
        <v>13</v>
      </c>
      <c r="F2193" s="59" t="e">
        <f>VLOOKUP(A2188,'zoznam zapasov pomoc'!$A$6:$K$133,10,0)</f>
        <v>#N/A</v>
      </c>
      <c r="G2193" s="298"/>
      <c r="H2193" s="150"/>
      <c r="I2193" s="296" t="str">
        <f>IF(ISERROR(VLOOKUP(B2193,vylosovanie!$N$10:$Q$162,3,0))=TRUE," ",VLOOKUP(B2193,vylosovanie!$N$10:$Q$162,3,0))</f>
        <v xml:space="preserve"> </v>
      </c>
      <c r="J2193" s="297"/>
      <c r="K2193" s="297"/>
      <c r="L2193" s="297"/>
      <c r="M2193" s="52"/>
      <c r="N2193" s="300"/>
      <c r="O2193" s="300"/>
      <c r="P2193" s="300"/>
      <c r="Q2193" s="300"/>
      <c r="R2193" s="300"/>
      <c r="S2193" s="300"/>
      <c r="T2193" s="300"/>
      <c r="U2193" s="52"/>
      <c r="V2193" s="295" t="str">
        <f>IF(SUM(AF2190:AL2191)=0,"",SUM(AF2191:AL2191))</f>
        <v/>
      </c>
      <c r="W2193" s="56"/>
      <c r="X2193" s="52"/>
      <c r="AZ2193" s="58" t="s">
        <v>24</v>
      </c>
      <c r="BA2193" s="58">
        <v>4</v>
      </c>
    </row>
    <row r="2194" spans="1:53" ht="39.9" customHeight="1" x14ac:dyDescent="1.1000000000000001">
      <c r="C2194" s="40"/>
      <c r="D2194" s="40"/>
      <c r="E2194" s="60"/>
      <c r="F2194" s="61"/>
      <c r="G2194" s="299"/>
      <c r="H2194" s="150"/>
      <c r="I2194" s="296" t="str">
        <f>IF(ISERROR(VLOOKUP(B2193,vylosovanie!$N$10:$Q$162,3,0))=TRUE," ",VLOOKUP(B2193,vylosovanie!$N$10:$Q$162,4,0))</f>
        <v xml:space="preserve"> </v>
      </c>
      <c r="J2194" s="297"/>
      <c r="K2194" s="297"/>
      <c r="L2194" s="297"/>
      <c r="M2194" s="52"/>
      <c r="N2194" s="301"/>
      <c r="O2194" s="301"/>
      <c r="P2194" s="301"/>
      <c r="Q2194" s="301"/>
      <c r="R2194" s="301"/>
      <c r="S2194" s="301"/>
      <c r="T2194" s="301"/>
      <c r="U2194" s="52"/>
      <c r="V2194" s="295"/>
      <c r="W2194" s="56"/>
      <c r="X2194" s="52"/>
      <c r="AZ2194" s="58" t="s">
        <v>25</v>
      </c>
      <c r="BA2194" s="58">
        <v>5</v>
      </c>
    </row>
    <row r="2195" spans="1:53" ht="39.9" customHeight="1" x14ac:dyDescent="1.1000000000000001">
      <c r="C2195" s="40"/>
      <c r="D2195" s="40"/>
      <c r="E2195" s="53" t="s">
        <v>36</v>
      </c>
      <c r="F2195" s="54" t="s">
        <v>476</v>
      </c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6"/>
      <c r="X2195" s="52"/>
      <c r="AZ2195" s="58" t="s">
        <v>26</v>
      </c>
      <c r="BA2195" s="58">
        <v>6</v>
      </c>
    </row>
    <row r="2196" spans="1:53" ht="39.9" customHeight="1" x14ac:dyDescent="1.1000000000000001">
      <c r="C2196" s="40"/>
      <c r="D2196" s="40"/>
      <c r="E2196" s="60"/>
      <c r="F2196" s="61"/>
      <c r="G2196" s="52"/>
      <c r="H2196" s="52"/>
      <c r="I2196" s="52" t="s">
        <v>17</v>
      </c>
      <c r="J2196" s="52"/>
      <c r="K2196" s="52"/>
      <c r="L2196" s="52"/>
      <c r="M2196" s="52"/>
      <c r="N2196" s="62"/>
      <c r="O2196" s="55"/>
      <c r="P2196" s="55" t="s">
        <v>19</v>
      </c>
      <c r="Q2196" s="55"/>
      <c r="R2196" s="55"/>
      <c r="S2196" s="55"/>
      <c r="T2196" s="55"/>
      <c r="U2196" s="52"/>
      <c r="V2196" s="52"/>
      <c r="W2196" s="56"/>
      <c r="X2196" s="52"/>
      <c r="AZ2196" s="58" t="s">
        <v>27</v>
      </c>
      <c r="BA2196" s="58">
        <v>7</v>
      </c>
    </row>
    <row r="2197" spans="1:53" ht="39.9" customHeight="1" x14ac:dyDescent="1.1000000000000001">
      <c r="E2197" s="53" t="s">
        <v>11</v>
      </c>
      <c r="F2197" s="54"/>
      <c r="G2197" s="52"/>
      <c r="H2197" s="52"/>
      <c r="I2197" s="294"/>
      <c r="J2197" s="294"/>
      <c r="K2197" s="294"/>
      <c r="L2197" s="294"/>
      <c r="M2197" s="52"/>
      <c r="N2197" s="291" t="str">
        <f>IF(I2190="x",I2193,IF(I2193="x",I2190,IF(V2190="w",I2190,IF(V2193="w",I2193,IF(V2190&gt;V2193,I2190,IF(V2193&gt;V2190,I2193," "))))))</f>
        <v xml:space="preserve"> </v>
      </c>
      <c r="O2197" s="302"/>
      <c r="P2197" s="302"/>
      <c r="Q2197" s="302"/>
      <c r="R2197" s="302"/>
      <c r="S2197" s="303"/>
      <c r="T2197" s="52"/>
      <c r="U2197" s="52"/>
      <c r="V2197" s="52"/>
      <c r="W2197" s="56"/>
      <c r="X2197" s="52"/>
      <c r="AZ2197" s="58" t="s">
        <v>28</v>
      </c>
      <c r="BA2197" s="58">
        <v>8</v>
      </c>
    </row>
    <row r="2198" spans="1:53" ht="39.9" customHeight="1" x14ac:dyDescent="1.1000000000000001">
      <c r="E2198" s="60"/>
      <c r="F2198" s="61"/>
      <c r="G2198" s="52"/>
      <c r="H2198" s="52"/>
      <c r="I2198" s="294"/>
      <c r="J2198" s="294"/>
      <c r="K2198" s="294"/>
      <c r="L2198" s="294"/>
      <c r="M2198" s="52"/>
      <c r="N2198" s="291" t="str">
        <f>IF(I2191="x",I2194,IF(I2194="x",I2191,IF(V2190="w",I2191,IF(V2193="w",I2194,IF(V2190&gt;V2193,I2191,IF(V2193&gt;V2190,I2194," "))))))</f>
        <v xml:space="preserve"> </v>
      </c>
      <c r="O2198" s="302"/>
      <c r="P2198" s="302"/>
      <c r="Q2198" s="302"/>
      <c r="R2198" s="302"/>
      <c r="S2198" s="303"/>
      <c r="T2198" s="52"/>
      <c r="U2198" s="52"/>
      <c r="V2198" s="52"/>
      <c r="W2198" s="56"/>
      <c r="X2198" s="52"/>
    </row>
    <row r="2199" spans="1:53" ht="39.9" customHeight="1" x14ac:dyDescent="1.1000000000000001">
      <c r="E2199" s="53" t="s">
        <v>12</v>
      </c>
      <c r="F2199" s="149" t="e">
        <f>IF($K$1=8,VLOOKUP('zapisy k stolom'!F2188,PAVUK!$GR$2:$GS$8,2,0),IF($K$1=16,VLOOKUP('zapisy k stolom'!F2188,PAVUK!$HF$2:$HG$16,2,0),IF($K$1=32,VLOOKUP('zapisy k stolom'!F2188,PAVUK!$HB$2:$HC$32,2,0),IF('zapisy k stolom'!$K$1=64,VLOOKUP('zapisy k stolom'!F2188,PAVUK!$GX$2:$GY$64,2,0),IF('zapisy k stolom'!$K$1=128,VLOOKUP('zapisy k stolom'!F2188,PAVUK!$GT$2:$GU$128,2,0))))))</f>
        <v>#N/A</v>
      </c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6"/>
      <c r="X2199" s="52"/>
    </row>
    <row r="2200" spans="1:53" ht="39.9" customHeight="1" x14ac:dyDescent="1.1000000000000001">
      <c r="E2200" s="60"/>
      <c r="F2200" s="61"/>
      <c r="G2200" s="52"/>
      <c r="H2200" s="52" t="s">
        <v>18</v>
      </c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6"/>
      <c r="X2200" s="52"/>
    </row>
    <row r="2201" spans="1:53" ht="39.9" customHeight="1" x14ac:dyDescent="1.1000000000000001">
      <c r="E2201" s="60"/>
      <c r="F2201" s="61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6"/>
      <c r="X2201" s="52"/>
    </row>
    <row r="2202" spans="1:53" ht="39.9" customHeight="1" x14ac:dyDescent="1.1000000000000001">
      <c r="E2202" s="60"/>
      <c r="F2202" s="61"/>
      <c r="G2202" s="52"/>
      <c r="H2202" s="52"/>
      <c r="I2202" s="289" t="str">
        <f>I2190</f>
        <v xml:space="preserve"> </v>
      </c>
      <c r="J2202" s="289"/>
      <c r="K2202" s="289"/>
      <c r="L2202" s="289"/>
      <c r="M2202" s="52"/>
      <c r="N2202" s="52"/>
      <c r="P2202" s="289" t="str">
        <f>I2193</f>
        <v xml:space="preserve"> </v>
      </c>
      <c r="Q2202" s="289"/>
      <c r="R2202" s="289"/>
      <c r="S2202" s="289"/>
      <c r="T2202" s="290"/>
      <c r="U2202" s="290"/>
      <c r="V2202" s="52"/>
      <c r="W2202" s="56"/>
      <c r="X2202" s="52"/>
    </row>
    <row r="2203" spans="1:53" ht="39.9" customHeight="1" x14ac:dyDescent="1.1000000000000001">
      <c r="E2203" s="60"/>
      <c r="F2203" s="61"/>
      <c r="G2203" s="52"/>
      <c r="H2203" s="52"/>
      <c r="I2203" s="289" t="str">
        <f>I2191</f>
        <v xml:space="preserve"> </v>
      </c>
      <c r="J2203" s="289"/>
      <c r="K2203" s="289"/>
      <c r="L2203" s="289"/>
      <c r="M2203" s="52"/>
      <c r="N2203" s="52"/>
      <c r="O2203" s="52"/>
      <c r="P2203" s="289" t="str">
        <f>I2194</f>
        <v xml:space="preserve"> </v>
      </c>
      <c r="Q2203" s="289"/>
      <c r="R2203" s="289"/>
      <c r="S2203" s="289"/>
      <c r="T2203" s="290"/>
      <c r="U2203" s="290"/>
      <c r="V2203" s="52"/>
      <c r="W2203" s="56"/>
      <c r="X2203" s="52"/>
    </row>
    <row r="2204" spans="1:53" ht="69.900000000000006" customHeight="1" x14ac:dyDescent="1.1000000000000001">
      <c r="E2204" s="53"/>
      <c r="F2204" s="54"/>
      <c r="G2204" s="52"/>
      <c r="H2204" s="63" t="s">
        <v>21</v>
      </c>
      <c r="I2204" s="291"/>
      <c r="J2204" s="292"/>
      <c r="K2204" s="292"/>
      <c r="L2204" s="293"/>
      <c r="M2204" s="52"/>
      <c r="N2204" s="52"/>
      <c r="O2204" s="63" t="s">
        <v>21</v>
      </c>
      <c r="P2204" s="294"/>
      <c r="Q2204" s="294"/>
      <c r="R2204" s="294"/>
      <c r="S2204" s="294"/>
      <c r="T2204" s="294"/>
      <c r="U2204" s="294"/>
      <c r="V2204" s="52"/>
      <c r="W2204" s="56"/>
      <c r="X2204" s="52"/>
    </row>
    <row r="2205" spans="1:53" ht="69.900000000000006" customHeight="1" x14ac:dyDescent="1.1000000000000001">
      <c r="E2205" s="53"/>
      <c r="F2205" s="54"/>
      <c r="G2205" s="52"/>
      <c r="H2205" s="63" t="s">
        <v>22</v>
      </c>
      <c r="I2205" s="294"/>
      <c r="J2205" s="294"/>
      <c r="K2205" s="294"/>
      <c r="L2205" s="294"/>
      <c r="M2205" s="52"/>
      <c r="N2205" s="52"/>
      <c r="O2205" s="63" t="s">
        <v>22</v>
      </c>
      <c r="P2205" s="294"/>
      <c r="Q2205" s="294"/>
      <c r="R2205" s="294"/>
      <c r="S2205" s="294"/>
      <c r="T2205" s="294"/>
      <c r="U2205" s="294"/>
      <c r="V2205" s="52"/>
      <c r="W2205" s="56"/>
      <c r="X2205" s="52"/>
    </row>
    <row r="2206" spans="1:53" ht="69.900000000000006" customHeight="1" x14ac:dyDescent="1.1000000000000001">
      <c r="E2206" s="53"/>
      <c r="F2206" s="54"/>
      <c r="G2206" s="52"/>
      <c r="H2206" s="63" t="s">
        <v>22</v>
      </c>
      <c r="I2206" s="294"/>
      <c r="J2206" s="294"/>
      <c r="K2206" s="294"/>
      <c r="L2206" s="294"/>
      <c r="M2206" s="52"/>
      <c r="N2206" s="52"/>
      <c r="O2206" s="63" t="s">
        <v>22</v>
      </c>
      <c r="P2206" s="294"/>
      <c r="Q2206" s="294"/>
      <c r="R2206" s="294"/>
      <c r="S2206" s="294"/>
      <c r="T2206" s="294"/>
      <c r="U2206" s="294"/>
      <c r="V2206" s="52"/>
      <c r="W2206" s="56"/>
      <c r="X2206" s="52"/>
    </row>
    <row r="2207" spans="1:53" ht="39.9" customHeight="1" thickBot="1" x14ac:dyDescent="1.1499999999999999">
      <c r="E2207" s="64"/>
      <c r="F2207" s="65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7"/>
      <c r="U2207" s="67"/>
      <c r="V2207" s="67"/>
      <c r="W2207" s="68"/>
      <c r="X2207" s="52"/>
    </row>
    <row r="2208" spans="1:53" ht="61.8" thickBot="1" x14ac:dyDescent="1.1499999999999999"/>
    <row r="2209" spans="1:53" ht="39.9" customHeight="1" x14ac:dyDescent="1.1000000000000001">
      <c r="A2209" s="41" t="e">
        <f>F2220</f>
        <v>#N/A</v>
      </c>
      <c r="C2209" s="40"/>
      <c r="D2209" s="40"/>
      <c r="E2209" s="48" t="s">
        <v>39</v>
      </c>
      <c r="F2209" s="49">
        <f>F2188+1</f>
        <v>106</v>
      </c>
      <c r="G2209" s="50"/>
      <c r="H2209" s="86" t="s">
        <v>192</v>
      </c>
      <c r="I2209" s="50"/>
      <c r="J2209" s="50"/>
      <c r="K2209" s="50"/>
      <c r="L2209" s="50"/>
      <c r="M2209" s="50"/>
      <c r="N2209" s="50"/>
      <c r="O2209" s="50"/>
      <c r="P2209" s="50"/>
      <c r="Q2209" s="50"/>
      <c r="R2209" s="50"/>
      <c r="S2209" s="50"/>
      <c r="T2209" s="50"/>
      <c r="U2209" s="50"/>
      <c r="V2209" s="50" t="s">
        <v>15</v>
      </c>
      <c r="W2209" s="51"/>
      <c r="X2209" s="52"/>
      <c r="Y2209" s="42" t="e">
        <f>A2211</f>
        <v>#N/A</v>
      </c>
      <c r="Z2209" s="47" t="str">
        <f>CONCATENATE("(",V2211,":",V2214,")")</f>
        <v>(:)</v>
      </c>
      <c r="AA2209" s="44" t="str">
        <f>IF(N2218=" ","",IF(N2218=I2211,B2211,IF(N2218=I2214,B2214," ")))</f>
        <v/>
      </c>
      <c r="AB2209" s="44" t="str">
        <f>IF(V2211&gt;V2214,AV2209,IF(V2214&gt;V2211,AV2210,""))</f>
        <v/>
      </c>
      <c r="AC2209" s="44" t="e">
        <f>CONCATENATE("Tbl.: ",F2211,"   H: ",F2214,"   D: ",F2213)</f>
        <v>#N/A</v>
      </c>
      <c r="AD2209" s="42" t="e">
        <f>IF(OR(I2214="X",I2211="X"),"",IF(N2218=I2211,B2214,B2211))</f>
        <v>#N/A</v>
      </c>
      <c r="AE2209" s="42" t="s">
        <v>4</v>
      </c>
      <c r="AV2209" s="45" t="str">
        <f>CONCATENATE(V2211,":",V2214, " ( ",AN2211,",",AO2211,",",AP2211,",",AQ2211,",",AR2211,",",AS2211,",",AT2211," ) ")</f>
        <v xml:space="preserve">: ( ,,,,,, ) </v>
      </c>
    </row>
    <row r="2210" spans="1:53" ht="39.9" customHeight="1" x14ac:dyDescent="1.1000000000000001">
      <c r="C2210" s="40"/>
      <c r="D2210" s="40"/>
      <c r="E2210" s="53"/>
      <c r="F2210" s="54"/>
      <c r="G2210" s="85" t="s">
        <v>191</v>
      </c>
      <c r="H2210" s="87" t="s">
        <v>193</v>
      </c>
      <c r="I2210" s="52"/>
      <c r="J2210" s="52"/>
      <c r="K2210" s="52"/>
      <c r="L2210" s="52"/>
      <c r="M2210" s="52"/>
      <c r="N2210" s="55">
        <v>1</v>
      </c>
      <c r="O2210" s="55">
        <v>2</v>
      </c>
      <c r="P2210" s="55">
        <v>3</v>
      </c>
      <c r="Q2210" s="55">
        <v>4</v>
      </c>
      <c r="R2210" s="55">
        <v>5</v>
      </c>
      <c r="S2210" s="55">
        <v>6</v>
      </c>
      <c r="T2210" s="55">
        <v>7</v>
      </c>
      <c r="U2210" s="52"/>
      <c r="V2210" s="55" t="s">
        <v>16</v>
      </c>
      <c r="W2210" s="56"/>
      <c r="X2210" s="52"/>
      <c r="AE2210" s="42" t="s">
        <v>38</v>
      </c>
      <c r="AV2210" s="45" t="str">
        <f>CONCATENATE(V2214,":",V2211, " ( ",AN2212,",",AO2212,",",AP2212,",",AQ2212,",",AR2212,",",AS2212,",",AT2212," ) ")</f>
        <v xml:space="preserve">: ( ,,,,,, ) </v>
      </c>
    </row>
    <row r="2211" spans="1:53" ht="39.9" customHeight="1" x14ac:dyDescent="1.1000000000000001">
      <c r="A2211" s="41" t="e">
        <f>CONCATENATE(1,A2209)</f>
        <v>#N/A</v>
      </c>
      <c r="B2211" s="41" t="e">
        <f>VLOOKUP(A2211,'KO KODY SPOLU'!$A$3:$B$478,2,0)</f>
        <v>#N/A</v>
      </c>
      <c r="C2211" s="40"/>
      <c r="D2211" s="40"/>
      <c r="E2211" s="53" t="s">
        <v>14</v>
      </c>
      <c r="F2211" s="54" t="e">
        <f>VLOOKUP(A2209,'zoznam zapasov pomoc'!$A$6:$K$133,11,0)</f>
        <v>#N/A</v>
      </c>
      <c r="G2211" s="298"/>
      <c r="H2211" s="150"/>
      <c r="I2211" s="296" t="str">
        <f>IF(ISERROR(VLOOKUP(B2211,vylosovanie!$N$10:$Q$162,3,0))=TRUE," ",VLOOKUP(B2211,vylosovanie!$N$10:$Q$162,3,0))</f>
        <v xml:space="preserve"> </v>
      </c>
      <c r="J2211" s="297"/>
      <c r="K2211" s="297"/>
      <c r="L2211" s="297"/>
      <c r="M2211" s="52"/>
      <c r="N2211" s="300"/>
      <c r="O2211" s="300"/>
      <c r="P2211" s="300"/>
      <c r="Q2211" s="300"/>
      <c r="R2211" s="300"/>
      <c r="S2211" s="300"/>
      <c r="T2211" s="300"/>
      <c r="U2211" s="52"/>
      <c r="V2211" s="295" t="str">
        <f>IF(SUM(AF2211:AL2212)=0,"",SUM(AF2211:AL2211))</f>
        <v/>
      </c>
      <c r="W2211" s="56"/>
      <c r="X2211" s="52"/>
      <c r="AE2211" s="42">
        <f>VLOOKUP(I2211,vylosovanie!$F$5:$L$41,7,0)</f>
        <v>51</v>
      </c>
      <c r="AF2211" s="57">
        <f>IF(N2211&gt;N2214,1,0)</f>
        <v>0</v>
      </c>
      <c r="AG2211" s="57">
        <f t="shared" ref="AG2211" si="2730">IF(O2211&gt;O2214,1,0)</f>
        <v>0</v>
      </c>
      <c r="AH2211" s="57">
        <f t="shared" ref="AH2211" si="2731">IF(P2211&gt;P2214,1,0)</f>
        <v>0</v>
      </c>
      <c r="AI2211" s="57">
        <f t="shared" ref="AI2211" si="2732">IF(Q2211&gt;Q2214,1,0)</f>
        <v>0</v>
      </c>
      <c r="AJ2211" s="57">
        <f t="shared" ref="AJ2211" si="2733">IF(R2211&gt;R2214,1,0)</f>
        <v>0</v>
      </c>
      <c r="AK2211" s="57">
        <f t="shared" ref="AK2211" si="2734">IF(S2211&gt;S2214,1,0)</f>
        <v>0</v>
      </c>
      <c r="AL2211" s="57">
        <f t="shared" ref="AL2211" si="2735">IF(T2211&gt;T2214,1,0)</f>
        <v>0</v>
      </c>
      <c r="AN2211" s="57" t="str">
        <f t="shared" ref="AN2211" si="2736">IF(ISBLANK(N2211)=TRUE,"",IF(AF2211=1,N2214,-N2211))</f>
        <v/>
      </c>
      <c r="AO2211" s="57" t="str">
        <f t="shared" ref="AO2211" si="2737">IF(ISBLANK(O2211)=TRUE,"",IF(AG2211=1,O2214,-O2211))</f>
        <v/>
      </c>
      <c r="AP2211" s="57" t="str">
        <f t="shared" ref="AP2211" si="2738">IF(ISBLANK(P2211)=TRUE,"",IF(AH2211=1,P2214,-P2211))</f>
        <v/>
      </c>
      <c r="AQ2211" s="57" t="str">
        <f t="shared" ref="AQ2211" si="2739">IF(ISBLANK(Q2211)=TRUE,"",IF(AI2211=1,Q2214,-Q2211))</f>
        <v/>
      </c>
      <c r="AR2211" s="57" t="str">
        <f t="shared" ref="AR2211" si="2740">IF(ISBLANK(R2211)=TRUE,"",IF(AJ2211=1,R2214,-R2211))</f>
        <v/>
      </c>
      <c r="AS2211" s="57" t="str">
        <f t="shared" ref="AS2211" si="2741">IF(ISBLANK(S2211)=TRUE,"",IF(AK2211=1,S2214,-S2211))</f>
        <v/>
      </c>
      <c r="AT2211" s="57" t="str">
        <f t="shared" ref="AT2211" si="2742">IF(ISBLANK(T2211)=TRUE,"",IF(AL2211=1,T2214,-T2211))</f>
        <v/>
      </c>
      <c r="AZ2211" s="58" t="s">
        <v>5</v>
      </c>
      <c r="BA2211" s="58">
        <v>1</v>
      </c>
    </row>
    <row r="2212" spans="1:53" ht="39.9" customHeight="1" x14ac:dyDescent="1.1000000000000001">
      <c r="C2212" s="40"/>
      <c r="D2212" s="40"/>
      <c r="E2212" s="53"/>
      <c r="F2212" s="54"/>
      <c r="G2212" s="299"/>
      <c r="H2212" s="150"/>
      <c r="I2212" s="296" t="str">
        <f>IF(ISERROR(VLOOKUP(B2211,vylosovanie!$N$10:$Q$162,3,0))=TRUE," ",VLOOKUP(B2211,vylosovanie!$N$10:$Q$162,4,0))</f>
        <v xml:space="preserve"> </v>
      </c>
      <c r="J2212" s="297"/>
      <c r="K2212" s="297"/>
      <c r="L2212" s="297"/>
      <c r="M2212" s="52"/>
      <c r="N2212" s="301"/>
      <c r="O2212" s="301"/>
      <c r="P2212" s="301"/>
      <c r="Q2212" s="301"/>
      <c r="R2212" s="301"/>
      <c r="S2212" s="301"/>
      <c r="T2212" s="301"/>
      <c r="U2212" s="52"/>
      <c r="V2212" s="295"/>
      <c r="W2212" s="56"/>
      <c r="X2212" s="52"/>
      <c r="AE2212" s="42">
        <f>VLOOKUP(I2214,vylosovanie!$F$5:$L$41,7,0)</f>
        <v>51</v>
      </c>
      <c r="AF2212" s="57">
        <f>IF(N2214&gt;N2211,1,0)</f>
        <v>0</v>
      </c>
      <c r="AG2212" s="57">
        <f t="shared" ref="AG2212" si="2743">IF(O2214&gt;O2211,1,0)</f>
        <v>0</v>
      </c>
      <c r="AH2212" s="57">
        <f t="shared" ref="AH2212" si="2744">IF(P2214&gt;P2211,1,0)</f>
        <v>0</v>
      </c>
      <c r="AI2212" s="57">
        <f t="shared" ref="AI2212" si="2745">IF(Q2214&gt;Q2211,1,0)</f>
        <v>0</v>
      </c>
      <c r="AJ2212" s="57">
        <f t="shared" ref="AJ2212" si="2746">IF(R2214&gt;R2211,1,0)</f>
        <v>0</v>
      </c>
      <c r="AK2212" s="57">
        <f t="shared" ref="AK2212" si="2747">IF(S2214&gt;S2211,1,0)</f>
        <v>0</v>
      </c>
      <c r="AL2212" s="57">
        <f t="shared" ref="AL2212" si="2748">IF(T2214&gt;T2211,1,0)</f>
        <v>0</v>
      </c>
      <c r="AN2212" s="57" t="str">
        <f t="shared" ref="AN2212" si="2749">IF(ISBLANK(N2214)=TRUE,"",IF(AF2212=1,N2211,-N2214))</f>
        <v/>
      </c>
      <c r="AO2212" s="57" t="str">
        <f t="shared" ref="AO2212" si="2750">IF(ISBLANK(O2214)=TRUE,"",IF(AG2212=1,O2211,-O2214))</f>
        <v/>
      </c>
      <c r="AP2212" s="57" t="str">
        <f t="shared" ref="AP2212" si="2751">IF(ISBLANK(P2214)=TRUE,"",IF(AH2212=1,P2211,-P2214))</f>
        <v/>
      </c>
      <c r="AQ2212" s="57" t="str">
        <f t="shared" ref="AQ2212" si="2752">IF(ISBLANK(Q2214)=TRUE,"",IF(AI2212=1,Q2211,-Q2214))</f>
        <v/>
      </c>
      <c r="AR2212" s="57" t="str">
        <f t="shared" ref="AR2212" si="2753">IF(ISBLANK(R2214)=TRUE,"",IF(AJ2212=1,R2211,-R2214))</f>
        <v/>
      </c>
      <c r="AS2212" s="57" t="str">
        <f t="shared" ref="AS2212" si="2754">IF(ISBLANK(S2214)=TRUE,"",IF(AK2212=1,S2211,-S2214))</f>
        <v/>
      </c>
      <c r="AT2212" s="57" t="str">
        <f t="shared" ref="AT2212" si="2755">IF(ISBLANK(T2214)=TRUE,"",IF(AL2212=1,T2211,-T2214))</f>
        <v/>
      </c>
      <c r="AZ2212" s="58" t="s">
        <v>10</v>
      </c>
      <c r="BA2212" s="58">
        <v>2</v>
      </c>
    </row>
    <row r="2213" spans="1:53" ht="39.9" customHeight="1" x14ac:dyDescent="1.1000000000000001">
      <c r="C2213" s="40"/>
      <c r="D2213" s="40"/>
      <c r="E2213" s="53" t="s">
        <v>20</v>
      </c>
      <c r="F2213" s="54" t="e">
        <f>VLOOKUP(A2209,'zoznam zapasov pomoc'!$A$6:$K$133,9,0)</f>
        <v>#N/A</v>
      </c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6"/>
      <c r="X2213" s="52"/>
      <c r="AZ2213" s="58" t="s">
        <v>23</v>
      </c>
      <c r="BA2213" s="58">
        <v>3</v>
      </c>
    </row>
    <row r="2214" spans="1:53" ht="39.9" customHeight="1" x14ac:dyDescent="1.1000000000000001">
      <c r="A2214" s="41" t="e">
        <f>CONCATENATE(2,A2209)</f>
        <v>#N/A</v>
      </c>
      <c r="B2214" s="41" t="e">
        <f>VLOOKUP(A2214,'KO KODY SPOLU'!$A$3:$B$478,2,0)</f>
        <v>#N/A</v>
      </c>
      <c r="C2214" s="40"/>
      <c r="D2214" s="40"/>
      <c r="E2214" s="53" t="s">
        <v>13</v>
      </c>
      <c r="F2214" s="59" t="e">
        <f>VLOOKUP(A2209,'zoznam zapasov pomoc'!$A$6:$K$133,10,0)</f>
        <v>#N/A</v>
      </c>
      <c r="G2214" s="298"/>
      <c r="H2214" s="150"/>
      <c r="I2214" s="296" t="str">
        <f>IF(ISERROR(VLOOKUP(B2214,vylosovanie!$N$10:$Q$162,3,0))=TRUE," ",VLOOKUP(B2214,vylosovanie!$N$10:$Q$162,3,0))</f>
        <v xml:space="preserve"> </v>
      </c>
      <c r="J2214" s="297"/>
      <c r="K2214" s="297"/>
      <c r="L2214" s="297"/>
      <c r="M2214" s="52"/>
      <c r="N2214" s="300"/>
      <c r="O2214" s="300"/>
      <c r="P2214" s="300"/>
      <c r="Q2214" s="300"/>
      <c r="R2214" s="300"/>
      <c r="S2214" s="300"/>
      <c r="T2214" s="300"/>
      <c r="U2214" s="52"/>
      <c r="V2214" s="295" t="str">
        <f>IF(SUM(AF2211:AL2212)=0,"",SUM(AF2212:AL2212))</f>
        <v/>
      </c>
      <c r="W2214" s="56"/>
      <c r="X2214" s="52"/>
      <c r="AZ2214" s="58" t="s">
        <v>24</v>
      </c>
      <c r="BA2214" s="58">
        <v>4</v>
      </c>
    </row>
    <row r="2215" spans="1:53" ht="39.9" customHeight="1" x14ac:dyDescent="1.1000000000000001">
      <c r="C2215" s="40"/>
      <c r="D2215" s="40"/>
      <c r="E2215" s="60"/>
      <c r="F2215" s="61"/>
      <c r="G2215" s="299"/>
      <c r="H2215" s="150"/>
      <c r="I2215" s="296" t="str">
        <f>IF(ISERROR(VLOOKUP(B2214,vylosovanie!$N$10:$Q$162,3,0))=TRUE," ",VLOOKUP(B2214,vylosovanie!$N$10:$Q$162,4,0))</f>
        <v xml:space="preserve"> </v>
      </c>
      <c r="J2215" s="297"/>
      <c r="K2215" s="297"/>
      <c r="L2215" s="297"/>
      <c r="M2215" s="52"/>
      <c r="N2215" s="301"/>
      <c r="O2215" s="301"/>
      <c r="P2215" s="301"/>
      <c r="Q2215" s="301"/>
      <c r="R2215" s="301"/>
      <c r="S2215" s="301"/>
      <c r="T2215" s="301"/>
      <c r="U2215" s="52"/>
      <c r="V2215" s="295"/>
      <c r="W2215" s="56"/>
      <c r="X2215" s="52"/>
      <c r="AZ2215" s="58" t="s">
        <v>25</v>
      </c>
      <c r="BA2215" s="58">
        <v>5</v>
      </c>
    </row>
    <row r="2216" spans="1:53" ht="39.9" customHeight="1" x14ac:dyDescent="1.1000000000000001">
      <c r="C2216" s="40"/>
      <c r="D2216" s="40"/>
      <c r="E2216" s="53" t="s">
        <v>36</v>
      </c>
      <c r="F2216" s="54" t="s">
        <v>476</v>
      </c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6"/>
      <c r="X2216" s="52"/>
      <c r="AZ2216" s="58" t="s">
        <v>26</v>
      </c>
      <c r="BA2216" s="58">
        <v>6</v>
      </c>
    </row>
    <row r="2217" spans="1:53" ht="39.9" customHeight="1" x14ac:dyDescent="1.1000000000000001">
      <c r="C2217" s="40"/>
      <c r="D2217" s="40"/>
      <c r="E2217" s="60"/>
      <c r="F2217" s="61"/>
      <c r="G2217" s="52"/>
      <c r="H2217" s="52"/>
      <c r="I2217" s="52" t="s">
        <v>17</v>
      </c>
      <c r="J2217" s="52"/>
      <c r="K2217" s="52"/>
      <c r="L2217" s="52"/>
      <c r="M2217" s="52"/>
      <c r="N2217" s="62"/>
      <c r="O2217" s="55"/>
      <c r="P2217" s="55" t="s">
        <v>19</v>
      </c>
      <c r="Q2217" s="55"/>
      <c r="R2217" s="55"/>
      <c r="S2217" s="55"/>
      <c r="T2217" s="55"/>
      <c r="U2217" s="52"/>
      <c r="V2217" s="52"/>
      <c r="W2217" s="56"/>
      <c r="X2217" s="52"/>
      <c r="AZ2217" s="58" t="s">
        <v>27</v>
      </c>
      <c r="BA2217" s="58">
        <v>7</v>
      </c>
    </row>
    <row r="2218" spans="1:53" ht="39.9" customHeight="1" x14ac:dyDescent="1.1000000000000001">
      <c r="E2218" s="53" t="s">
        <v>11</v>
      </c>
      <c r="F2218" s="54"/>
      <c r="G2218" s="52"/>
      <c r="H2218" s="52"/>
      <c r="I2218" s="294"/>
      <c r="J2218" s="294"/>
      <c r="K2218" s="294"/>
      <c r="L2218" s="294"/>
      <c r="M2218" s="52"/>
      <c r="N2218" s="291" t="str">
        <f>IF(I2211="x",I2214,IF(I2214="x",I2211,IF(V2211="w",I2211,IF(V2214="w",I2214,IF(V2211&gt;V2214,I2211,IF(V2214&gt;V2211,I2214," "))))))</f>
        <v xml:space="preserve"> </v>
      </c>
      <c r="O2218" s="302"/>
      <c r="P2218" s="302"/>
      <c r="Q2218" s="302"/>
      <c r="R2218" s="302"/>
      <c r="S2218" s="303"/>
      <c r="T2218" s="52"/>
      <c r="U2218" s="52"/>
      <c r="V2218" s="52"/>
      <c r="W2218" s="56"/>
      <c r="X2218" s="52"/>
      <c r="AZ2218" s="58" t="s">
        <v>28</v>
      </c>
      <c r="BA2218" s="58">
        <v>8</v>
      </c>
    </row>
    <row r="2219" spans="1:53" ht="39.9" customHeight="1" x14ac:dyDescent="1.1000000000000001">
      <c r="E2219" s="60"/>
      <c r="F2219" s="61"/>
      <c r="G2219" s="52"/>
      <c r="H2219" s="52"/>
      <c r="I2219" s="294"/>
      <c r="J2219" s="294"/>
      <c r="K2219" s="294"/>
      <c r="L2219" s="294"/>
      <c r="M2219" s="52"/>
      <c r="N2219" s="291" t="str">
        <f>IF(I2212="x",I2215,IF(I2215="x",I2212,IF(V2211="w",I2212,IF(V2214="w",I2215,IF(V2211&gt;V2214,I2212,IF(V2214&gt;V2211,I2215," "))))))</f>
        <v xml:space="preserve"> </v>
      </c>
      <c r="O2219" s="302"/>
      <c r="P2219" s="302"/>
      <c r="Q2219" s="302"/>
      <c r="R2219" s="302"/>
      <c r="S2219" s="303"/>
      <c r="T2219" s="52"/>
      <c r="U2219" s="52"/>
      <c r="V2219" s="52"/>
      <c r="W2219" s="56"/>
      <c r="X2219" s="52"/>
    </row>
    <row r="2220" spans="1:53" ht="39.9" customHeight="1" x14ac:dyDescent="1.1000000000000001">
      <c r="E2220" s="53" t="s">
        <v>12</v>
      </c>
      <c r="F2220" s="149" t="e">
        <f>IF($K$1=8,VLOOKUP('zapisy k stolom'!F2209,PAVUK!$GR$2:$GS$8,2,0),IF($K$1=16,VLOOKUP('zapisy k stolom'!F2209,PAVUK!$HF$2:$HG$16,2,0),IF($K$1=32,VLOOKUP('zapisy k stolom'!F2209,PAVUK!$HB$2:$HC$32,2,0),IF('zapisy k stolom'!$K$1=64,VLOOKUP('zapisy k stolom'!F2209,PAVUK!$GX$2:$GY$64,2,0),IF('zapisy k stolom'!$K$1=128,VLOOKUP('zapisy k stolom'!F2209,PAVUK!$GT$2:$GU$128,2,0))))))</f>
        <v>#N/A</v>
      </c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6"/>
      <c r="X2220" s="52"/>
    </row>
    <row r="2221" spans="1:53" ht="39.9" customHeight="1" x14ac:dyDescent="1.1000000000000001">
      <c r="E2221" s="60"/>
      <c r="F2221" s="61"/>
      <c r="G2221" s="52"/>
      <c r="H2221" s="52" t="s">
        <v>18</v>
      </c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6"/>
      <c r="X2221" s="52"/>
    </row>
    <row r="2222" spans="1:53" ht="39.9" customHeight="1" x14ac:dyDescent="1.1000000000000001">
      <c r="E2222" s="60"/>
      <c r="F2222" s="61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6"/>
      <c r="X2222" s="52"/>
    </row>
    <row r="2223" spans="1:53" ht="39.9" customHeight="1" x14ac:dyDescent="1.1000000000000001">
      <c r="E2223" s="60"/>
      <c r="F2223" s="61"/>
      <c r="G2223" s="52"/>
      <c r="H2223" s="52"/>
      <c r="I2223" s="289" t="str">
        <f>I2211</f>
        <v xml:space="preserve"> </v>
      </c>
      <c r="J2223" s="289"/>
      <c r="K2223" s="289"/>
      <c r="L2223" s="289"/>
      <c r="M2223" s="52"/>
      <c r="N2223" s="52"/>
      <c r="P2223" s="289" t="str">
        <f>I2214</f>
        <v xml:space="preserve"> </v>
      </c>
      <c r="Q2223" s="289"/>
      <c r="R2223" s="289"/>
      <c r="S2223" s="289"/>
      <c r="T2223" s="290"/>
      <c r="U2223" s="290"/>
      <c r="V2223" s="52"/>
      <c r="W2223" s="56"/>
      <c r="X2223" s="52"/>
    </row>
    <row r="2224" spans="1:53" ht="39.9" customHeight="1" x14ac:dyDescent="1.1000000000000001">
      <c r="E2224" s="60"/>
      <c r="F2224" s="61"/>
      <c r="G2224" s="52"/>
      <c r="H2224" s="52"/>
      <c r="I2224" s="289" t="str">
        <f>I2212</f>
        <v xml:space="preserve"> </v>
      </c>
      <c r="J2224" s="289"/>
      <c r="K2224" s="289"/>
      <c r="L2224" s="289"/>
      <c r="M2224" s="52"/>
      <c r="N2224" s="52"/>
      <c r="O2224" s="52"/>
      <c r="P2224" s="289" t="str">
        <f>I2215</f>
        <v xml:space="preserve"> </v>
      </c>
      <c r="Q2224" s="289"/>
      <c r="R2224" s="289"/>
      <c r="S2224" s="289"/>
      <c r="T2224" s="290"/>
      <c r="U2224" s="290"/>
      <c r="V2224" s="52"/>
      <c r="W2224" s="56"/>
      <c r="X2224" s="52"/>
    </row>
    <row r="2225" spans="1:53" ht="69.900000000000006" customHeight="1" x14ac:dyDescent="1.1000000000000001">
      <c r="E2225" s="53"/>
      <c r="F2225" s="54"/>
      <c r="G2225" s="52"/>
      <c r="H2225" s="63" t="s">
        <v>21</v>
      </c>
      <c r="I2225" s="291"/>
      <c r="J2225" s="292"/>
      <c r="K2225" s="292"/>
      <c r="L2225" s="293"/>
      <c r="M2225" s="52"/>
      <c r="N2225" s="52"/>
      <c r="O2225" s="63" t="s">
        <v>21</v>
      </c>
      <c r="P2225" s="294"/>
      <c r="Q2225" s="294"/>
      <c r="R2225" s="294"/>
      <c r="S2225" s="294"/>
      <c r="T2225" s="294"/>
      <c r="U2225" s="294"/>
      <c r="V2225" s="52"/>
      <c r="W2225" s="56"/>
      <c r="X2225" s="52"/>
    </row>
    <row r="2226" spans="1:53" ht="69.900000000000006" customHeight="1" x14ac:dyDescent="1.1000000000000001">
      <c r="E2226" s="53"/>
      <c r="F2226" s="54"/>
      <c r="G2226" s="52"/>
      <c r="H2226" s="63" t="s">
        <v>22</v>
      </c>
      <c r="I2226" s="294"/>
      <c r="J2226" s="294"/>
      <c r="K2226" s="294"/>
      <c r="L2226" s="294"/>
      <c r="M2226" s="52"/>
      <c r="N2226" s="52"/>
      <c r="O2226" s="63" t="s">
        <v>22</v>
      </c>
      <c r="P2226" s="294"/>
      <c r="Q2226" s="294"/>
      <c r="R2226" s="294"/>
      <c r="S2226" s="294"/>
      <c r="T2226" s="294"/>
      <c r="U2226" s="294"/>
      <c r="V2226" s="52"/>
      <c r="W2226" s="56"/>
      <c r="X2226" s="52"/>
    </row>
    <row r="2227" spans="1:53" ht="69.900000000000006" customHeight="1" x14ac:dyDescent="1.1000000000000001">
      <c r="E2227" s="53"/>
      <c r="F2227" s="54"/>
      <c r="G2227" s="52"/>
      <c r="H2227" s="63" t="s">
        <v>22</v>
      </c>
      <c r="I2227" s="294"/>
      <c r="J2227" s="294"/>
      <c r="K2227" s="294"/>
      <c r="L2227" s="294"/>
      <c r="M2227" s="52"/>
      <c r="N2227" s="52"/>
      <c r="O2227" s="63" t="s">
        <v>22</v>
      </c>
      <c r="P2227" s="294"/>
      <c r="Q2227" s="294"/>
      <c r="R2227" s="294"/>
      <c r="S2227" s="294"/>
      <c r="T2227" s="294"/>
      <c r="U2227" s="294"/>
      <c r="V2227" s="52"/>
      <c r="W2227" s="56"/>
      <c r="X2227" s="52"/>
    </row>
    <row r="2228" spans="1:53" ht="39.9" customHeight="1" thickBot="1" x14ac:dyDescent="1.1499999999999999">
      <c r="E2228" s="64"/>
      <c r="F2228" s="65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7"/>
      <c r="U2228" s="67"/>
      <c r="V2228" s="67"/>
      <c r="W2228" s="68"/>
      <c r="X2228" s="52"/>
    </row>
    <row r="2229" spans="1:53" ht="61.8" thickBot="1" x14ac:dyDescent="1.1499999999999999"/>
    <row r="2230" spans="1:53" ht="39.9" customHeight="1" x14ac:dyDescent="1.1000000000000001">
      <c r="A2230" s="41" t="e">
        <f>F2241</f>
        <v>#N/A</v>
      </c>
      <c r="C2230" s="40"/>
      <c r="D2230" s="40"/>
      <c r="E2230" s="48" t="s">
        <v>39</v>
      </c>
      <c r="F2230" s="49">
        <f>F2209+1</f>
        <v>107</v>
      </c>
      <c r="G2230" s="50"/>
      <c r="H2230" s="86" t="s">
        <v>192</v>
      </c>
      <c r="I2230" s="50"/>
      <c r="J2230" s="50"/>
      <c r="K2230" s="50"/>
      <c r="L2230" s="50"/>
      <c r="M2230" s="50"/>
      <c r="N2230" s="50"/>
      <c r="O2230" s="50"/>
      <c r="P2230" s="50"/>
      <c r="Q2230" s="50"/>
      <c r="R2230" s="50"/>
      <c r="S2230" s="50"/>
      <c r="T2230" s="50"/>
      <c r="U2230" s="50"/>
      <c r="V2230" s="50" t="s">
        <v>15</v>
      </c>
      <c r="W2230" s="51"/>
      <c r="X2230" s="52"/>
      <c r="Y2230" s="42" t="e">
        <f>A2232</f>
        <v>#N/A</v>
      </c>
      <c r="Z2230" s="47" t="str">
        <f>CONCATENATE("(",V2232,":",V2235,")")</f>
        <v>(:)</v>
      </c>
      <c r="AA2230" s="44" t="str">
        <f>IF(N2239=" ","",IF(N2239=I2232,B2232,IF(N2239=I2235,B2235," ")))</f>
        <v/>
      </c>
      <c r="AB2230" s="44" t="str">
        <f>IF(V2232&gt;V2235,AV2230,IF(V2235&gt;V2232,AV2231,""))</f>
        <v/>
      </c>
      <c r="AC2230" s="44" t="e">
        <f>CONCATENATE("Tbl.: ",F2232,"   H: ",F2235,"   D: ",F2234)</f>
        <v>#N/A</v>
      </c>
      <c r="AD2230" s="42" t="e">
        <f>IF(OR(I2235="X",I2232="X"),"",IF(N2239=I2232,B2235,B2232))</f>
        <v>#N/A</v>
      </c>
      <c r="AE2230" s="42" t="s">
        <v>4</v>
      </c>
      <c r="AV2230" s="45" t="str">
        <f>CONCATENATE(V2232,":",V2235, " ( ",AN2232,",",AO2232,",",AP2232,",",AQ2232,",",AR2232,",",AS2232,",",AT2232," ) ")</f>
        <v xml:space="preserve">: ( ,,,,,, ) </v>
      </c>
    </row>
    <row r="2231" spans="1:53" ht="39.9" customHeight="1" x14ac:dyDescent="1.1000000000000001">
      <c r="C2231" s="40"/>
      <c r="D2231" s="40"/>
      <c r="E2231" s="53"/>
      <c r="F2231" s="54"/>
      <c r="G2231" s="85" t="s">
        <v>191</v>
      </c>
      <c r="H2231" s="87" t="s">
        <v>193</v>
      </c>
      <c r="I2231" s="52"/>
      <c r="J2231" s="52"/>
      <c r="K2231" s="52"/>
      <c r="L2231" s="52"/>
      <c r="M2231" s="52"/>
      <c r="N2231" s="55">
        <v>1</v>
      </c>
      <c r="O2231" s="55">
        <v>2</v>
      </c>
      <c r="P2231" s="55">
        <v>3</v>
      </c>
      <c r="Q2231" s="55">
        <v>4</v>
      </c>
      <c r="R2231" s="55">
        <v>5</v>
      </c>
      <c r="S2231" s="55">
        <v>6</v>
      </c>
      <c r="T2231" s="55">
        <v>7</v>
      </c>
      <c r="U2231" s="52"/>
      <c r="V2231" s="55" t="s">
        <v>16</v>
      </c>
      <c r="W2231" s="56"/>
      <c r="X2231" s="52"/>
      <c r="AE2231" s="42" t="s">
        <v>38</v>
      </c>
      <c r="AV2231" s="45" t="str">
        <f>CONCATENATE(V2235,":",V2232, " ( ",AN2233,",",AO2233,",",AP2233,",",AQ2233,",",AR2233,",",AS2233,",",AT2233," ) ")</f>
        <v xml:space="preserve">: ( ,,,,,, ) </v>
      </c>
    </row>
    <row r="2232" spans="1:53" ht="39.9" customHeight="1" x14ac:dyDescent="1.1000000000000001">
      <c r="A2232" s="41" t="e">
        <f>CONCATENATE(1,A2230)</f>
        <v>#N/A</v>
      </c>
      <c r="B2232" s="41" t="e">
        <f>VLOOKUP(A2232,'KO KODY SPOLU'!$A$3:$B$478,2,0)</f>
        <v>#N/A</v>
      </c>
      <c r="C2232" s="40"/>
      <c r="D2232" s="40"/>
      <c r="E2232" s="53" t="s">
        <v>14</v>
      </c>
      <c r="F2232" s="54" t="e">
        <f>VLOOKUP(A2230,'zoznam zapasov pomoc'!$A$6:$K$133,11,0)</f>
        <v>#N/A</v>
      </c>
      <c r="G2232" s="298"/>
      <c r="H2232" s="150"/>
      <c r="I2232" s="296" t="str">
        <f>IF(ISERROR(VLOOKUP(B2232,vylosovanie!$N$10:$Q$162,3,0))=TRUE," ",VLOOKUP(B2232,vylosovanie!$N$10:$Q$162,3,0))</f>
        <v xml:space="preserve"> </v>
      </c>
      <c r="J2232" s="297"/>
      <c r="K2232" s="297"/>
      <c r="L2232" s="297"/>
      <c r="M2232" s="52"/>
      <c r="N2232" s="300"/>
      <c r="O2232" s="300"/>
      <c r="P2232" s="300"/>
      <c r="Q2232" s="300"/>
      <c r="R2232" s="300"/>
      <c r="S2232" s="300"/>
      <c r="T2232" s="300"/>
      <c r="U2232" s="52"/>
      <c r="V2232" s="295" t="str">
        <f>IF(SUM(AF2232:AL2233)=0,"",SUM(AF2232:AL2232))</f>
        <v/>
      </c>
      <c r="W2232" s="56"/>
      <c r="X2232" s="52"/>
      <c r="AE2232" s="42">
        <f>VLOOKUP(I2232,vylosovanie!$F$5:$L$41,7,0)</f>
        <v>51</v>
      </c>
      <c r="AF2232" s="57">
        <f>IF(N2232&gt;N2235,1,0)</f>
        <v>0</v>
      </c>
      <c r="AG2232" s="57">
        <f t="shared" ref="AG2232" si="2756">IF(O2232&gt;O2235,1,0)</f>
        <v>0</v>
      </c>
      <c r="AH2232" s="57">
        <f t="shared" ref="AH2232" si="2757">IF(P2232&gt;P2235,1,0)</f>
        <v>0</v>
      </c>
      <c r="AI2232" s="57">
        <f t="shared" ref="AI2232" si="2758">IF(Q2232&gt;Q2235,1,0)</f>
        <v>0</v>
      </c>
      <c r="AJ2232" s="57">
        <f t="shared" ref="AJ2232" si="2759">IF(R2232&gt;R2235,1,0)</f>
        <v>0</v>
      </c>
      <c r="AK2232" s="57">
        <f t="shared" ref="AK2232" si="2760">IF(S2232&gt;S2235,1,0)</f>
        <v>0</v>
      </c>
      <c r="AL2232" s="57">
        <f t="shared" ref="AL2232" si="2761">IF(T2232&gt;T2235,1,0)</f>
        <v>0</v>
      </c>
      <c r="AN2232" s="57" t="str">
        <f t="shared" ref="AN2232" si="2762">IF(ISBLANK(N2232)=TRUE,"",IF(AF2232=1,N2235,-N2232))</f>
        <v/>
      </c>
      <c r="AO2232" s="57" t="str">
        <f t="shared" ref="AO2232" si="2763">IF(ISBLANK(O2232)=TRUE,"",IF(AG2232=1,O2235,-O2232))</f>
        <v/>
      </c>
      <c r="AP2232" s="57" t="str">
        <f t="shared" ref="AP2232" si="2764">IF(ISBLANK(P2232)=TRUE,"",IF(AH2232=1,P2235,-P2232))</f>
        <v/>
      </c>
      <c r="AQ2232" s="57" t="str">
        <f t="shared" ref="AQ2232" si="2765">IF(ISBLANK(Q2232)=TRUE,"",IF(AI2232=1,Q2235,-Q2232))</f>
        <v/>
      </c>
      <c r="AR2232" s="57" t="str">
        <f t="shared" ref="AR2232" si="2766">IF(ISBLANK(R2232)=TRUE,"",IF(AJ2232=1,R2235,-R2232))</f>
        <v/>
      </c>
      <c r="AS2232" s="57" t="str">
        <f t="shared" ref="AS2232" si="2767">IF(ISBLANK(S2232)=TRUE,"",IF(AK2232=1,S2235,-S2232))</f>
        <v/>
      </c>
      <c r="AT2232" s="57" t="str">
        <f t="shared" ref="AT2232" si="2768">IF(ISBLANK(T2232)=TRUE,"",IF(AL2232=1,T2235,-T2232))</f>
        <v/>
      </c>
      <c r="AZ2232" s="58" t="s">
        <v>5</v>
      </c>
      <c r="BA2232" s="58">
        <v>1</v>
      </c>
    </row>
    <row r="2233" spans="1:53" ht="39.9" customHeight="1" x14ac:dyDescent="1.1000000000000001">
      <c r="C2233" s="40"/>
      <c r="D2233" s="40"/>
      <c r="E2233" s="53"/>
      <c r="F2233" s="54"/>
      <c r="G2233" s="299"/>
      <c r="H2233" s="150"/>
      <c r="I2233" s="296" t="str">
        <f>IF(ISERROR(VLOOKUP(B2232,vylosovanie!$N$10:$Q$162,3,0))=TRUE," ",VLOOKUP(B2232,vylosovanie!$N$10:$Q$162,4,0))</f>
        <v xml:space="preserve"> </v>
      </c>
      <c r="J2233" s="297"/>
      <c r="K2233" s="297"/>
      <c r="L2233" s="297"/>
      <c r="M2233" s="52"/>
      <c r="N2233" s="301"/>
      <c r="O2233" s="301"/>
      <c r="P2233" s="301"/>
      <c r="Q2233" s="301"/>
      <c r="R2233" s="301"/>
      <c r="S2233" s="301"/>
      <c r="T2233" s="301"/>
      <c r="U2233" s="52"/>
      <c r="V2233" s="295"/>
      <c r="W2233" s="56"/>
      <c r="X2233" s="52"/>
      <c r="AE2233" s="42">
        <f>VLOOKUP(I2235,vylosovanie!$F$5:$L$41,7,0)</f>
        <v>51</v>
      </c>
      <c r="AF2233" s="57">
        <f>IF(N2235&gt;N2232,1,0)</f>
        <v>0</v>
      </c>
      <c r="AG2233" s="57">
        <f t="shared" ref="AG2233" si="2769">IF(O2235&gt;O2232,1,0)</f>
        <v>0</v>
      </c>
      <c r="AH2233" s="57">
        <f t="shared" ref="AH2233" si="2770">IF(P2235&gt;P2232,1,0)</f>
        <v>0</v>
      </c>
      <c r="AI2233" s="57">
        <f t="shared" ref="AI2233" si="2771">IF(Q2235&gt;Q2232,1,0)</f>
        <v>0</v>
      </c>
      <c r="AJ2233" s="57">
        <f t="shared" ref="AJ2233" si="2772">IF(R2235&gt;R2232,1,0)</f>
        <v>0</v>
      </c>
      <c r="AK2233" s="57">
        <f t="shared" ref="AK2233" si="2773">IF(S2235&gt;S2232,1,0)</f>
        <v>0</v>
      </c>
      <c r="AL2233" s="57">
        <f t="shared" ref="AL2233" si="2774">IF(T2235&gt;T2232,1,0)</f>
        <v>0</v>
      </c>
      <c r="AN2233" s="57" t="str">
        <f t="shared" ref="AN2233" si="2775">IF(ISBLANK(N2235)=TRUE,"",IF(AF2233=1,N2232,-N2235))</f>
        <v/>
      </c>
      <c r="AO2233" s="57" t="str">
        <f t="shared" ref="AO2233" si="2776">IF(ISBLANK(O2235)=TRUE,"",IF(AG2233=1,O2232,-O2235))</f>
        <v/>
      </c>
      <c r="AP2233" s="57" t="str">
        <f t="shared" ref="AP2233" si="2777">IF(ISBLANK(P2235)=TRUE,"",IF(AH2233=1,P2232,-P2235))</f>
        <v/>
      </c>
      <c r="AQ2233" s="57" t="str">
        <f t="shared" ref="AQ2233" si="2778">IF(ISBLANK(Q2235)=TRUE,"",IF(AI2233=1,Q2232,-Q2235))</f>
        <v/>
      </c>
      <c r="AR2233" s="57" t="str">
        <f t="shared" ref="AR2233" si="2779">IF(ISBLANK(R2235)=TRUE,"",IF(AJ2233=1,R2232,-R2235))</f>
        <v/>
      </c>
      <c r="AS2233" s="57" t="str">
        <f t="shared" ref="AS2233" si="2780">IF(ISBLANK(S2235)=TRUE,"",IF(AK2233=1,S2232,-S2235))</f>
        <v/>
      </c>
      <c r="AT2233" s="57" t="str">
        <f t="shared" ref="AT2233" si="2781">IF(ISBLANK(T2235)=TRUE,"",IF(AL2233=1,T2232,-T2235))</f>
        <v/>
      </c>
      <c r="AZ2233" s="58" t="s">
        <v>10</v>
      </c>
      <c r="BA2233" s="58">
        <v>2</v>
      </c>
    </row>
    <row r="2234" spans="1:53" ht="39.9" customHeight="1" x14ac:dyDescent="1.1000000000000001">
      <c r="C2234" s="40"/>
      <c r="D2234" s="40"/>
      <c r="E2234" s="53" t="s">
        <v>20</v>
      </c>
      <c r="F2234" s="54" t="e">
        <f>VLOOKUP(A2230,'zoznam zapasov pomoc'!$A$6:$K$133,9,0)</f>
        <v>#N/A</v>
      </c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6"/>
      <c r="X2234" s="52"/>
      <c r="AZ2234" s="58" t="s">
        <v>23</v>
      </c>
      <c r="BA2234" s="58">
        <v>3</v>
      </c>
    </row>
    <row r="2235" spans="1:53" ht="39.9" customHeight="1" x14ac:dyDescent="1.1000000000000001">
      <c r="A2235" s="41" t="e">
        <f>CONCATENATE(2,A2230)</f>
        <v>#N/A</v>
      </c>
      <c r="B2235" s="41" t="e">
        <f>VLOOKUP(A2235,'KO KODY SPOLU'!$A$3:$B$478,2,0)</f>
        <v>#N/A</v>
      </c>
      <c r="C2235" s="40"/>
      <c r="D2235" s="40"/>
      <c r="E2235" s="53" t="s">
        <v>13</v>
      </c>
      <c r="F2235" s="59" t="e">
        <f>VLOOKUP(A2230,'zoznam zapasov pomoc'!$A$6:$K$133,10,0)</f>
        <v>#N/A</v>
      </c>
      <c r="G2235" s="298"/>
      <c r="H2235" s="150"/>
      <c r="I2235" s="296" t="str">
        <f>IF(ISERROR(VLOOKUP(B2235,vylosovanie!$N$10:$Q$162,3,0))=TRUE," ",VLOOKUP(B2235,vylosovanie!$N$10:$Q$162,3,0))</f>
        <v xml:space="preserve"> </v>
      </c>
      <c r="J2235" s="297"/>
      <c r="K2235" s="297"/>
      <c r="L2235" s="297"/>
      <c r="M2235" s="52"/>
      <c r="N2235" s="300"/>
      <c r="O2235" s="300"/>
      <c r="P2235" s="300"/>
      <c r="Q2235" s="300"/>
      <c r="R2235" s="300"/>
      <c r="S2235" s="300"/>
      <c r="T2235" s="300"/>
      <c r="U2235" s="52"/>
      <c r="V2235" s="295" t="str">
        <f>IF(SUM(AF2232:AL2233)=0,"",SUM(AF2233:AL2233))</f>
        <v/>
      </c>
      <c r="W2235" s="56"/>
      <c r="X2235" s="52"/>
      <c r="AZ2235" s="58" t="s">
        <v>24</v>
      </c>
      <c r="BA2235" s="58">
        <v>4</v>
      </c>
    </row>
    <row r="2236" spans="1:53" ht="39.9" customHeight="1" x14ac:dyDescent="1.1000000000000001">
      <c r="C2236" s="40"/>
      <c r="D2236" s="40"/>
      <c r="E2236" s="60"/>
      <c r="F2236" s="61"/>
      <c r="G2236" s="299"/>
      <c r="H2236" s="150"/>
      <c r="I2236" s="296" t="str">
        <f>IF(ISERROR(VLOOKUP(B2235,vylosovanie!$N$10:$Q$162,3,0))=TRUE," ",VLOOKUP(B2235,vylosovanie!$N$10:$Q$162,4,0))</f>
        <v xml:space="preserve"> </v>
      </c>
      <c r="J2236" s="297"/>
      <c r="K2236" s="297"/>
      <c r="L2236" s="297"/>
      <c r="M2236" s="52"/>
      <c r="N2236" s="301"/>
      <c r="O2236" s="301"/>
      <c r="P2236" s="301"/>
      <c r="Q2236" s="301"/>
      <c r="R2236" s="301"/>
      <c r="S2236" s="301"/>
      <c r="T2236" s="301"/>
      <c r="U2236" s="52"/>
      <c r="V2236" s="295"/>
      <c r="W2236" s="56"/>
      <c r="X2236" s="52"/>
      <c r="AZ2236" s="58" t="s">
        <v>25</v>
      </c>
      <c r="BA2236" s="58">
        <v>5</v>
      </c>
    </row>
    <row r="2237" spans="1:53" ht="39.9" customHeight="1" x14ac:dyDescent="1.1000000000000001">
      <c r="C2237" s="40"/>
      <c r="D2237" s="40"/>
      <c r="E2237" s="53" t="s">
        <v>36</v>
      </c>
      <c r="F2237" s="54" t="s">
        <v>476</v>
      </c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6"/>
      <c r="X2237" s="52"/>
      <c r="AZ2237" s="58" t="s">
        <v>26</v>
      </c>
      <c r="BA2237" s="58">
        <v>6</v>
      </c>
    </row>
    <row r="2238" spans="1:53" ht="39.9" customHeight="1" x14ac:dyDescent="1.1000000000000001">
      <c r="C2238" s="40"/>
      <c r="D2238" s="40"/>
      <c r="E2238" s="60"/>
      <c r="F2238" s="61"/>
      <c r="G2238" s="52"/>
      <c r="H2238" s="52"/>
      <c r="I2238" s="52" t="s">
        <v>17</v>
      </c>
      <c r="J2238" s="52"/>
      <c r="K2238" s="52"/>
      <c r="L2238" s="52"/>
      <c r="M2238" s="52"/>
      <c r="N2238" s="62"/>
      <c r="O2238" s="55"/>
      <c r="P2238" s="55" t="s">
        <v>19</v>
      </c>
      <c r="Q2238" s="55"/>
      <c r="R2238" s="55"/>
      <c r="S2238" s="55"/>
      <c r="T2238" s="55"/>
      <c r="U2238" s="52"/>
      <c r="V2238" s="52"/>
      <c r="W2238" s="56"/>
      <c r="X2238" s="52"/>
      <c r="AZ2238" s="58" t="s">
        <v>27</v>
      </c>
      <c r="BA2238" s="58">
        <v>7</v>
      </c>
    </row>
    <row r="2239" spans="1:53" ht="39.9" customHeight="1" x14ac:dyDescent="1.1000000000000001">
      <c r="E2239" s="53" t="s">
        <v>11</v>
      </c>
      <c r="F2239" s="54"/>
      <c r="G2239" s="52"/>
      <c r="H2239" s="52"/>
      <c r="I2239" s="294"/>
      <c r="J2239" s="294"/>
      <c r="K2239" s="294"/>
      <c r="L2239" s="294"/>
      <c r="M2239" s="52"/>
      <c r="N2239" s="291" t="str">
        <f>IF(I2232="x",I2235,IF(I2235="x",I2232,IF(V2232="w",I2232,IF(V2235="w",I2235,IF(V2232&gt;V2235,I2232,IF(V2235&gt;V2232,I2235," "))))))</f>
        <v xml:space="preserve"> </v>
      </c>
      <c r="O2239" s="302"/>
      <c r="P2239" s="302"/>
      <c r="Q2239" s="302"/>
      <c r="R2239" s="302"/>
      <c r="S2239" s="303"/>
      <c r="T2239" s="52"/>
      <c r="U2239" s="52"/>
      <c r="V2239" s="52"/>
      <c r="W2239" s="56"/>
      <c r="X2239" s="52"/>
      <c r="AZ2239" s="58" t="s">
        <v>28</v>
      </c>
      <c r="BA2239" s="58">
        <v>8</v>
      </c>
    </row>
    <row r="2240" spans="1:53" ht="39.9" customHeight="1" x14ac:dyDescent="1.1000000000000001">
      <c r="E2240" s="60"/>
      <c r="F2240" s="61"/>
      <c r="G2240" s="52"/>
      <c r="H2240" s="52"/>
      <c r="I2240" s="294"/>
      <c r="J2240" s="294"/>
      <c r="K2240" s="294"/>
      <c r="L2240" s="294"/>
      <c r="M2240" s="52"/>
      <c r="N2240" s="291" t="str">
        <f>IF(I2233="x",I2236,IF(I2236="x",I2233,IF(V2232="w",I2233,IF(V2235="w",I2236,IF(V2232&gt;V2235,I2233,IF(V2235&gt;V2232,I2236," "))))))</f>
        <v xml:space="preserve"> </v>
      </c>
      <c r="O2240" s="302"/>
      <c r="P2240" s="302"/>
      <c r="Q2240" s="302"/>
      <c r="R2240" s="302"/>
      <c r="S2240" s="303"/>
      <c r="T2240" s="52"/>
      <c r="U2240" s="52"/>
      <c r="V2240" s="52"/>
      <c r="W2240" s="56"/>
      <c r="X2240" s="52"/>
    </row>
    <row r="2241" spans="1:53" ht="39.9" customHeight="1" x14ac:dyDescent="1.1000000000000001">
      <c r="E2241" s="53" t="s">
        <v>12</v>
      </c>
      <c r="F2241" s="149" t="e">
        <f>IF($K$1=8,VLOOKUP('zapisy k stolom'!F2230,PAVUK!$GR$2:$GS$8,2,0),IF($K$1=16,VLOOKUP('zapisy k stolom'!F2230,PAVUK!$HF$2:$HG$16,2,0),IF($K$1=32,VLOOKUP('zapisy k stolom'!F2230,PAVUK!$HB$2:$HC$32,2,0),IF('zapisy k stolom'!$K$1=64,VLOOKUP('zapisy k stolom'!F2230,PAVUK!$GX$2:$GY$64,2,0),IF('zapisy k stolom'!$K$1=128,VLOOKUP('zapisy k stolom'!F2230,PAVUK!$GT$2:$GU$128,2,0))))))</f>
        <v>#N/A</v>
      </c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6"/>
      <c r="X2241" s="52"/>
    </row>
    <row r="2242" spans="1:53" ht="39.9" customHeight="1" x14ac:dyDescent="1.1000000000000001">
      <c r="E2242" s="60"/>
      <c r="F2242" s="61"/>
      <c r="G2242" s="52"/>
      <c r="H2242" s="52" t="s">
        <v>18</v>
      </c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6"/>
      <c r="X2242" s="52"/>
    </row>
    <row r="2243" spans="1:53" ht="39.9" customHeight="1" x14ac:dyDescent="1.1000000000000001">
      <c r="E2243" s="60"/>
      <c r="F2243" s="61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6"/>
      <c r="X2243" s="52"/>
    </row>
    <row r="2244" spans="1:53" ht="39.9" customHeight="1" x14ac:dyDescent="1.1000000000000001">
      <c r="E2244" s="60"/>
      <c r="F2244" s="61"/>
      <c r="G2244" s="52"/>
      <c r="H2244" s="52"/>
      <c r="I2244" s="289" t="str">
        <f>I2232</f>
        <v xml:space="preserve"> </v>
      </c>
      <c r="J2244" s="289"/>
      <c r="K2244" s="289"/>
      <c r="L2244" s="289"/>
      <c r="M2244" s="52"/>
      <c r="N2244" s="52"/>
      <c r="P2244" s="289" t="str">
        <f>I2235</f>
        <v xml:space="preserve"> </v>
      </c>
      <c r="Q2244" s="289"/>
      <c r="R2244" s="289"/>
      <c r="S2244" s="289"/>
      <c r="T2244" s="290"/>
      <c r="U2244" s="290"/>
      <c r="V2244" s="52"/>
      <c r="W2244" s="56"/>
      <c r="X2244" s="52"/>
    </row>
    <row r="2245" spans="1:53" ht="39.9" customHeight="1" x14ac:dyDescent="1.1000000000000001">
      <c r="E2245" s="60"/>
      <c r="F2245" s="61"/>
      <c r="G2245" s="52"/>
      <c r="H2245" s="52"/>
      <c r="I2245" s="289" t="str">
        <f>I2233</f>
        <v xml:space="preserve"> </v>
      </c>
      <c r="J2245" s="289"/>
      <c r="K2245" s="289"/>
      <c r="L2245" s="289"/>
      <c r="M2245" s="52"/>
      <c r="N2245" s="52"/>
      <c r="O2245" s="52"/>
      <c r="P2245" s="289" t="str">
        <f>I2236</f>
        <v xml:space="preserve"> </v>
      </c>
      <c r="Q2245" s="289"/>
      <c r="R2245" s="289"/>
      <c r="S2245" s="289"/>
      <c r="T2245" s="290"/>
      <c r="U2245" s="290"/>
      <c r="V2245" s="52"/>
      <c r="W2245" s="56"/>
      <c r="X2245" s="52"/>
    </row>
    <row r="2246" spans="1:53" ht="69.900000000000006" customHeight="1" x14ac:dyDescent="1.1000000000000001">
      <c r="E2246" s="53"/>
      <c r="F2246" s="54"/>
      <c r="G2246" s="52"/>
      <c r="H2246" s="63" t="s">
        <v>21</v>
      </c>
      <c r="I2246" s="291"/>
      <c r="J2246" s="292"/>
      <c r="K2246" s="292"/>
      <c r="L2246" s="293"/>
      <c r="M2246" s="52"/>
      <c r="N2246" s="52"/>
      <c r="O2246" s="63" t="s">
        <v>21</v>
      </c>
      <c r="P2246" s="294"/>
      <c r="Q2246" s="294"/>
      <c r="R2246" s="294"/>
      <c r="S2246" s="294"/>
      <c r="T2246" s="294"/>
      <c r="U2246" s="294"/>
      <c r="V2246" s="52"/>
      <c r="W2246" s="56"/>
      <c r="X2246" s="52"/>
    </row>
    <row r="2247" spans="1:53" ht="69.900000000000006" customHeight="1" x14ac:dyDescent="1.1000000000000001">
      <c r="E2247" s="53"/>
      <c r="F2247" s="54"/>
      <c r="G2247" s="52"/>
      <c r="H2247" s="63" t="s">
        <v>22</v>
      </c>
      <c r="I2247" s="294"/>
      <c r="J2247" s="294"/>
      <c r="K2247" s="294"/>
      <c r="L2247" s="294"/>
      <c r="M2247" s="52"/>
      <c r="N2247" s="52"/>
      <c r="O2247" s="63" t="s">
        <v>22</v>
      </c>
      <c r="P2247" s="294"/>
      <c r="Q2247" s="294"/>
      <c r="R2247" s="294"/>
      <c r="S2247" s="294"/>
      <c r="T2247" s="294"/>
      <c r="U2247" s="294"/>
      <c r="V2247" s="52"/>
      <c r="W2247" s="56"/>
      <c r="X2247" s="52"/>
    </row>
    <row r="2248" spans="1:53" ht="69.900000000000006" customHeight="1" x14ac:dyDescent="1.1000000000000001">
      <c r="E2248" s="53"/>
      <c r="F2248" s="54"/>
      <c r="G2248" s="52"/>
      <c r="H2248" s="63" t="s">
        <v>22</v>
      </c>
      <c r="I2248" s="294"/>
      <c r="J2248" s="294"/>
      <c r="K2248" s="294"/>
      <c r="L2248" s="294"/>
      <c r="M2248" s="52"/>
      <c r="N2248" s="52"/>
      <c r="O2248" s="63" t="s">
        <v>22</v>
      </c>
      <c r="P2248" s="294"/>
      <c r="Q2248" s="294"/>
      <c r="R2248" s="294"/>
      <c r="S2248" s="294"/>
      <c r="T2248" s="294"/>
      <c r="U2248" s="294"/>
      <c r="V2248" s="52"/>
      <c r="W2248" s="56"/>
      <c r="X2248" s="52"/>
    </row>
    <row r="2249" spans="1:53" ht="39.9" customHeight="1" thickBot="1" x14ac:dyDescent="1.1499999999999999">
      <c r="E2249" s="64"/>
      <c r="F2249" s="65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7"/>
      <c r="U2249" s="67"/>
      <c r="V2249" s="67"/>
      <c r="W2249" s="68"/>
      <c r="X2249" s="52"/>
    </row>
    <row r="2250" spans="1:53" ht="61.8" thickBot="1" x14ac:dyDescent="1.1499999999999999"/>
    <row r="2251" spans="1:53" ht="39.9" customHeight="1" x14ac:dyDescent="1.1000000000000001">
      <c r="A2251" s="41" t="e">
        <f>F2262</f>
        <v>#N/A</v>
      </c>
      <c r="C2251" s="40"/>
      <c r="D2251" s="40"/>
      <c r="E2251" s="48" t="s">
        <v>39</v>
      </c>
      <c r="F2251" s="49">
        <f>F2230+1</f>
        <v>108</v>
      </c>
      <c r="G2251" s="50"/>
      <c r="H2251" s="86" t="s">
        <v>192</v>
      </c>
      <c r="I2251" s="50"/>
      <c r="J2251" s="50"/>
      <c r="K2251" s="50"/>
      <c r="L2251" s="50"/>
      <c r="M2251" s="50"/>
      <c r="N2251" s="50"/>
      <c r="O2251" s="50"/>
      <c r="P2251" s="50"/>
      <c r="Q2251" s="50"/>
      <c r="R2251" s="50"/>
      <c r="S2251" s="50"/>
      <c r="T2251" s="50"/>
      <c r="U2251" s="50"/>
      <c r="V2251" s="50" t="s">
        <v>15</v>
      </c>
      <c r="W2251" s="51"/>
      <c r="X2251" s="52"/>
      <c r="Y2251" s="42" t="e">
        <f>A2253</f>
        <v>#N/A</v>
      </c>
      <c r="Z2251" s="47" t="str">
        <f>CONCATENATE("(",V2253,":",V2256,")")</f>
        <v>(:)</v>
      </c>
      <c r="AA2251" s="44" t="str">
        <f>IF(N2260=" ","",IF(N2260=I2253,B2253,IF(N2260=I2256,B2256," ")))</f>
        <v/>
      </c>
      <c r="AB2251" s="44" t="str">
        <f>IF(V2253&gt;V2256,AV2251,IF(V2256&gt;V2253,AV2252,""))</f>
        <v/>
      </c>
      <c r="AC2251" s="44" t="e">
        <f>CONCATENATE("Tbl.: ",F2253,"   H: ",F2256,"   D: ",F2255)</f>
        <v>#N/A</v>
      </c>
      <c r="AD2251" s="42" t="e">
        <f>IF(OR(I2256="X",I2253="X"),"",IF(N2260=I2253,B2256,B2253))</f>
        <v>#N/A</v>
      </c>
      <c r="AE2251" s="42" t="s">
        <v>4</v>
      </c>
      <c r="AV2251" s="45" t="str">
        <f>CONCATENATE(V2253,":",V2256, " ( ",AN2253,",",AO2253,",",AP2253,",",AQ2253,",",AR2253,",",AS2253,",",AT2253," ) ")</f>
        <v xml:space="preserve">: ( ,,,,,, ) </v>
      </c>
    </row>
    <row r="2252" spans="1:53" ht="39.9" customHeight="1" x14ac:dyDescent="1.1000000000000001">
      <c r="C2252" s="40"/>
      <c r="D2252" s="40"/>
      <c r="E2252" s="53"/>
      <c r="F2252" s="54"/>
      <c r="G2252" s="85" t="s">
        <v>191</v>
      </c>
      <c r="H2252" s="87" t="s">
        <v>193</v>
      </c>
      <c r="I2252" s="52"/>
      <c r="J2252" s="52"/>
      <c r="K2252" s="52"/>
      <c r="L2252" s="52"/>
      <c r="M2252" s="52"/>
      <c r="N2252" s="55">
        <v>1</v>
      </c>
      <c r="O2252" s="55">
        <v>2</v>
      </c>
      <c r="P2252" s="55">
        <v>3</v>
      </c>
      <c r="Q2252" s="55">
        <v>4</v>
      </c>
      <c r="R2252" s="55">
        <v>5</v>
      </c>
      <c r="S2252" s="55">
        <v>6</v>
      </c>
      <c r="T2252" s="55">
        <v>7</v>
      </c>
      <c r="U2252" s="52"/>
      <c r="V2252" s="55" t="s">
        <v>16</v>
      </c>
      <c r="W2252" s="56"/>
      <c r="X2252" s="52"/>
      <c r="AE2252" s="42" t="s">
        <v>38</v>
      </c>
      <c r="AV2252" s="45" t="str">
        <f>CONCATENATE(V2256,":",V2253, " ( ",AN2254,",",AO2254,",",AP2254,",",AQ2254,",",AR2254,",",AS2254,",",AT2254," ) ")</f>
        <v xml:space="preserve">: ( ,,,,,, ) </v>
      </c>
    </row>
    <row r="2253" spans="1:53" ht="39.9" customHeight="1" x14ac:dyDescent="1.1000000000000001">
      <c r="A2253" s="41" t="e">
        <f>CONCATENATE(1,A2251)</f>
        <v>#N/A</v>
      </c>
      <c r="B2253" s="41" t="e">
        <f>VLOOKUP(A2253,'KO KODY SPOLU'!$A$3:$B$478,2,0)</f>
        <v>#N/A</v>
      </c>
      <c r="C2253" s="40"/>
      <c r="D2253" s="40"/>
      <c r="E2253" s="53" t="s">
        <v>14</v>
      </c>
      <c r="F2253" s="54" t="e">
        <f>VLOOKUP(A2251,'zoznam zapasov pomoc'!$A$6:$K$133,11,0)</f>
        <v>#N/A</v>
      </c>
      <c r="G2253" s="298"/>
      <c r="H2253" s="150"/>
      <c r="I2253" s="304" t="str">
        <f>IF(ISERROR(VLOOKUP(B2253,vylosovanie!$N$10:$Q$162,3,0))=TRUE," ",VLOOKUP(B2253,vylosovanie!$N$10:$Q$162,3,0))</f>
        <v xml:space="preserve"> </v>
      </c>
      <c r="J2253" s="305"/>
      <c r="K2253" s="305"/>
      <c r="L2253" s="306"/>
      <c r="M2253" s="52"/>
      <c r="N2253" s="300"/>
      <c r="O2253" s="300"/>
      <c r="P2253" s="300"/>
      <c r="Q2253" s="300"/>
      <c r="R2253" s="300"/>
      <c r="S2253" s="300"/>
      <c r="T2253" s="300"/>
      <c r="U2253" s="52"/>
      <c r="V2253" s="295" t="str">
        <f>IF(SUM(AF2253:AL2254)=0,"",SUM(AF2253:AL2253))</f>
        <v/>
      </c>
      <c r="W2253" s="56"/>
      <c r="X2253" s="52"/>
      <c r="AE2253" s="42">
        <f>VLOOKUP(I2253,vylosovanie!$F$5:$L$41,7,0)</f>
        <v>51</v>
      </c>
      <c r="AF2253" s="57">
        <f>IF(N2253&gt;N2256,1,0)</f>
        <v>0</v>
      </c>
      <c r="AG2253" s="57">
        <f t="shared" ref="AG2253" si="2782">IF(O2253&gt;O2256,1,0)</f>
        <v>0</v>
      </c>
      <c r="AH2253" s="57">
        <f t="shared" ref="AH2253" si="2783">IF(P2253&gt;P2256,1,0)</f>
        <v>0</v>
      </c>
      <c r="AI2253" s="57">
        <f t="shared" ref="AI2253" si="2784">IF(Q2253&gt;Q2256,1,0)</f>
        <v>0</v>
      </c>
      <c r="AJ2253" s="57">
        <f t="shared" ref="AJ2253" si="2785">IF(R2253&gt;R2256,1,0)</f>
        <v>0</v>
      </c>
      <c r="AK2253" s="57">
        <f t="shared" ref="AK2253" si="2786">IF(S2253&gt;S2256,1,0)</f>
        <v>0</v>
      </c>
      <c r="AL2253" s="57">
        <f t="shared" ref="AL2253" si="2787">IF(T2253&gt;T2256,1,0)</f>
        <v>0</v>
      </c>
      <c r="AN2253" s="57" t="str">
        <f t="shared" ref="AN2253" si="2788">IF(ISBLANK(N2253)=TRUE,"",IF(AF2253=1,N2256,-N2253))</f>
        <v/>
      </c>
      <c r="AO2253" s="57" t="str">
        <f t="shared" ref="AO2253" si="2789">IF(ISBLANK(O2253)=TRUE,"",IF(AG2253=1,O2256,-O2253))</f>
        <v/>
      </c>
      <c r="AP2253" s="57" t="str">
        <f t="shared" ref="AP2253" si="2790">IF(ISBLANK(P2253)=TRUE,"",IF(AH2253=1,P2256,-P2253))</f>
        <v/>
      </c>
      <c r="AQ2253" s="57" t="str">
        <f t="shared" ref="AQ2253" si="2791">IF(ISBLANK(Q2253)=TRUE,"",IF(AI2253=1,Q2256,-Q2253))</f>
        <v/>
      </c>
      <c r="AR2253" s="57" t="str">
        <f t="shared" ref="AR2253" si="2792">IF(ISBLANK(R2253)=TRUE,"",IF(AJ2253=1,R2256,-R2253))</f>
        <v/>
      </c>
      <c r="AS2253" s="57" t="str">
        <f t="shared" ref="AS2253" si="2793">IF(ISBLANK(S2253)=TRUE,"",IF(AK2253=1,S2256,-S2253))</f>
        <v/>
      </c>
      <c r="AT2253" s="57" t="str">
        <f t="shared" ref="AT2253" si="2794">IF(ISBLANK(T2253)=TRUE,"",IF(AL2253=1,T2256,-T2253))</f>
        <v/>
      </c>
      <c r="AZ2253" s="58" t="s">
        <v>5</v>
      </c>
      <c r="BA2253" s="58">
        <v>1</v>
      </c>
    </row>
    <row r="2254" spans="1:53" ht="39.9" customHeight="1" x14ac:dyDescent="1.1000000000000001">
      <c r="C2254" s="40"/>
      <c r="D2254" s="40"/>
      <c r="E2254" s="53"/>
      <c r="F2254" s="54"/>
      <c r="G2254" s="299"/>
      <c r="H2254" s="150"/>
      <c r="I2254" s="304" t="str">
        <f>IF(ISERROR(VLOOKUP(B2253,vylosovanie!$N$10:$Q$162,3,0))=TRUE," ",VLOOKUP(B2253,vylosovanie!$N$10:$Q$162,4,0))</f>
        <v xml:space="preserve"> </v>
      </c>
      <c r="J2254" s="305"/>
      <c r="K2254" s="305"/>
      <c r="L2254" s="306"/>
      <c r="M2254" s="52"/>
      <c r="N2254" s="301"/>
      <c r="O2254" s="301"/>
      <c r="P2254" s="301"/>
      <c r="Q2254" s="301"/>
      <c r="R2254" s="301"/>
      <c r="S2254" s="301"/>
      <c r="T2254" s="301"/>
      <c r="U2254" s="52"/>
      <c r="V2254" s="295"/>
      <c r="W2254" s="56"/>
      <c r="X2254" s="52"/>
      <c r="AE2254" s="42">
        <f>VLOOKUP(I2256,vylosovanie!$F$5:$L$41,7,0)</f>
        <v>51</v>
      </c>
      <c r="AF2254" s="57">
        <f>IF(N2256&gt;N2253,1,0)</f>
        <v>0</v>
      </c>
      <c r="AG2254" s="57">
        <f t="shared" ref="AG2254" si="2795">IF(O2256&gt;O2253,1,0)</f>
        <v>0</v>
      </c>
      <c r="AH2254" s="57">
        <f t="shared" ref="AH2254" si="2796">IF(P2256&gt;P2253,1,0)</f>
        <v>0</v>
      </c>
      <c r="AI2254" s="57">
        <f t="shared" ref="AI2254" si="2797">IF(Q2256&gt;Q2253,1,0)</f>
        <v>0</v>
      </c>
      <c r="AJ2254" s="57">
        <f t="shared" ref="AJ2254" si="2798">IF(R2256&gt;R2253,1,0)</f>
        <v>0</v>
      </c>
      <c r="AK2254" s="57">
        <f t="shared" ref="AK2254" si="2799">IF(S2256&gt;S2253,1,0)</f>
        <v>0</v>
      </c>
      <c r="AL2254" s="57">
        <f t="shared" ref="AL2254" si="2800">IF(T2256&gt;T2253,1,0)</f>
        <v>0</v>
      </c>
      <c r="AN2254" s="57" t="str">
        <f t="shared" ref="AN2254" si="2801">IF(ISBLANK(N2256)=TRUE,"",IF(AF2254=1,N2253,-N2256))</f>
        <v/>
      </c>
      <c r="AO2254" s="57" t="str">
        <f t="shared" ref="AO2254" si="2802">IF(ISBLANK(O2256)=TRUE,"",IF(AG2254=1,O2253,-O2256))</f>
        <v/>
      </c>
      <c r="AP2254" s="57" t="str">
        <f t="shared" ref="AP2254" si="2803">IF(ISBLANK(P2256)=TRUE,"",IF(AH2254=1,P2253,-P2256))</f>
        <v/>
      </c>
      <c r="AQ2254" s="57" t="str">
        <f t="shared" ref="AQ2254" si="2804">IF(ISBLANK(Q2256)=TRUE,"",IF(AI2254=1,Q2253,-Q2256))</f>
        <v/>
      </c>
      <c r="AR2254" s="57" t="str">
        <f t="shared" ref="AR2254" si="2805">IF(ISBLANK(R2256)=TRUE,"",IF(AJ2254=1,R2253,-R2256))</f>
        <v/>
      </c>
      <c r="AS2254" s="57" t="str">
        <f t="shared" ref="AS2254" si="2806">IF(ISBLANK(S2256)=TRUE,"",IF(AK2254=1,S2253,-S2256))</f>
        <v/>
      </c>
      <c r="AT2254" s="57" t="str">
        <f t="shared" ref="AT2254" si="2807">IF(ISBLANK(T2256)=TRUE,"",IF(AL2254=1,T2253,-T2256))</f>
        <v/>
      </c>
      <c r="AZ2254" s="58" t="s">
        <v>10</v>
      </c>
      <c r="BA2254" s="58">
        <v>2</v>
      </c>
    </row>
    <row r="2255" spans="1:53" ht="39.9" customHeight="1" x14ac:dyDescent="1.1000000000000001">
      <c r="C2255" s="40"/>
      <c r="D2255" s="40"/>
      <c r="E2255" s="53" t="s">
        <v>20</v>
      </c>
      <c r="F2255" s="54" t="e">
        <f>VLOOKUP(A2251,'zoznam zapasov pomoc'!$A$6:$K$133,9,0)</f>
        <v>#N/A</v>
      </c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6"/>
      <c r="X2255" s="52"/>
      <c r="AZ2255" s="58" t="s">
        <v>23</v>
      </c>
      <c r="BA2255" s="58">
        <v>3</v>
      </c>
    </row>
    <row r="2256" spans="1:53" ht="39.9" customHeight="1" x14ac:dyDescent="1.1000000000000001">
      <c r="A2256" s="41" t="e">
        <f>CONCATENATE(2,A2251)</f>
        <v>#N/A</v>
      </c>
      <c r="B2256" s="41" t="e">
        <f>VLOOKUP(A2256,'KO KODY SPOLU'!$A$3:$B$478,2,0)</f>
        <v>#N/A</v>
      </c>
      <c r="C2256" s="40"/>
      <c r="D2256" s="40"/>
      <c r="E2256" s="53" t="s">
        <v>13</v>
      </c>
      <c r="F2256" s="59" t="e">
        <f>VLOOKUP(A2251,'zoznam zapasov pomoc'!$A$6:$K$133,10,0)</f>
        <v>#N/A</v>
      </c>
      <c r="G2256" s="298"/>
      <c r="H2256" s="150"/>
      <c r="I2256" s="304" t="str">
        <f>IF(ISERROR(VLOOKUP(B2256,vylosovanie!$N$10:$Q$162,3,0))=TRUE," ",VLOOKUP(B2256,vylosovanie!$N$10:$Q$162,3,0))</f>
        <v xml:space="preserve"> </v>
      </c>
      <c r="J2256" s="305"/>
      <c r="K2256" s="305"/>
      <c r="L2256" s="306"/>
      <c r="M2256" s="52"/>
      <c r="N2256" s="300"/>
      <c r="O2256" s="300"/>
      <c r="P2256" s="300"/>
      <c r="Q2256" s="300"/>
      <c r="R2256" s="300"/>
      <c r="S2256" s="300"/>
      <c r="T2256" s="300"/>
      <c r="U2256" s="52"/>
      <c r="V2256" s="295" t="str">
        <f>IF(SUM(AF2253:AL2254)=0,"",SUM(AF2254:AL2254))</f>
        <v/>
      </c>
      <c r="W2256" s="56"/>
      <c r="X2256" s="52"/>
      <c r="AZ2256" s="58" t="s">
        <v>24</v>
      </c>
      <c r="BA2256" s="58">
        <v>4</v>
      </c>
    </row>
    <row r="2257" spans="1:53" ht="39.9" customHeight="1" x14ac:dyDescent="1.1000000000000001">
      <c r="C2257" s="40"/>
      <c r="D2257" s="40"/>
      <c r="E2257" s="60"/>
      <c r="F2257" s="61"/>
      <c r="G2257" s="299"/>
      <c r="H2257" s="150"/>
      <c r="I2257" s="304" t="str">
        <f>IF(ISERROR(VLOOKUP(B2256,vylosovanie!$N$10:$Q$162,3,0))=TRUE," ",VLOOKUP(B2256,vylosovanie!$N$10:$Q$162,4,0))</f>
        <v xml:space="preserve"> </v>
      </c>
      <c r="J2257" s="305"/>
      <c r="K2257" s="305"/>
      <c r="L2257" s="306"/>
      <c r="M2257" s="52"/>
      <c r="N2257" s="301"/>
      <c r="O2257" s="301"/>
      <c r="P2257" s="301"/>
      <c r="Q2257" s="301"/>
      <c r="R2257" s="301"/>
      <c r="S2257" s="301"/>
      <c r="T2257" s="301"/>
      <c r="U2257" s="52"/>
      <c r="V2257" s="295"/>
      <c r="W2257" s="56"/>
      <c r="X2257" s="52"/>
      <c r="AZ2257" s="58" t="s">
        <v>25</v>
      </c>
      <c r="BA2257" s="58">
        <v>5</v>
      </c>
    </row>
    <row r="2258" spans="1:53" ht="39.9" customHeight="1" x14ac:dyDescent="1.1000000000000001">
      <c r="C2258" s="40"/>
      <c r="D2258" s="40"/>
      <c r="E2258" s="53" t="s">
        <v>36</v>
      </c>
      <c r="F2258" s="54" t="s">
        <v>476</v>
      </c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6"/>
      <c r="X2258" s="52"/>
      <c r="AZ2258" s="58" t="s">
        <v>26</v>
      </c>
      <c r="BA2258" s="58">
        <v>6</v>
      </c>
    </row>
    <row r="2259" spans="1:53" ht="39.9" customHeight="1" x14ac:dyDescent="1.1000000000000001">
      <c r="C2259" s="40"/>
      <c r="D2259" s="40"/>
      <c r="E2259" s="60"/>
      <c r="F2259" s="61"/>
      <c r="G2259" s="52"/>
      <c r="H2259" s="52"/>
      <c r="I2259" s="52" t="s">
        <v>17</v>
      </c>
      <c r="J2259" s="52"/>
      <c r="K2259" s="52"/>
      <c r="L2259" s="52"/>
      <c r="M2259" s="52"/>
      <c r="N2259" s="62"/>
      <c r="O2259" s="55"/>
      <c r="P2259" s="55" t="s">
        <v>19</v>
      </c>
      <c r="Q2259" s="55"/>
      <c r="R2259" s="55"/>
      <c r="S2259" s="55"/>
      <c r="T2259" s="55"/>
      <c r="U2259" s="52"/>
      <c r="V2259" s="52"/>
      <c r="W2259" s="56"/>
      <c r="X2259" s="52"/>
      <c r="AZ2259" s="58" t="s">
        <v>27</v>
      </c>
      <c r="BA2259" s="58">
        <v>7</v>
      </c>
    </row>
    <row r="2260" spans="1:53" ht="39.9" customHeight="1" x14ac:dyDescent="1.1000000000000001">
      <c r="E2260" s="53" t="s">
        <v>11</v>
      </c>
      <c r="F2260" s="54"/>
      <c r="G2260" s="52"/>
      <c r="H2260" s="52"/>
      <c r="I2260" s="294"/>
      <c r="J2260" s="294"/>
      <c r="K2260" s="294"/>
      <c r="L2260" s="294"/>
      <c r="M2260" s="52"/>
      <c r="N2260" s="291" t="str">
        <f>IF(I2253="x",I2256,IF(I2256="x",I2253,IF(V2253="w",I2253,IF(V2256="w",I2256,IF(V2253&gt;V2256,I2253,IF(V2256&gt;V2253,I2256," "))))))</f>
        <v xml:space="preserve"> </v>
      </c>
      <c r="O2260" s="302"/>
      <c r="P2260" s="302"/>
      <c r="Q2260" s="302"/>
      <c r="R2260" s="302"/>
      <c r="S2260" s="303"/>
      <c r="T2260" s="52"/>
      <c r="U2260" s="52"/>
      <c r="V2260" s="52"/>
      <c r="W2260" s="56"/>
      <c r="X2260" s="52"/>
      <c r="AZ2260" s="58" t="s">
        <v>28</v>
      </c>
      <c r="BA2260" s="58">
        <v>8</v>
      </c>
    </row>
    <row r="2261" spans="1:53" ht="39.9" customHeight="1" x14ac:dyDescent="1.1000000000000001">
      <c r="E2261" s="60"/>
      <c r="F2261" s="61"/>
      <c r="G2261" s="52"/>
      <c r="H2261" s="52"/>
      <c r="I2261" s="294"/>
      <c r="J2261" s="294"/>
      <c r="K2261" s="294"/>
      <c r="L2261" s="294"/>
      <c r="M2261" s="52"/>
      <c r="N2261" s="291" t="str">
        <f>IF(I2254="x",I2257,IF(I2257="x",I2254,IF(V2253="w",I2254,IF(V2256="w",I2257,IF(V2253&gt;V2256,I2254,IF(V2256&gt;V2253,I2257," "))))))</f>
        <v xml:space="preserve"> </v>
      </c>
      <c r="O2261" s="302"/>
      <c r="P2261" s="302"/>
      <c r="Q2261" s="302"/>
      <c r="R2261" s="302"/>
      <c r="S2261" s="303"/>
      <c r="T2261" s="52"/>
      <c r="U2261" s="52"/>
      <c r="V2261" s="52"/>
      <c r="W2261" s="56"/>
      <c r="X2261" s="52"/>
    </row>
    <row r="2262" spans="1:53" ht="39.9" customHeight="1" x14ac:dyDescent="1.1000000000000001">
      <c r="E2262" s="53" t="s">
        <v>12</v>
      </c>
      <c r="F2262" s="149" t="e">
        <f>IF($K$1=8,VLOOKUP('zapisy k stolom'!F2251,PAVUK!$GR$2:$GS$8,2,0),IF($K$1=16,VLOOKUP('zapisy k stolom'!F2251,PAVUK!$HF$2:$HG$16,2,0),IF($K$1=32,VLOOKUP('zapisy k stolom'!F2251,PAVUK!$HB$2:$HC$32,2,0),IF('zapisy k stolom'!$K$1=64,VLOOKUP('zapisy k stolom'!F2251,PAVUK!$GX$2:$GY$64,2,0),IF('zapisy k stolom'!$K$1=128,VLOOKUP('zapisy k stolom'!F2251,PAVUK!$GT$2:$GU$128,2,0))))))</f>
        <v>#N/A</v>
      </c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6"/>
      <c r="X2262" s="52"/>
    </row>
    <row r="2263" spans="1:53" ht="39.9" customHeight="1" x14ac:dyDescent="1.1000000000000001">
      <c r="E2263" s="60"/>
      <c r="F2263" s="61"/>
      <c r="G2263" s="52"/>
      <c r="H2263" s="52" t="s">
        <v>18</v>
      </c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6"/>
      <c r="X2263" s="52"/>
    </row>
    <row r="2264" spans="1:53" ht="39.9" customHeight="1" x14ac:dyDescent="1.1000000000000001">
      <c r="E2264" s="60"/>
      <c r="F2264" s="61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6"/>
      <c r="X2264" s="52"/>
    </row>
    <row r="2265" spans="1:53" ht="39.9" customHeight="1" x14ac:dyDescent="1.1000000000000001">
      <c r="E2265" s="60"/>
      <c r="F2265" s="61"/>
      <c r="G2265" s="52"/>
      <c r="H2265" s="52"/>
      <c r="I2265" s="289" t="str">
        <f>I2253</f>
        <v xml:space="preserve"> </v>
      </c>
      <c r="J2265" s="289"/>
      <c r="K2265" s="289"/>
      <c r="L2265" s="289"/>
      <c r="M2265" s="52"/>
      <c r="N2265" s="52"/>
      <c r="P2265" s="289" t="str">
        <f>I2256</f>
        <v xml:space="preserve"> </v>
      </c>
      <c r="Q2265" s="289"/>
      <c r="R2265" s="289"/>
      <c r="S2265" s="289"/>
      <c r="T2265" s="290"/>
      <c r="U2265" s="290"/>
      <c r="V2265" s="52"/>
      <c r="W2265" s="56"/>
      <c r="X2265" s="52"/>
    </row>
    <row r="2266" spans="1:53" ht="39.9" customHeight="1" x14ac:dyDescent="1.1000000000000001">
      <c r="E2266" s="60"/>
      <c r="F2266" s="61"/>
      <c r="G2266" s="52"/>
      <c r="H2266" s="52"/>
      <c r="I2266" s="289" t="str">
        <f>I2254</f>
        <v xml:space="preserve"> </v>
      </c>
      <c r="J2266" s="289"/>
      <c r="K2266" s="289"/>
      <c r="L2266" s="289"/>
      <c r="M2266" s="52"/>
      <c r="N2266" s="52"/>
      <c r="O2266" s="52"/>
      <c r="P2266" s="289" t="str">
        <f>I2257</f>
        <v xml:space="preserve"> </v>
      </c>
      <c r="Q2266" s="289"/>
      <c r="R2266" s="289"/>
      <c r="S2266" s="289"/>
      <c r="T2266" s="290"/>
      <c r="U2266" s="290"/>
      <c r="V2266" s="52"/>
      <c r="W2266" s="56"/>
      <c r="X2266" s="52"/>
    </row>
    <row r="2267" spans="1:53" ht="69.900000000000006" customHeight="1" x14ac:dyDescent="1.1000000000000001">
      <c r="E2267" s="53"/>
      <c r="F2267" s="54"/>
      <c r="G2267" s="52"/>
      <c r="H2267" s="63" t="s">
        <v>21</v>
      </c>
      <c r="I2267" s="291"/>
      <c r="J2267" s="292"/>
      <c r="K2267" s="292"/>
      <c r="L2267" s="293"/>
      <c r="M2267" s="52"/>
      <c r="N2267" s="52"/>
      <c r="O2267" s="63" t="s">
        <v>21</v>
      </c>
      <c r="P2267" s="294"/>
      <c r="Q2267" s="294"/>
      <c r="R2267" s="294"/>
      <c r="S2267" s="294"/>
      <c r="T2267" s="294"/>
      <c r="U2267" s="294"/>
      <c r="V2267" s="52"/>
      <c r="W2267" s="56"/>
      <c r="X2267" s="52"/>
    </row>
    <row r="2268" spans="1:53" ht="69.900000000000006" customHeight="1" x14ac:dyDescent="1.1000000000000001">
      <c r="E2268" s="53"/>
      <c r="F2268" s="54"/>
      <c r="G2268" s="52"/>
      <c r="H2268" s="63" t="s">
        <v>22</v>
      </c>
      <c r="I2268" s="294"/>
      <c r="J2268" s="294"/>
      <c r="K2268" s="294"/>
      <c r="L2268" s="294"/>
      <c r="M2268" s="52"/>
      <c r="N2268" s="52"/>
      <c r="O2268" s="63" t="s">
        <v>22</v>
      </c>
      <c r="P2268" s="294"/>
      <c r="Q2268" s="294"/>
      <c r="R2268" s="294"/>
      <c r="S2268" s="294"/>
      <c r="T2268" s="294"/>
      <c r="U2268" s="294"/>
      <c r="V2268" s="52"/>
      <c r="W2268" s="56"/>
      <c r="X2268" s="52"/>
    </row>
    <row r="2269" spans="1:53" ht="69.900000000000006" customHeight="1" x14ac:dyDescent="1.1000000000000001">
      <c r="E2269" s="53"/>
      <c r="F2269" s="54"/>
      <c r="G2269" s="52"/>
      <c r="H2269" s="63" t="s">
        <v>22</v>
      </c>
      <c r="I2269" s="294"/>
      <c r="J2269" s="294"/>
      <c r="K2269" s="294"/>
      <c r="L2269" s="294"/>
      <c r="M2269" s="52"/>
      <c r="N2269" s="52"/>
      <c r="O2269" s="63" t="s">
        <v>22</v>
      </c>
      <c r="P2269" s="294"/>
      <c r="Q2269" s="294"/>
      <c r="R2269" s="294"/>
      <c r="S2269" s="294"/>
      <c r="T2269" s="294"/>
      <c r="U2269" s="294"/>
      <c r="V2269" s="52"/>
      <c r="W2269" s="56"/>
      <c r="X2269" s="52"/>
    </row>
    <row r="2270" spans="1:53" ht="39.9" customHeight="1" thickBot="1" x14ac:dyDescent="1.1499999999999999">
      <c r="E2270" s="64"/>
      <c r="F2270" s="65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7"/>
      <c r="U2270" s="67"/>
      <c r="V2270" s="67"/>
      <c r="W2270" s="68"/>
      <c r="X2270" s="52"/>
    </row>
    <row r="2271" spans="1:53" ht="61.8" thickBot="1" x14ac:dyDescent="1.1499999999999999"/>
    <row r="2272" spans="1:53" ht="39.9" customHeight="1" x14ac:dyDescent="1.1000000000000001">
      <c r="A2272" s="41" t="e">
        <f>F2283</f>
        <v>#N/A</v>
      </c>
      <c r="C2272" s="40"/>
      <c r="D2272" s="40"/>
      <c r="E2272" s="48" t="s">
        <v>39</v>
      </c>
      <c r="F2272" s="49">
        <f>F2251+1</f>
        <v>109</v>
      </c>
      <c r="G2272" s="50"/>
      <c r="H2272" s="86" t="s">
        <v>192</v>
      </c>
      <c r="I2272" s="50"/>
      <c r="J2272" s="50"/>
      <c r="K2272" s="50"/>
      <c r="L2272" s="50"/>
      <c r="M2272" s="50"/>
      <c r="N2272" s="50"/>
      <c r="O2272" s="50"/>
      <c r="P2272" s="50"/>
      <c r="Q2272" s="50"/>
      <c r="R2272" s="50"/>
      <c r="S2272" s="50"/>
      <c r="T2272" s="50"/>
      <c r="U2272" s="50"/>
      <c r="V2272" s="50" t="s">
        <v>15</v>
      </c>
      <c r="W2272" s="51"/>
      <c r="X2272" s="52"/>
      <c r="Y2272" s="42" t="e">
        <f>A2274</f>
        <v>#N/A</v>
      </c>
      <c r="Z2272" s="47" t="str">
        <f>CONCATENATE("(",V2274,":",V2277,")")</f>
        <v>(:)</v>
      </c>
      <c r="AA2272" s="44" t="str">
        <f>IF(N2281=" ","",IF(N2281=I2274,B2274,IF(N2281=I2277,B2277," ")))</f>
        <v/>
      </c>
      <c r="AB2272" s="44" t="str">
        <f>IF(V2274&gt;V2277,AV2272,IF(V2277&gt;V2274,AV2273,""))</f>
        <v/>
      </c>
      <c r="AC2272" s="44" t="e">
        <f>CONCATENATE("Tbl.: ",F2274,"   H: ",F2277,"   D: ",F2276)</f>
        <v>#N/A</v>
      </c>
      <c r="AD2272" s="42" t="e">
        <f>IF(OR(I2277="X",I2274="X"),"",IF(N2281=I2274,B2277,B2274))</f>
        <v>#N/A</v>
      </c>
      <c r="AE2272" s="42" t="s">
        <v>4</v>
      </c>
      <c r="AV2272" s="45" t="str">
        <f>CONCATENATE(V2274,":",V2277, " ( ",AN2274,",",AO2274,",",AP2274,",",AQ2274,",",AR2274,",",AS2274,",",AT2274," ) ")</f>
        <v xml:space="preserve">: ( ,,,,,, ) </v>
      </c>
    </row>
    <row r="2273" spans="1:53" ht="39.9" customHeight="1" x14ac:dyDescent="1.1000000000000001">
      <c r="C2273" s="40"/>
      <c r="D2273" s="40"/>
      <c r="E2273" s="53"/>
      <c r="F2273" s="54"/>
      <c r="G2273" s="85" t="s">
        <v>191</v>
      </c>
      <c r="H2273" s="87" t="s">
        <v>193</v>
      </c>
      <c r="I2273" s="52"/>
      <c r="J2273" s="52"/>
      <c r="K2273" s="52"/>
      <c r="L2273" s="52"/>
      <c r="M2273" s="52"/>
      <c r="N2273" s="55">
        <v>1</v>
      </c>
      <c r="O2273" s="55">
        <v>2</v>
      </c>
      <c r="P2273" s="55">
        <v>3</v>
      </c>
      <c r="Q2273" s="55">
        <v>4</v>
      </c>
      <c r="R2273" s="55">
        <v>5</v>
      </c>
      <c r="S2273" s="55">
        <v>6</v>
      </c>
      <c r="T2273" s="55">
        <v>7</v>
      </c>
      <c r="U2273" s="52"/>
      <c r="V2273" s="55" t="s">
        <v>16</v>
      </c>
      <c r="W2273" s="56"/>
      <c r="X2273" s="52"/>
      <c r="AE2273" s="42" t="s">
        <v>38</v>
      </c>
      <c r="AV2273" s="45" t="str">
        <f>CONCATENATE(V2277,":",V2274, " ( ",AN2275,",",AO2275,",",AP2275,",",AQ2275,",",AR2275,",",AS2275,",",AT2275," ) ")</f>
        <v xml:space="preserve">: ( ,,,,,, ) </v>
      </c>
    </row>
    <row r="2274" spans="1:53" ht="39.9" customHeight="1" x14ac:dyDescent="1.1000000000000001">
      <c r="A2274" s="41" t="e">
        <f>CONCATENATE(1,A2272)</f>
        <v>#N/A</v>
      </c>
      <c r="B2274" s="41" t="e">
        <f>VLOOKUP(A2274,'KO KODY SPOLU'!$A$3:$B$478,2,0)</f>
        <v>#N/A</v>
      </c>
      <c r="C2274" s="40"/>
      <c r="D2274" s="40"/>
      <c r="E2274" s="53" t="s">
        <v>14</v>
      </c>
      <c r="F2274" s="54" t="e">
        <f>VLOOKUP(A2272,'zoznam zapasov pomoc'!$A$6:$K$133,11,0)</f>
        <v>#N/A</v>
      </c>
      <c r="G2274" s="298"/>
      <c r="H2274" s="150"/>
      <c r="I2274" s="296" t="str">
        <f>IF(ISERROR(VLOOKUP(B2274,vylosovanie!$N$10:$Q$162,3,0))=TRUE," ",VLOOKUP(B2274,vylosovanie!$N$10:$Q$162,3,0))</f>
        <v xml:space="preserve"> </v>
      </c>
      <c r="J2274" s="297"/>
      <c r="K2274" s="297"/>
      <c r="L2274" s="297"/>
      <c r="M2274" s="52"/>
      <c r="N2274" s="300"/>
      <c r="O2274" s="300"/>
      <c r="P2274" s="300"/>
      <c r="Q2274" s="300"/>
      <c r="R2274" s="300"/>
      <c r="S2274" s="300"/>
      <c r="T2274" s="300"/>
      <c r="U2274" s="52"/>
      <c r="V2274" s="295" t="str">
        <f>IF(SUM(AF2274:AL2275)=0,"",SUM(AF2274:AL2274))</f>
        <v/>
      </c>
      <c r="W2274" s="56"/>
      <c r="X2274" s="52"/>
      <c r="AE2274" s="42">
        <f>VLOOKUP(I2274,vylosovanie!$F$5:$L$41,7,0)</f>
        <v>51</v>
      </c>
      <c r="AF2274" s="57">
        <f>IF(N2274&gt;N2277,1,0)</f>
        <v>0</v>
      </c>
      <c r="AG2274" s="57">
        <f t="shared" ref="AG2274" si="2808">IF(O2274&gt;O2277,1,0)</f>
        <v>0</v>
      </c>
      <c r="AH2274" s="57">
        <f t="shared" ref="AH2274" si="2809">IF(P2274&gt;P2277,1,0)</f>
        <v>0</v>
      </c>
      <c r="AI2274" s="57">
        <f t="shared" ref="AI2274" si="2810">IF(Q2274&gt;Q2277,1,0)</f>
        <v>0</v>
      </c>
      <c r="AJ2274" s="57">
        <f t="shared" ref="AJ2274" si="2811">IF(R2274&gt;R2277,1,0)</f>
        <v>0</v>
      </c>
      <c r="AK2274" s="57">
        <f t="shared" ref="AK2274" si="2812">IF(S2274&gt;S2277,1,0)</f>
        <v>0</v>
      </c>
      <c r="AL2274" s="57">
        <f t="shared" ref="AL2274" si="2813">IF(T2274&gt;T2277,1,0)</f>
        <v>0</v>
      </c>
      <c r="AN2274" s="57" t="str">
        <f t="shared" ref="AN2274" si="2814">IF(ISBLANK(N2274)=TRUE,"",IF(AF2274=1,N2277,-N2274))</f>
        <v/>
      </c>
      <c r="AO2274" s="57" t="str">
        <f t="shared" ref="AO2274" si="2815">IF(ISBLANK(O2274)=TRUE,"",IF(AG2274=1,O2277,-O2274))</f>
        <v/>
      </c>
      <c r="AP2274" s="57" t="str">
        <f t="shared" ref="AP2274" si="2816">IF(ISBLANK(P2274)=TRUE,"",IF(AH2274=1,P2277,-P2274))</f>
        <v/>
      </c>
      <c r="AQ2274" s="57" t="str">
        <f t="shared" ref="AQ2274" si="2817">IF(ISBLANK(Q2274)=TRUE,"",IF(AI2274=1,Q2277,-Q2274))</f>
        <v/>
      </c>
      <c r="AR2274" s="57" t="str">
        <f t="shared" ref="AR2274" si="2818">IF(ISBLANK(R2274)=TRUE,"",IF(AJ2274=1,R2277,-R2274))</f>
        <v/>
      </c>
      <c r="AS2274" s="57" t="str">
        <f t="shared" ref="AS2274" si="2819">IF(ISBLANK(S2274)=TRUE,"",IF(AK2274=1,S2277,-S2274))</f>
        <v/>
      </c>
      <c r="AT2274" s="57" t="str">
        <f t="shared" ref="AT2274" si="2820">IF(ISBLANK(T2274)=TRUE,"",IF(AL2274=1,T2277,-T2274))</f>
        <v/>
      </c>
      <c r="AZ2274" s="58" t="s">
        <v>5</v>
      </c>
      <c r="BA2274" s="58">
        <v>1</v>
      </c>
    </row>
    <row r="2275" spans="1:53" ht="39.9" customHeight="1" x14ac:dyDescent="1.1000000000000001">
      <c r="C2275" s="40"/>
      <c r="D2275" s="40"/>
      <c r="E2275" s="53"/>
      <c r="F2275" s="54"/>
      <c r="G2275" s="299"/>
      <c r="H2275" s="150"/>
      <c r="I2275" s="296" t="str">
        <f>IF(ISERROR(VLOOKUP(B2274,vylosovanie!$N$10:$Q$162,3,0))=TRUE," ",VLOOKUP(B2274,vylosovanie!$N$10:$Q$162,4,0))</f>
        <v xml:space="preserve"> </v>
      </c>
      <c r="J2275" s="297"/>
      <c r="K2275" s="297"/>
      <c r="L2275" s="297"/>
      <c r="M2275" s="52"/>
      <c r="N2275" s="301"/>
      <c r="O2275" s="301"/>
      <c r="P2275" s="301"/>
      <c r="Q2275" s="301"/>
      <c r="R2275" s="301"/>
      <c r="S2275" s="301"/>
      <c r="T2275" s="301"/>
      <c r="U2275" s="52"/>
      <c r="V2275" s="295"/>
      <c r="W2275" s="56"/>
      <c r="X2275" s="52"/>
      <c r="AE2275" s="42">
        <f>VLOOKUP(I2277,vylosovanie!$F$5:$L$41,7,0)</f>
        <v>51</v>
      </c>
      <c r="AF2275" s="57">
        <f>IF(N2277&gt;N2274,1,0)</f>
        <v>0</v>
      </c>
      <c r="AG2275" s="57">
        <f t="shared" ref="AG2275" si="2821">IF(O2277&gt;O2274,1,0)</f>
        <v>0</v>
      </c>
      <c r="AH2275" s="57">
        <f t="shared" ref="AH2275" si="2822">IF(P2277&gt;P2274,1,0)</f>
        <v>0</v>
      </c>
      <c r="AI2275" s="57">
        <f t="shared" ref="AI2275" si="2823">IF(Q2277&gt;Q2274,1,0)</f>
        <v>0</v>
      </c>
      <c r="AJ2275" s="57">
        <f t="shared" ref="AJ2275" si="2824">IF(R2277&gt;R2274,1,0)</f>
        <v>0</v>
      </c>
      <c r="AK2275" s="57">
        <f t="shared" ref="AK2275" si="2825">IF(S2277&gt;S2274,1,0)</f>
        <v>0</v>
      </c>
      <c r="AL2275" s="57">
        <f t="shared" ref="AL2275" si="2826">IF(T2277&gt;T2274,1,0)</f>
        <v>0</v>
      </c>
      <c r="AN2275" s="57" t="str">
        <f t="shared" ref="AN2275" si="2827">IF(ISBLANK(N2277)=TRUE,"",IF(AF2275=1,N2274,-N2277))</f>
        <v/>
      </c>
      <c r="AO2275" s="57" t="str">
        <f t="shared" ref="AO2275" si="2828">IF(ISBLANK(O2277)=TRUE,"",IF(AG2275=1,O2274,-O2277))</f>
        <v/>
      </c>
      <c r="AP2275" s="57" t="str">
        <f t="shared" ref="AP2275" si="2829">IF(ISBLANK(P2277)=TRUE,"",IF(AH2275=1,P2274,-P2277))</f>
        <v/>
      </c>
      <c r="AQ2275" s="57" t="str">
        <f t="shared" ref="AQ2275" si="2830">IF(ISBLANK(Q2277)=TRUE,"",IF(AI2275=1,Q2274,-Q2277))</f>
        <v/>
      </c>
      <c r="AR2275" s="57" t="str">
        <f t="shared" ref="AR2275" si="2831">IF(ISBLANK(R2277)=TRUE,"",IF(AJ2275=1,R2274,-R2277))</f>
        <v/>
      </c>
      <c r="AS2275" s="57" t="str">
        <f t="shared" ref="AS2275" si="2832">IF(ISBLANK(S2277)=TRUE,"",IF(AK2275=1,S2274,-S2277))</f>
        <v/>
      </c>
      <c r="AT2275" s="57" t="str">
        <f t="shared" ref="AT2275" si="2833">IF(ISBLANK(T2277)=TRUE,"",IF(AL2275=1,T2274,-T2277))</f>
        <v/>
      </c>
      <c r="AZ2275" s="58" t="s">
        <v>10</v>
      </c>
      <c r="BA2275" s="58">
        <v>2</v>
      </c>
    </row>
    <row r="2276" spans="1:53" ht="39.9" customHeight="1" x14ac:dyDescent="1.1000000000000001">
      <c r="C2276" s="40"/>
      <c r="D2276" s="40"/>
      <c r="E2276" s="53" t="s">
        <v>20</v>
      </c>
      <c r="F2276" s="54" t="e">
        <f>VLOOKUP(A2272,'zoznam zapasov pomoc'!$A$6:$K$133,9,0)</f>
        <v>#N/A</v>
      </c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6"/>
      <c r="X2276" s="52"/>
      <c r="AZ2276" s="58" t="s">
        <v>23</v>
      </c>
      <c r="BA2276" s="58">
        <v>3</v>
      </c>
    </row>
    <row r="2277" spans="1:53" ht="39.9" customHeight="1" x14ac:dyDescent="1.1000000000000001">
      <c r="A2277" s="41" t="e">
        <f>CONCATENATE(2,A2272)</f>
        <v>#N/A</v>
      </c>
      <c r="B2277" s="41" t="e">
        <f>VLOOKUP(A2277,'KO KODY SPOLU'!$A$3:$B$478,2,0)</f>
        <v>#N/A</v>
      </c>
      <c r="C2277" s="40"/>
      <c r="D2277" s="40"/>
      <c r="E2277" s="53" t="s">
        <v>13</v>
      </c>
      <c r="F2277" s="59" t="e">
        <f>VLOOKUP(A2272,'zoznam zapasov pomoc'!$A$6:$K$133,10,0)</f>
        <v>#N/A</v>
      </c>
      <c r="G2277" s="298"/>
      <c r="H2277" s="150"/>
      <c r="I2277" s="296" t="str">
        <f>IF(ISERROR(VLOOKUP(B2277,vylosovanie!$N$10:$Q$162,3,0))=TRUE," ",VLOOKUP(B2277,vylosovanie!$N$10:$Q$162,3,0))</f>
        <v xml:space="preserve"> </v>
      </c>
      <c r="J2277" s="297"/>
      <c r="K2277" s="297"/>
      <c r="L2277" s="297"/>
      <c r="M2277" s="52"/>
      <c r="N2277" s="300"/>
      <c r="O2277" s="300"/>
      <c r="P2277" s="300"/>
      <c r="Q2277" s="300"/>
      <c r="R2277" s="300"/>
      <c r="S2277" s="300"/>
      <c r="T2277" s="300"/>
      <c r="U2277" s="52"/>
      <c r="V2277" s="295" t="str">
        <f>IF(SUM(AF2274:AL2275)=0,"",SUM(AF2275:AL2275))</f>
        <v/>
      </c>
      <c r="W2277" s="56"/>
      <c r="X2277" s="52"/>
      <c r="AZ2277" s="58" t="s">
        <v>24</v>
      </c>
      <c r="BA2277" s="58">
        <v>4</v>
      </c>
    </row>
    <row r="2278" spans="1:53" ht="39.9" customHeight="1" x14ac:dyDescent="1.1000000000000001">
      <c r="C2278" s="40"/>
      <c r="D2278" s="40"/>
      <c r="E2278" s="60"/>
      <c r="F2278" s="61"/>
      <c r="G2278" s="299"/>
      <c r="H2278" s="150"/>
      <c r="I2278" s="296" t="str">
        <f>IF(ISERROR(VLOOKUP(B2277,vylosovanie!$N$10:$Q$162,3,0))=TRUE," ",VLOOKUP(B2277,vylosovanie!$N$10:$Q$162,4,0))</f>
        <v xml:space="preserve"> </v>
      </c>
      <c r="J2278" s="297"/>
      <c r="K2278" s="297"/>
      <c r="L2278" s="297"/>
      <c r="M2278" s="52"/>
      <c r="N2278" s="301"/>
      <c r="O2278" s="301"/>
      <c r="P2278" s="301"/>
      <c r="Q2278" s="301"/>
      <c r="R2278" s="301"/>
      <c r="S2278" s="301"/>
      <c r="T2278" s="301"/>
      <c r="U2278" s="52"/>
      <c r="V2278" s="295"/>
      <c r="W2278" s="56"/>
      <c r="X2278" s="52"/>
      <c r="AZ2278" s="58" t="s">
        <v>25</v>
      </c>
      <c r="BA2278" s="58">
        <v>5</v>
      </c>
    </row>
    <row r="2279" spans="1:53" ht="39.9" customHeight="1" x14ac:dyDescent="1.1000000000000001">
      <c r="C2279" s="40"/>
      <c r="D2279" s="40"/>
      <c r="E2279" s="53" t="s">
        <v>36</v>
      </c>
      <c r="F2279" s="54" t="s">
        <v>476</v>
      </c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6"/>
      <c r="X2279" s="52"/>
      <c r="AZ2279" s="58" t="s">
        <v>26</v>
      </c>
      <c r="BA2279" s="58">
        <v>6</v>
      </c>
    </row>
    <row r="2280" spans="1:53" ht="39.9" customHeight="1" x14ac:dyDescent="1.1000000000000001">
      <c r="C2280" s="40"/>
      <c r="D2280" s="40"/>
      <c r="E2280" s="60"/>
      <c r="F2280" s="61"/>
      <c r="G2280" s="52"/>
      <c r="H2280" s="52"/>
      <c r="I2280" s="52" t="s">
        <v>17</v>
      </c>
      <c r="J2280" s="52"/>
      <c r="K2280" s="52"/>
      <c r="L2280" s="52"/>
      <c r="M2280" s="52"/>
      <c r="N2280" s="62"/>
      <c r="O2280" s="55"/>
      <c r="P2280" s="55" t="s">
        <v>19</v>
      </c>
      <c r="Q2280" s="55"/>
      <c r="R2280" s="55"/>
      <c r="S2280" s="55"/>
      <c r="T2280" s="55"/>
      <c r="U2280" s="52"/>
      <c r="V2280" s="52"/>
      <c r="W2280" s="56"/>
      <c r="X2280" s="52"/>
      <c r="AZ2280" s="58" t="s">
        <v>27</v>
      </c>
      <c r="BA2280" s="58">
        <v>7</v>
      </c>
    </row>
    <row r="2281" spans="1:53" ht="39.9" customHeight="1" x14ac:dyDescent="1.1000000000000001">
      <c r="E2281" s="53" t="s">
        <v>11</v>
      </c>
      <c r="F2281" s="54"/>
      <c r="G2281" s="52"/>
      <c r="H2281" s="52"/>
      <c r="I2281" s="294"/>
      <c r="J2281" s="294"/>
      <c r="K2281" s="294"/>
      <c r="L2281" s="294"/>
      <c r="M2281" s="52"/>
      <c r="N2281" s="291" t="str">
        <f>IF(I2274="x",I2277,IF(I2277="x",I2274,IF(V2274="w",I2274,IF(V2277="w",I2277,IF(V2274&gt;V2277,I2274,IF(V2277&gt;V2274,I2277," "))))))</f>
        <v xml:space="preserve"> </v>
      </c>
      <c r="O2281" s="302"/>
      <c r="P2281" s="302"/>
      <c r="Q2281" s="302"/>
      <c r="R2281" s="302"/>
      <c r="S2281" s="303"/>
      <c r="T2281" s="52"/>
      <c r="U2281" s="52"/>
      <c r="V2281" s="52"/>
      <c r="W2281" s="56"/>
      <c r="X2281" s="52"/>
      <c r="AZ2281" s="58" t="s">
        <v>28</v>
      </c>
      <c r="BA2281" s="58">
        <v>8</v>
      </c>
    </row>
    <row r="2282" spans="1:53" ht="39.9" customHeight="1" x14ac:dyDescent="1.1000000000000001">
      <c r="E2282" s="60"/>
      <c r="F2282" s="61"/>
      <c r="G2282" s="52"/>
      <c r="H2282" s="52"/>
      <c r="I2282" s="294"/>
      <c r="J2282" s="294"/>
      <c r="K2282" s="294"/>
      <c r="L2282" s="294"/>
      <c r="M2282" s="52"/>
      <c r="N2282" s="291" t="str">
        <f>IF(I2275="x",I2278,IF(I2278="x",I2275,IF(V2274="w",I2275,IF(V2277="w",I2278,IF(V2274&gt;V2277,I2275,IF(V2277&gt;V2274,I2278," "))))))</f>
        <v xml:space="preserve"> </v>
      </c>
      <c r="O2282" s="302"/>
      <c r="P2282" s="302"/>
      <c r="Q2282" s="302"/>
      <c r="R2282" s="302"/>
      <c r="S2282" s="303"/>
      <c r="T2282" s="52"/>
      <c r="U2282" s="52"/>
      <c r="V2282" s="52"/>
      <c r="W2282" s="56"/>
      <c r="X2282" s="52"/>
    </row>
    <row r="2283" spans="1:53" ht="39.9" customHeight="1" x14ac:dyDescent="1.1000000000000001">
      <c r="E2283" s="53" t="s">
        <v>12</v>
      </c>
      <c r="F2283" s="149" t="e">
        <f>IF($K$1=8,VLOOKUP('zapisy k stolom'!F2272,PAVUK!$GR$2:$GS$8,2,0),IF($K$1=16,VLOOKUP('zapisy k stolom'!F2272,PAVUK!$HF$2:$HG$16,2,0),IF($K$1=32,VLOOKUP('zapisy k stolom'!F2272,PAVUK!$HB$2:$HC$32,2,0),IF('zapisy k stolom'!$K$1=64,VLOOKUP('zapisy k stolom'!F2272,PAVUK!$GX$2:$GY$64,2,0),IF('zapisy k stolom'!$K$1=128,VLOOKUP('zapisy k stolom'!F2272,PAVUK!$GT$2:$GU$128,2,0))))))</f>
        <v>#N/A</v>
      </c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6"/>
      <c r="X2283" s="52"/>
    </row>
    <row r="2284" spans="1:53" ht="39.9" customHeight="1" x14ac:dyDescent="1.1000000000000001">
      <c r="E2284" s="60"/>
      <c r="F2284" s="61"/>
      <c r="G2284" s="52"/>
      <c r="H2284" s="52" t="s">
        <v>18</v>
      </c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6"/>
      <c r="X2284" s="52"/>
    </row>
    <row r="2285" spans="1:53" ht="39.9" customHeight="1" x14ac:dyDescent="1.1000000000000001">
      <c r="E2285" s="60"/>
      <c r="F2285" s="61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6"/>
      <c r="X2285" s="52"/>
    </row>
    <row r="2286" spans="1:53" ht="39.9" customHeight="1" x14ac:dyDescent="1.1000000000000001">
      <c r="E2286" s="60"/>
      <c r="F2286" s="61"/>
      <c r="G2286" s="52"/>
      <c r="H2286" s="52"/>
      <c r="I2286" s="289" t="str">
        <f>I2274</f>
        <v xml:space="preserve"> </v>
      </c>
      <c r="J2286" s="289"/>
      <c r="K2286" s="289"/>
      <c r="L2286" s="289"/>
      <c r="M2286" s="52"/>
      <c r="N2286" s="52"/>
      <c r="P2286" s="289" t="str">
        <f>I2277</f>
        <v xml:space="preserve"> </v>
      </c>
      <c r="Q2286" s="289"/>
      <c r="R2286" s="289"/>
      <c r="S2286" s="289"/>
      <c r="T2286" s="290"/>
      <c r="U2286" s="290"/>
      <c r="V2286" s="52"/>
      <c r="W2286" s="56"/>
      <c r="X2286" s="52"/>
    </row>
    <row r="2287" spans="1:53" ht="39.9" customHeight="1" x14ac:dyDescent="1.1000000000000001">
      <c r="E2287" s="60"/>
      <c r="F2287" s="61"/>
      <c r="G2287" s="52"/>
      <c r="H2287" s="52"/>
      <c r="I2287" s="289" t="str">
        <f>I2275</f>
        <v xml:space="preserve"> </v>
      </c>
      <c r="J2287" s="289"/>
      <c r="K2287" s="289"/>
      <c r="L2287" s="289"/>
      <c r="M2287" s="52"/>
      <c r="N2287" s="52"/>
      <c r="O2287" s="52"/>
      <c r="P2287" s="289" t="str">
        <f>I2278</f>
        <v xml:space="preserve"> </v>
      </c>
      <c r="Q2287" s="289"/>
      <c r="R2287" s="289"/>
      <c r="S2287" s="289"/>
      <c r="T2287" s="290"/>
      <c r="U2287" s="290"/>
      <c r="V2287" s="52"/>
      <c r="W2287" s="56"/>
      <c r="X2287" s="52"/>
    </row>
    <row r="2288" spans="1:53" ht="69.900000000000006" customHeight="1" x14ac:dyDescent="1.1000000000000001">
      <c r="E2288" s="53"/>
      <c r="F2288" s="54"/>
      <c r="G2288" s="52"/>
      <c r="H2288" s="63" t="s">
        <v>21</v>
      </c>
      <c r="I2288" s="291"/>
      <c r="J2288" s="292"/>
      <c r="K2288" s="292"/>
      <c r="L2288" s="293"/>
      <c r="M2288" s="52"/>
      <c r="N2288" s="52"/>
      <c r="O2288" s="63" t="s">
        <v>21</v>
      </c>
      <c r="P2288" s="294"/>
      <c r="Q2288" s="294"/>
      <c r="R2288" s="294"/>
      <c r="S2288" s="294"/>
      <c r="T2288" s="294"/>
      <c r="U2288" s="294"/>
      <c r="V2288" s="52"/>
      <c r="W2288" s="56"/>
      <c r="X2288" s="52"/>
    </row>
    <row r="2289" spans="1:53" ht="69.900000000000006" customHeight="1" x14ac:dyDescent="1.1000000000000001">
      <c r="E2289" s="53"/>
      <c r="F2289" s="54"/>
      <c r="G2289" s="52"/>
      <c r="H2289" s="63" t="s">
        <v>22</v>
      </c>
      <c r="I2289" s="294"/>
      <c r="J2289" s="294"/>
      <c r="K2289" s="294"/>
      <c r="L2289" s="294"/>
      <c r="M2289" s="52"/>
      <c r="N2289" s="52"/>
      <c r="O2289" s="63" t="s">
        <v>22</v>
      </c>
      <c r="P2289" s="294"/>
      <c r="Q2289" s="294"/>
      <c r="R2289" s="294"/>
      <c r="S2289" s="294"/>
      <c r="T2289" s="294"/>
      <c r="U2289" s="294"/>
      <c r="V2289" s="52"/>
      <c r="W2289" s="56"/>
      <c r="X2289" s="52"/>
    </row>
    <row r="2290" spans="1:53" ht="69.900000000000006" customHeight="1" x14ac:dyDescent="1.1000000000000001">
      <c r="E2290" s="53"/>
      <c r="F2290" s="54"/>
      <c r="G2290" s="52"/>
      <c r="H2290" s="63" t="s">
        <v>22</v>
      </c>
      <c r="I2290" s="294"/>
      <c r="J2290" s="294"/>
      <c r="K2290" s="294"/>
      <c r="L2290" s="294"/>
      <c r="M2290" s="52"/>
      <c r="N2290" s="52"/>
      <c r="O2290" s="63" t="s">
        <v>22</v>
      </c>
      <c r="P2290" s="294"/>
      <c r="Q2290" s="294"/>
      <c r="R2290" s="294"/>
      <c r="S2290" s="294"/>
      <c r="T2290" s="294"/>
      <c r="U2290" s="294"/>
      <c r="V2290" s="52"/>
      <c r="W2290" s="56"/>
      <c r="X2290" s="52"/>
    </row>
    <row r="2291" spans="1:53" ht="39.9" customHeight="1" thickBot="1" x14ac:dyDescent="1.1499999999999999">
      <c r="E2291" s="64"/>
      <c r="F2291" s="65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7"/>
      <c r="U2291" s="67"/>
      <c r="V2291" s="67"/>
      <c r="W2291" s="68"/>
      <c r="X2291" s="52"/>
    </row>
    <row r="2292" spans="1:53" ht="61.8" thickBot="1" x14ac:dyDescent="1.1499999999999999"/>
    <row r="2293" spans="1:53" ht="39.9" customHeight="1" x14ac:dyDescent="1.1000000000000001">
      <c r="A2293" s="41" t="e">
        <f>F2304</f>
        <v>#N/A</v>
      </c>
      <c r="C2293" s="40"/>
      <c r="D2293" s="40"/>
      <c r="E2293" s="48" t="s">
        <v>39</v>
      </c>
      <c r="F2293" s="49">
        <f>F2272+1</f>
        <v>110</v>
      </c>
      <c r="G2293" s="50"/>
      <c r="H2293" s="86" t="s">
        <v>192</v>
      </c>
      <c r="I2293" s="50"/>
      <c r="J2293" s="50"/>
      <c r="K2293" s="50"/>
      <c r="L2293" s="50"/>
      <c r="M2293" s="50"/>
      <c r="N2293" s="50"/>
      <c r="O2293" s="50"/>
      <c r="P2293" s="50"/>
      <c r="Q2293" s="50"/>
      <c r="R2293" s="50"/>
      <c r="S2293" s="50"/>
      <c r="T2293" s="50"/>
      <c r="U2293" s="50"/>
      <c r="V2293" s="50" t="s">
        <v>15</v>
      </c>
      <c r="W2293" s="51"/>
      <c r="X2293" s="52"/>
      <c r="Y2293" s="42" t="e">
        <f>A2295</f>
        <v>#N/A</v>
      </c>
      <c r="Z2293" s="47" t="str">
        <f>CONCATENATE("(",V2295,":",V2298,")")</f>
        <v>(:)</v>
      </c>
      <c r="AA2293" s="44" t="str">
        <f>IF(N2302=" ","",IF(N2302=I2295,B2295,IF(N2302=I2298,B2298," ")))</f>
        <v/>
      </c>
      <c r="AB2293" s="44" t="str">
        <f>IF(V2295&gt;V2298,AV2293,IF(V2298&gt;V2295,AV2294,""))</f>
        <v/>
      </c>
      <c r="AC2293" s="44" t="e">
        <f>CONCATENATE("Tbl.: ",F2295,"   H: ",F2298,"   D: ",F2297)</f>
        <v>#N/A</v>
      </c>
      <c r="AD2293" s="42" t="e">
        <f>IF(OR(I2298="X",I2295="X"),"",IF(N2302=I2295,B2298,B2295))</f>
        <v>#N/A</v>
      </c>
      <c r="AE2293" s="42" t="s">
        <v>4</v>
      </c>
      <c r="AV2293" s="45" t="str">
        <f>CONCATENATE(V2295,":",V2298, " ( ",AN2295,",",AO2295,",",AP2295,",",AQ2295,",",AR2295,",",AS2295,",",AT2295," ) ")</f>
        <v xml:space="preserve">: ( ,,,,,, ) </v>
      </c>
    </row>
    <row r="2294" spans="1:53" ht="39.9" customHeight="1" x14ac:dyDescent="1.1000000000000001">
      <c r="C2294" s="40"/>
      <c r="D2294" s="40"/>
      <c r="E2294" s="53"/>
      <c r="F2294" s="54"/>
      <c r="G2294" s="85" t="s">
        <v>191</v>
      </c>
      <c r="H2294" s="87" t="s">
        <v>193</v>
      </c>
      <c r="I2294" s="52"/>
      <c r="J2294" s="52"/>
      <c r="K2294" s="52"/>
      <c r="L2294" s="52"/>
      <c r="M2294" s="52"/>
      <c r="N2294" s="55">
        <v>1</v>
      </c>
      <c r="O2294" s="55">
        <v>2</v>
      </c>
      <c r="P2294" s="55">
        <v>3</v>
      </c>
      <c r="Q2294" s="55">
        <v>4</v>
      </c>
      <c r="R2294" s="55">
        <v>5</v>
      </c>
      <c r="S2294" s="55">
        <v>6</v>
      </c>
      <c r="T2294" s="55">
        <v>7</v>
      </c>
      <c r="U2294" s="52"/>
      <c r="V2294" s="55" t="s">
        <v>16</v>
      </c>
      <c r="W2294" s="56"/>
      <c r="X2294" s="52"/>
      <c r="AE2294" s="42" t="s">
        <v>38</v>
      </c>
      <c r="AV2294" s="45" t="str">
        <f>CONCATENATE(V2298,":",V2295, " ( ",AN2296,",",AO2296,",",AP2296,",",AQ2296,",",AR2296,",",AS2296,",",AT2296," ) ")</f>
        <v xml:space="preserve">: ( ,,,,,, ) </v>
      </c>
    </row>
    <row r="2295" spans="1:53" ht="39.9" customHeight="1" x14ac:dyDescent="1.1000000000000001">
      <c r="A2295" s="41" t="e">
        <f>CONCATENATE(1,A2293)</f>
        <v>#N/A</v>
      </c>
      <c r="B2295" s="41" t="e">
        <f>VLOOKUP(A2295,'KO KODY SPOLU'!$A$3:$B$478,2,0)</f>
        <v>#N/A</v>
      </c>
      <c r="C2295" s="40"/>
      <c r="D2295" s="40"/>
      <c r="E2295" s="53" t="s">
        <v>14</v>
      </c>
      <c r="F2295" s="54" t="e">
        <f>VLOOKUP(A2293,'zoznam zapasov pomoc'!$A$6:$K$133,11,0)</f>
        <v>#N/A</v>
      </c>
      <c r="G2295" s="298"/>
      <c r="H2295" s="150"/>
      <c r="I2295" s="296" t="str">
        <f>IF(ISERROR(VLOOKUP(B2295,vylosovanie!$N$10:$Q$162,3,0))=TRUE," ",VLOOKUP(B2295,vylosovanie!$N$10:$Q$162,3,0))</f>
        <v xml:space="preserve"> </v>
      </c>
      <c r="J2295" s="297"/>
      <c r="K2295" s="297"/>
      <c r="L2295" s="297"/>
      <c r="M2295" s="52"/>
      <c r="N2295" s="300"/>
      <c r="O2295" s="300"/>
      <c r="P2295" s="300"/>
      <c r="Q2295" s="300"/>
      <c r="R2295" s="300"/>
      <c r="S2295" s="300"/>
      <c r="T2295" s="300"/>
      <c r="U2295" s="52"/>
      <c r="V2295" s="295" t="str">
        <f>IF(SUM(AF2295:AL2296)=0,"",SUM(AF2295:AL2295))</f>
        <v/>
      </c>
      <c r="W2295" s="56"/>
      <c r="X2295" s="52"/>
      <c r="AE2295" s="42">
        <f>VLOOKUP(I2295,vylosovanie!$F$5:$L$41,7,0)</f>
        <v>51</v>
      </c>
      <c r="AF2295" s="57">
        <f>IF(N2295&gt;N2298,1,0)</f>
        <v>0</v>
      </c>
      <c r="AG2295" s="57">
        <f t="shared" ref="AG2295" si="2834">IF(O2295&gt;O2298,1,0)</f>
        <v>0</v>
      </c>
      <c r="AH2295" s="57">
        <f t="shared" ref="AH2295" si="2835">IF(P2295&gt;P2298,1,0)</f>
        <v>0</v>
      </c>
      <c r="AI2295" s="57">
        <f t="shared" ref="AI2295" si="2836">IF(Q2295&gt;Q2298,1,0)</f>
        <v>0</v>
      </c>
      <c r="AJ2295" s="57">
        <f t="shared" ref="AJ2295" si="2837">IF(R2295&gt;R2298,1,0)</f>
        <v>0</v>
      </c>
      <c r="AK2295" s="57">
        <f t="shared" ref="AK2295" si="2838">IF(S2295&gt;S2298,1,0)</f>
        <v>0</v>
      </c>
      <c r="AL2295" s="57">
        <f t="shared" ref="AL2295" si="2839">IF(T2295&gt;T2298,1,0)</f>
        <v>0</v>
      </c>
      <c r="AN2295" s="57" t="str">
        <f t="shared" ref="AN2295" si="2840">IF(ISBLANK(N2295)=TRUE,"",IF(AF2295=1,N2298,-N2295))</f>
        <v/>
      </c>
      <c r="AO2295" s="57" t="str">
        <f t="shared" ref="AO2295" si="2841">IF(ISBLANK(O2295)=TRUE,"",IF(AG2295=1,O2298,-O2295))</f>
        <v/>
      </c>
      <c r="AP2295" s="57" t="str">
        <f t="shared" ref="AP2295" si="2842">IF(ISBLANK(P2295)=TRUE,"",IF(AH2295=1,P2298,-P2295))</f>
        <v/>
      </c>
      <c r="AQ2295" s="57" t="str">
        <f t="shared" ref="AQ2295" si="2843">IF(ISBLANK(Q2295)=TRUE,"",IF(AI2295=1,Q2298,-Q2295))</f>
        <v/>
      </c>
      <c r="AR2295" s="57" t="str">
        <f t="shared" ref="AR2295" si="2844">IF(ISBLANK(R2295)=TRUE,"",IF(AJ2295=1,R2298,-R2295))</f>
        <v/>
      </c>
      <c r="AS2295" s="57" t="str">
        <f t="shared" ref="AS2295" si="2845">IF(ISBLANK(S2295)=TRUE,"",IF(AK2295=1,S2298,-S2295))</f>
        <v/>
      </c>
      <c r="AT2295" s="57" t="str">
        <f t="shared" ref="AT2295" si="2846">IF(ISBLANK(T2295)=TRUE,"",IF(AL2295=1,T2298,-T2295))</f>
        <v/>
      </c>
      <c r="AZ2295" s="58" t="s">
        <v>5</v>
      </c>
      <c r="BA2295" s="58">
        <v>1</v>
      </c>
    </row>
    <row r="2296" spans="1:53" ht="39.9" customHeight="1" x14ac:dyDescent="1.1000000000000001">
      <c r="C2296" s="40"/>
      <c r="D2296" s="40"/>
      <c r="E2296" s="53"/>
      <c r="F2296" s="54"/>
      <c r="G2296" s="299"/>
      <c r="H2296" s="150"/>
      <c r="I2296" s="296" t="str">
        <f>IF(ISERROR(VLOOKUP(B2295,vylosovanie!$N$10:$Q$162,3,0))=TRUE," ",VLOOKUP(B2295,vylosovanie!$N$10:$Q$162,4,0))</f>
        <v xml:space="preserve"> </v>
      </c>
      <c r="J2296" s="297"/>
      <c r="K2296" s="297"/>
      <c r="L2296" s="297"/>
      <c r="M2296" s="52"/>
      <c r="N2296" s="301"/>
      <c r="O2296" s="301"/>
      <c r="P2296" s="301"/>
      <c r="Q2296" s="301"/>
      <c r="R2296" s="301"/>
      <c r="S2296" s="301"/>
      <c r="T2296" s="301"/>
      <c r="U2296" s="52"/>
      <c r="V2296" s="295"/>
      <c r="W2296" s="56"/>
      <c r="X2296" s="52"/>
      <c r="AE2296" s="42">
        <f>VLOOKUP(I2298,vylosovanie!$F$5:$L$41,7,0)</f>
        <v>51</v>
      </c>
      <c r="AF2296" s="57">
        <f>IF(N2298&gt;N2295,1,0)</f>
        <v>0</v>
      </c>
      <c r="AG2296" s="57">
        <f t="shared" ref="AG2296" si="2847">IF(O2298&gt;O2295,1,0)</f>
        <v>0</v>
      </c>
      <c r="AH2296" s="57">
        <f t="shared" ref="AH2296" si="2848">IF(P2298&gt;P2295,1,0)</f>
        <v>0</v>
      </c>
      <c r="AI2296" s="57">
        <f t="shared" ref="AI2296" si="2849">IF(Q2298&gt;Q2295,1,0)</f>
        <v>0</v>
      </c>
      <c r="AJ2296" s="57">
        <f t="shared" ref="AJ2296" si="2850">IF(R2298&gt;R2295,1,0)</f>
        <v>0</v>
      </c>
      <c r="AK2296" s="57">
        <f t="shared" ref="AK2296" si="2851">IF(S2298&gt;S2295,1,0)</f>
        <v>0</v>
      </c>
      <c r="AL2296" s="57">
        <f t="shared" ref="AL2296" si="2852">IF(T2298&gt;T2295,1,0)</f>
        <v>0</v>
      </c>
      <c r="AN2296" s="57" t="str">
        <f t="shared" ref="AN2296" si="2853">IF(ISBLANK(N2298)=TRUE,"",IF(AF2296=1,N2295,-N2298))</f>
        <v/>
      </c>
      <c r="AO2296" s="57" t="str">
        <f t="shared" ref="AO2296" si="2854">IF(ISBLANK(O2298)=TRUE,"",IF(AG2296=1,O2295,-O2298))</f>
        <v/>
      </c>
      <c r="AP2296" s="57" t="str">
        <f t="shared" ref="AP2296" si="2855">IF(ISBLANK(P2298)=TRUE,"",IF(AH2296=1,P2295,-P2298))</f>
        <v/>
      </c>
      <c r="AQ2296" s="57" t="str">
        <f t="shared" ref="AQ2296" si="2856">IF(ISBLANK(Q2298)=TRUE,"",IF(AI2296=1,Q2295,-Q2298))</f>
        <v/>
      </c>
      <c r="AR2296" s="57" t="str">
        <f t="shared" ref="AR2296" si="2857">IF(ISBLANK(R2298)=TRUE,"",IF(AJ2296=1,R2295,-R2298))</f>
        <v/>
      </c>
      <c r="AS2296" s="57" t="str">
        <f t="shared" ref="AS2296" si="2858">IF(ISBLANK(S2298)=TRUE,"",IF(AK2296=1,S2295,-S2298))</f>
        <v/>
      </c>
      <c r="AT2296" s="57" t="str">
        <f t="shared" ref="AT2296" si="2859">IF(ISBLANK(T2298)=TRUE,"",IF(AL2296=1,T2295,-T2298))</f>
        <v/>
      </c>
      <c r="AZ2296" s="58" t="s">
        <v>10</v>
      </c>
      <c r="BA2296" s="58">
        <v>2</v>
      </c>
    </row>
    <row r="2297" spans="1:53" ht="39.9" customHeight="1" x14ac:dyDescent="1.1000000000000001">
      <c r="C2297" s="40"/>
      <c r="D2297" s="40"/>
      <c r="E2297" s="53" t="s">
        <v>20</v>
      </c>
      <c r="F2297" s="54" t="e">
        <f>VLOOKUP(A2293,'zoznam zapasov pomoc'!$A$6:$K$133,9,0)</f>
        <v>#N/A</v>
      </c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6"/>
      <c r="X2297" s="52"/>
      <c r="AZ2297" s="58" t="s">
        <v>23</v>
      </c>
      <c r="BA2297" s="58">
        <v>3</v>
      </c>
    </row>
    <row r="2298" spans="1:53" ht="39.9" customHeight="1" x14ac:dyDescent="1.1000000000000001">
      <c r="A2298" s="41" t="e">
        <f>CONCATENATE(2,A2293)</f>
        <v>#N/A</v>
      </c>
      <c r="B2298" s="41" t="e">
        <f>VLOOKUP(A2298,'KO KODY SPOLU'!$A$3:$B$478,2,0)</f>
        <v>#N/A</v>
      </c>
      <c r="C2298" s="40"/>
      <c r="D2298" s="40"/>
      <c r="E2298" s="53" t="s">
        <v>13</v>
      </c>
      <c r="F2298" s="59" t="e">
        <f>VLOOKUP(A2293,'zoznam zapasov pomoc'!$A$6:$K$133,10,0)</f>
        <v>#N/A</v>
      </c>
      <c r="G2298" s="298"/>
      <c r="H2298" s="150"/>
      <c r="I2298" s="296" t="str">
        <f>IF(ISERROR(VLOOKUP(B2298,vylosovanie!$N$10:$Q$162,3,0))=TRUE," ",VLOOKUP(B2298,vylosovanie!$N$10:$Q$162,3,0))</f>
        <v xml:space="preserve"> </v>
      </c>
      <c r="J2298" s="297"/>
      <c r="K2298" s="297"/>
      <c r="L2298" s="297"/>
      <c r="M2298" s="52"/>
      <c r="N2298" s="300"/>
      <c r="O2298" s="300"/>
      <c r="P2298" s="300"/>
      <c r="Q2298" s="300"/>
      <c r="R2298" s="300"/>
      <c r="S2298" s="300"/>
      <c r="T2298" s="300"/>
      <c r="U2298" s="52"/>
      <c r="V2298" s="295" t="str">
        <f>IF(SUM(AF2295:AL2296)=0,"",SUM(AF2296:AL2296))</f>
        <v/>
      </c>
      <c r="W2298" s="56"/>
      <c r="X2298" s="52"/>
      <c r="AZ2298" s="58" t="s">
        <v>24</v>
      </c>
      <c r="BA2298" s="58">
        <v>4</v>
      </c>
    </row>
    <row r="2299" spans="1:53" ht="39.9" customHeight="1" x14ac:dyDescent="1.1000000000000001">
      <c r="C2299" s="40"/>
      <c r="D2299" s="40"/>
      <c r="E2299" s="60"/>
      <c r="F2299" s="61"/>
      <c r="G2299" s="299"/>
      <c r="H2299" s="150"/>
      <c r="I2299" s="296" t="str">
        <f>IF(ISERROR(VLOOKUP(B2298,vylosovanie!$N$10:$Q$162,3,0))=TRUE," ",VLOOKUP(B2298,vylosovanie!$N$10:$Q$162,4,0))</f>
        <v xml:space="preserve"> </v>
      </c>
      <c r="J2299" s="297"/>
      <c r="K2299" s="297"/>
      <c r="L2299" s="297"/>
      <c r="M2299" s="52"/>
      <c r="N2299" s="301"/>
      <c r="O2299" s="301"/>
      <c r="P2299" s="301"/>
      <c r="Q2299" s="301"/>
      <c r="R2299" s="301"/>
      <c r="S2299" s="301"/>
      <c r="T2299" s="301"/>
      <c r="U2299" s="52"/>
      <c r="V2299" s="295"/>
      <c r="W2299" s="56"/>
      <c r="X2299" s="52"/>
      <c r="AZ2299" s="58" t="s">
        <v>25</v>
      </c>
      <c r="BA2299" s="58">
        <v>5</v>
      </c>
    </row>
    <row r="2300" spans="1:53" ht="39.9" customHeight="1" x14ac:dyDescent="1.1000000000000001">
      <c r="C2300" s="40"/>
      <c r="D2300" s="40"/>
      <c r="E2300" s="53" t="s">
        <v>36</v>
      </c>
      <c r="F2300" s="54" t="s">
        <v>476</v>
      </c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6"/>
      <c r="X2300" s="52"/>
      <c r="AZ2300" s="58" t="s">
        <v>26</v>
      </c>
      <c r="BA2300" s="58">
        <v>6</v>
      </c>
    </row>
    <row r="2301" spans="1:53" ht="39.9" customHeight="1" x14ac:dyDescent="1.1000000000000001">
      <c r="C2301" s="40"/>
      <c r="D2301" s="40"/>
      <c r="E2301" s="60"/>
      <c r="F2301" s="61"/>
      <c r="G2301" s="52"/>
      <c r="H2301" s="52"/>
      <c r="I2301" s="52" t="s">
        <v>17</v>
      </c>
      <c r="J2301" s="52"/>
      <c r="K2301" s="52"/>
      <c r="L2301" s="52"/>
      <c r="M2301" s="52"/>
      <c r="N2301" s="62"/>
      <c r="O2301" s="55"/>
      <c r="P2301" s="55" t="s">
        <v>19</v>
      </c>
      <c r="Q2301" s="55"/>
      <c r="R2301" s="55"/>
      <c r="S2301" s="55"/>
      <c r="T2301" s="55"/>
      <c r="U2301" s="52"/>
      <c r="V2301" s="52"/>
      <c r="W2301" s="56"/>
      <c r="X2301" s="52"/>
      <c r="AZ2301" s="58" t="s">
        <v>27</v>
      </c>
      <c r="BA2301" s="58">
        <v>7</v>
      </c>
    </row>
    <row r="2302" spans="1:53" ht="39.9" customHeight="1" x14ac:dyDescent="1.1000000000000001">
      <c r="E2302" s="53" t="s">
        <v>11</v>
      </c>
      <c r="F2302" s="54"/>
      <c r="G2302" s="52"/>
      <c r="H2302" s="52"/>
      <c r="I2302" s="294"/>
      <c r="J2302" s="294"/>
      <c r="K2302" s="294"/>
      <c r="L2302" s="294"/>
      <c r="M2302" s="52"/>
      <c r="N2302" s="291" t="str">
        <f>IF(I2295="x",I2298,IF(I2298="x",I2295,IF(V2295="w",I2295,IF(V2298="w",I2298,IF(V2295&gt;V2298,I2295,IF(V2298&gt;V2295,I2298," "))))))</f>
        <v xml:space="preserve"> </v>
      </c>
      <c r="O2302" s="302"/>
      <c r="P2302" s="302"/>
      <c r="Q2302" s="302"/>
      <c r="R2302" s="302"/>
      <c r="S2302" s="303"/>
      <c r="T2302" s="52"/>
      <c r="U2302" s="52"/>
      <c r="V2302" s="52"/>
      <c r="W2302" s="56"/>
      <c r="X2302" s="52"/>
      <c r="AZ2302" s="58" t="s">
        <v>28</v>
      </c>
      <c r="BA2302" s="58">
        <v>8</v>
      </c>
    </row>
    <row r="2303" spans="1:53" ht="39.9" customHeight="1" x14ac:dyDescent="1.1000000000000001">
      <c r="E2303" s="60"/>
      <c r="F2303" s="61"/>
      <c r="G2303" s="52"/>
      <c r="H2303" s="52"/>
      <c r="I2303" s="294"/>
      <c r="J2303" s="294"/>
      <c r="K2303" s="294"/>
      <c r="L2303" s="294"/>
      <c r="M2303" s="52"/>
      <c r="N2303" s="291" t="str">
        <f>IF(I2296="x",I2299,IF(I2299="x",I2296,IF(V2295="w",I2296,IF(V2298="w",I2299,IF(V2295&gt;V2298,I2296,IF(V2298&gt;V2295,I2299," "))))))</f>
        <v xml:space="preserve"> </v>
      </c>
      <c r="O2303" s="302"/>
      <c r="P2303" s="302"/>
      <c r="Q2303" s="302"/>
      <c r="R2303" s="302"/>
      <c r="S2303" s="303"/>
      <c r="T2303" s="52"/>
      <c r="U2303" s="52"/>
      <c r="V2303" s="52"/>
      <c r="W2303" s="56"/>
      <c r="X2303" s="52"/>
    </row>
    <row r="2304" spans="1:53" ht="39.9" customHeight="1" x14ac:dyDescent="1.1000000000000001">
      <c r="E2304" s="53" t="s">
        <v>12</v>
      </c>
      <c r="F2304" s="149" t="e">
        <f>IF($K$1=8,VLOOKUP('zapisy k stolom'!F2293,PAVUK!$GR$2:$GS$8,2,0),IF($K$1=16,VLOOKUP('zapisy k stolom'!F2293,PAVUK!$HF$2:$HG$16,2,0),IF($K$1=32,VLOOKUP('zapisy k stolom'!F2293,PAVUK!$HB$2:$HC$32,2,0),IF('zapisy k stolom'!$K$1=64,VLOOKUP('zapisy k stolom'!F2293,PAVUK!$GX$2:$GY$64,2,0),IF('zapisy k stolom'!$K$1=128,VLOOKUP('zapisy k stolom'!F2293,PAVUK!$GT$2:$GU$128,2,0))))))</f>
        <v>#N/A</v>
      </c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6"/>
      <c r="X2304" s="52"/>
    </row>
    <row r="2305" spans="1:53" ht="39.9" customHeight="1" x14ac:dyDescent="1.1000000000000001">
      <c r="E2305" s="60"/>
      <c r="F2305" s="61"/>
      <c r="G2305" s="52"/>
      <c r="H2305" s="52" t="s">
        <v>18</v>
      </c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6"/>
      <c r="X2305" s="52"/>
    </row>
    <row r="2306" spans="1:53" ht="39.9" customHeight="1" x14ac:dyDescent="1.1000000000000001">
      <c r="E2306" s="60"/>
      <c r="F2306" s="61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6"/>
      <c r="X2306" s="52"/>
    </row>
    <row r="2307" spans="1:53" ht="39.9" customHeight="1" x14ac:dyDescent="1.1000000000000001">
      <c r="E2307" s="60"/>
      <c r="F2307" s="61"/>
      <c r="G2307" s="52"/>
      <c r="H2307" s="52"/>
      <c r="I2307" s="289" t="str">
        <f>I2295</f>
        <v xml:space="preserve"> </v>
      </c>
      <c r="J2307" s="289"/>
      <c r="K2307" s="289"/>
      <c r="L2307" s="289"/>
      <c r="M2307" s="52"/>
      <c r="N2307" s="52"/>
      <c r="P2307" s="289" t="str">
        <f>I2298</f>
        <v xml:space="preserve"> </v>
      </c>
      <c r="Q2307" s="289"/>
      <c r="R2307" s="289"/>
      <c r="S2307" s="289"/>
      <c r="T2307" s="290"/>
      <c r="U2307" s="290"/>
      <c r="V2307" s="52"/>
      <c r="W2307" s="56"/>
      <c r="X2307" s="52"/>
    </row>
    <row r="2308" spans="1:53" ht="39.9" customHeight="1" x14ac:dyDescent="1.1000000000000001">
      <c r="E2308" s="60"/>
      <c r="F2308" s="61"/>
      <c r="G2308" s="52"/>
      <c r="H2308" s="52"/>
      <c r="I2308" s="289" t="str">
        <f>I2296</f>
        <v xml:space="preserve"> </v>
      </c>
      <c r="J2308" s="289"/>
      <c r="K2308" s="289"/>
      <c r="L2308" s="289"/>
      <c r="M2308" s="52"/>
      <c r="N2308" s="52"/>
      <c r="O2308" s="52"/>
      <c r="P2308" s="289" t="str">
        <f>I2299</f>
        <v xml:space="preserve"> </v>
      </c>
      <c r="Q2308" s="289"/>
      <c r="R2308" s="289"/>
      <c r="S2308" s="289"/>
      <c r="T2308" s="290"/>
      <c r="U2308" s="290"/>
      <c r="V2308" s="52"/>
      <c r="W2308" s="56"/>
      <c r="X2308" s="52"/>
    </row>
    <row r="2309" spans="1:53" ht="69.900000000000006" customHeight="1" x14ac:dyDescent="1.1000000000000001">
      <c r="E2309" s="53"/>
      <c r="F2309" s="54"/>
      <c r="G2309" s="52"/>
      <c r="H2309" s="63" t="s">
        <v>21</v>
      </c>
      <c r="I2309" s="291"/>
      <c r="J2309" s="292"/>
      <c r="K2309" s="292"/>
      <c r="L2309" s="293"/>
      <c r="M2309" s="52"/>
      <c r="N2309" s="52"/>
      <c r="O2309" s="63" t="s">
        <v>21</v>
      </c>
      <c r="P2309" s="294"/>
      <c r="Q2309" s="294"/>
      <c r="R2309" s="294"/>
      <c r="S2309" s="294"/>
      <c r="T2309" s="294"/>
      <c r="U2309" s="294"/>
      <c r="V2309" s="52"/>
      <c r="W2309" s="56"/>
      <c r="X2309" s="52"/>
    </row>
    <row r="2310" spans="1:53" ht="69.900000000000006" customHeight="1" x14ac:dyDescent="1.1000000000000001">
      <c r="E2310" s="53"/>
      <c r="F2310" s="54"/>
      <c r="G2310" s="52"/>
      <c r="H2310" s="63" t="s">
        <v>22</v>
      </c>
      <c r="I2310" s="294"/>
      <c r="J2310" s="294"/>
      <c r="K2310" s="294"/>
      <c r="L2310" s="294"/>
      <c r="M2310" s="52"/>
      <c r="N2310" s="52"/>
      <c r="O2310" s="63" t="s">
        <v>22</v>
      </c>
      <c r="P2310" s="294"/>
      <c r="Q2310" s="294"/>
      <c r="R2310" s="294"/>
      <c r="S2310" s="294"/>
      <c r="T2310" s="294"/>
      <c r="U2310" s="294"/>
      <c r="V2310" s="52"/>
      <c r="W2310" s="56"/>
      <c r="X2310" s="52"/>
    </row>
    <row r="2311" spans="1:53" ht="69.900000000000006" customHeight="1" x14ac:dyDescent="1.1000000000000001">
      <c r="E2311" s="53"/>
      <c r="F2311" s="54"/>
      <c r="G2311" s="52"/>
      <c r="H2311" s="63" t="s">
        <v>22</v>
      </c>
      <c r="I2311" s="294"/>
      <c r="J2311" s="294"/>
      <c r="K2311" s="294"/>
      <c r="L2311" s="294"/>
      <c r="M2311" s="52"/>
      <c r="N2311" s="52"/>
      <c r="O2311" s="63" t="s">
        <v>22</v>
      </c>
      <c r="P2311" s="294"/>
      <c r="Q2311" s="294"/>
      <c r="R2311" s="294"/>
      <c r="S2311" s="294"/>
      <c r="T2311" s="294"/>
      <c r="U2311" s="294"/>
      <c r="V2311" s="52"/>
      <c r="W2311" s="56"/>
      <c r="X2311" s="52"/>
    </row>
    <row r="2312" spans="1:53" ht="39.9" customHeight="1" thickBot="1" x14ac:dyDescent="1.1499999999999999">
      <c r="E2312" s="64"/>
      <c r="F2312" s="65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7"/>
      <c r="U2312" s="67"/>
      <c r="V2312" s="67"/>
      <c r="W2312" s="68"/>
      <c r="X2312" s="52"/>
    </row>
    <row r="2313" spans="1:53" ht="61.8" thickBot="1" x14ac:dyDescent="1.1499999999999999"/>
    <row r="2314" spans="1:53" ht="39.9" customHeight="1" x14ac:dyDescent="1.1000000000000001">
      <c r="A2314" s="41" t="e">
        <f>F2325</f>
        <v>#N/A</v>
      </c>
      <c r="C2314" s="40"/>
      <c r="D2314" s="40"/>
      <c r="E2314" s="48" t="s">
        <v>39</v>
      </c>
      <c r="F2314" s="49">
        <f>F2293+1</f>
        <v>111</v>
      </c>
      <c r="G2314" s="50"/>
      <c r="H2314" s="86" t="s">
        <v>192</v>
      </c>
      <c r="I2314" s="50"/>
      <c r="J2314" s="50"/>
      <c r="K2314" s="50"/>
      <c r="L2314" s="50"/>
      <c r="M2314" s="50"/>
      <c r="N2314" s="50"/>
      <c r="O2314" s="50"/>
      <c r="P2314" s="50"/>
      <c r="Q2314" s="50"/>
      <c r="R2314" s="50"/>
      <c r="S2314" s="50"/>
      <c r="T2314" s="50"/>
      <c r="U2314" s="50"/>
      <c r="V2314" s="50" t="s">
        <v>15</v>
      </c>
      <c r="W2314" s="51"/>
      <c r="X2314" s="52"/>
      <c r="Y2314" s="42" t="e">
        <f>A2316</f>
        <v>#N/A</v>
      </c>
      <c r="Z2314" s="47" t="str">
        <f>CONCATENATE("(",V2316,":",V2319,")")</f>
        <v>(3:0)</v>
      </c>
      <c r="AA2314" s="44" t="str">
        <f>IF(N2323=" ","",IF(N2323=I2316,B2316,IF(N2323=I2319,B2319," ")))</f>
        <v/>
      </c>
      <c r="AB2314" s="44" t="str">
        <f>IF(V2316&gt;V2319,AV2314,IF(V2319&gt;V2316,AV2315,""))</f>
        <v xml:space="preserve">3:0 ( 7,8,9,,,, ) </v>
      </c>
      <c r="AC2314" s="44" t="e">
        <f>CONCATENATE("Tbl.: ",F2316,"   H: ",F2319,"   D: ",F2318)</f>
        <v>#N/A</v>
      </c>
      <c r="AD2314" s="42" t="e">
        <f>IF(OR(I2319="X",I2316="X"),"",IF(N2323=I2316,B2319,B2316))</f>
        <v>#N/A</v>
      </c>
      <c r="AE2314" s="42" t="s">
        <v>4</v>
      </c>
      <c r="AV2314" s="45" t="str">
        <f>CONCATENATE(V2316,":",V2319, " ( ",AN2316,",",AO2316,",",AP2316,",",AQ2316,",",AR2316,",",AS2316,",",AT2316," ) ")</f>
        <v xml:space="preserve">3:0 ( 7,8,9,,,, ) </v>
      </c>
    </row>
    <row r="2315" spans="1:53" ht="39.9" customHeight="1" x14ac:dyDescent="1.1000000000000001">
      <c r="C2315" s="40"/>
      <c r="D2315" s="40"/>
      <c r="E2315" s="53"/>
      <c r="F2315" s="54"/>
      <c r="G2315" s="85" t="s">
        <v>191</v>
      </c>
      <c r="H2315" s="87" t="s">
        <v>193</v>
      </c>
      <c r="I2315" s="52"/>
      <c r="J2315" s="52"/>
      <c r="K2315" s="52"/>
      <c r="L2315" s="52"/>
      <c r="M2315" s="52"/>
      <c r="N2315" s="55">
        <v>1</v>
      </c>
      <c r="O2315" s="55">
        <v>2</v>
      </c>
      <c r="P2315" s="55">
        <v>3</v>
      </c>
      <c r="Q2315" s="55">
        <v>4</v>
      </c>
      <c r="R2315" s="55">
        <v>5</v>
      </c>
      <c r="S2315" s="55">
        <v>6</v>
      </c>
      <c r="T2315" s="55">
        <v>7</v>
      </c>
      <c r="U2315" s="52"/>
      <c r="V2315" s="55" t="s">
        <v>16</v>
      </c>
      <c r="W2315" s="56"/>
      <c r="X2315" s="52"/>
      <c r="AE2315" s="42" t="s">
        <v>38</v>
      </c>
      <c r="AV2315" s="45" t="str">
        <f>CONCATENATE(V2319,":",V2316, " ( ",AN2317,",",AO2317,",",AP2317,",",AQ2317,",",AR2317,",",AS2317,",",AT2317," ) ")</f>
        <v xml:space="preserve">0:3 ( -7,-8,-9,,,, ) </v>
      </c>
    </row>
    <row r="2316" spans="1:53" ht="39.9" customHeight="1" x14ac:dyDescent="1.1000000000000001">
      <c r="A2316" s="41" t="e">
        <f>CONCATENATE(1,A2314)</f>
        <v>#N/A</v>
      </c>
      <c r="B2316" s="41" t="e">
        <f>VLOOKUP(A2316,'KO KODY SPOLU'!$A$3:$B$478,2,0)</f>
        <v>#N/A</v>
      </c>
      <c r="C2316" s="40"/>
      <c r="D2316" s="40"/>
      <c r="E2316" s="53" t="s">
        <v>14</v>
      </c>
      <c r="F2316" s="54" t="e">
        <f>VLOOKUP(A2314,'zoznam zapasov pomoc'!$A$6:$K$133,11,0)</f>
        <v>#N/A</v>
      </c>
      <c r="G2316" s="298"/>
      <c r="H2316" s="150"/>
      <c r="I2316" s="296" t="str">
        <f>IF(ISERROR(VLOOKUP(B2316,vylosovanie!$N$10:$Q$162,3,0))=TRUE," ",VLOOKUP(B2316,vylosovanie!$N$10:$Q$162,3,0))</f>
        <v xml:space="preserve"> </v>
      </c>
      <c r="J2316" s="297"/>
      <c r="K2316" s="297"/>
      <c r="L2316" s="297"/>
      <c r="M2316" s="52"/>
      <c r="N2316" s="300">
        <v>11</v>
      </c>
      <c r="O2316" s="300">
        <v>11</v>
      </c>
      <c r="P2316" s="300">
        <v>11</v>
      </c>
      <c r="Q2316" s="300"/>
      <c r="R2316" s="300"/>
      <c r="S2316" s="300"/>
      <c r="T2316" s="300"/>
      <c r="U2316" s="52"/>
      <c r="V2316" s="295">
        <f>IF(SUM(AF2316:AL2317)=0,"",SUM(AF2316:AL2316))</f>
        <v>3</v>
      </c>
      <c r="W2316" s="56"/>
      <c r="X2316" s="52"/>
      <c r="AE2316" s="42">
        <f>VLOOKUP(I2316,vylosovanie!$F$5:$L$41,7,0)</f>
        <v>51</v>
      </c>
      <c r="AF2316" s="57">
        <f>IF(N2316&gt;N2319,1,0)</f>
        <v>1</v>
      </c>
      <c r="AG2316" s="57">
        <f t="shared" ref="AG2316" si="2860">IF(O2316&gt;O2319,1,0)</f>
        <v>1</v>
      </c>
      <c r="AH2316" s="57">
        <f t="shared" ref="AH2316" si="2861">IF(P2316&gt;P2319,1,0)</f>
        <v>1</v>
      </c>
      <c r="AI2316" s="57">
        <f t="shared" ref="AI2316" si="2862">IF(Q2316&gt;Q2319,1,0)</f>
        <v>0</v>
      </c>
      <c r="AJ2316" s="57">
        <f t="shared" ref="AJ2316" si="2863">IF(R2316&gt;R2319,1,0)</f>
        <v>0</v>
      </c>
      <c r="AK2316" s="57">
        <f t="shared" ref="AK2316" si="2864">IF(S2316&gt;S2319,1,0)</f>
        <v>0</v>
      </c>
      <c r="AL2316" s="57">
        <f t="shared" ref="AL2316" si="2865">IF(T2316&gt;T2319,1,0)</f>
        <v>0</v>
      </c>
      <c r="AN2316" s="57">
        <f t="shared" ref="AN2316" si="2866">IF(ISBLANK(N2316)=TRUE,"",IF(AF2316=1,N2319,-N2316))</f>
        <v>7</v>
      </c>
      <c r="AO2316" s="57">
        <f t="shared" ref="AO2316" si="2867">IF(ISBLANK(O2316)=TRUE,"",IF(AG2316=1,O2319,-O2316))</f>
        <v>8</v>
      </c>
      <c r="AP2316" s="57">
        <f t="shared" ref="AP2316" si="2868">IF(ISBLANK(P2316)=TRUE,"",IF(AH2316=1,P2319,-P2316))</f>
        <v>9</v>
      </c>
      <c r="AQ2316" s="57" t="str">
        <f t="shared" ref="AQ2316" si="2869">IF(ISBLANK(Q2316)=TRUE,"",IF(AI2316=1,Q2319,-Q2316))</f>
        <v/>
      </c>
      <c r="AR2316" s="57" t="str">
        <f t="shared" ref="AR2316" si="2870">IF(ISBLANK(R2316)=TRUE,"",IF(AJ2316=1,R2319,-R2316))</f>
        <v/>
      </c>
      <c r="AS2316" s="57" t="str">
        <f t="shared" ref="AS2316" si="2871">IF(ISBLANK(S2316)=TRUE,"",IF(AK2316=1,S2319,-S2316))</f>
        <v/>
      </c>
      <c r="AT2316" s="57" t="str">
        <f t="shared" ref="AT2316" si="2872">IF(ISBLANK(T2316)=TRUE,"",IF(AL2316=1,T2319,-T2316))</f>
        <v/>
      </c>
      <c r="AZ2316" s="58" t="s">
        <v>5</v>
      </c>
      <c r="BA2316" s="58">
        <v>1</v>
      </c>
    </row>
    <row r="2317" spans="1:53" ht="39.9" customHeight="1" x14ac:dyDescent="1.1000000000000001">
      <c r="C2317" s="40"/>
      <c r="D2317" s="40"/>
      <c r="E2317" s="53"/>
      <c r="F2317" s="54"/>
      <c r="G2317" s="299"/>
      <c r="H2317" s="150"/>
      <c r="I2317" s="296" t="str">
        <f>IF(ISERROR(VLOOKUP(B2316,vylosovanie!$N$10:$Q$162,3,0))=TRUE," ",VLOOKUP(B2316,vylosovanie!$N$10:$Q$162,4,0))</f>
        <v xml:space="preserve"> </v>
      </c>
      <c r="J2317" s="297"/>
      <c r="K2317" s="297"/>
      <c r="L2317" s="297"/>
      <c r="M2317" s="52"/>
      <c r="N2317" s="301"/>
      <c r="O2317" s="301"/>
      <c r="P2317" s="301"/>
      <c r="Q2317" s="301"/>
      <c r="R2317" s="301"/>
      <c r="S2317" s="301"/>
      <c r="T2317" s="301"/>
      <c r="U2317" s="52"/>
      <c r="V2317" s="295"/>
      <c r="W2317" s="56"/>
      <c r="X2317" s="52"/>
      <c r="AE2317" s="42">
        <f>VLOOKUP(I2319,vylosovanie!$F$5:$L$41,7,0)</f>
        <v>51</v>
      </c>
      <c r="AF2317" s="57">
        <f>IF(N2319&gt;N2316,1,0)</f>
        <v>0</v>
      </c>
      <c r="AG2317" s="57">
        <f t="shared" ref="AG2317" si="2873">IF(O2319&gt;O2316,1,0)</f>
        <v>0</v>
      </c>
      <c r="AH2317" s="57">
        <f t="shared" ref="AH2317" si="2874">IF(P2319&gt;P2316,1,0)</f>
        <v>0</v>
      </c>
      <c r="AI2317" s="57">
        <f t="shared" ref="AI2317" si="2875">IF(Q2319&gt;Q2316,1,0)</f>
        <v>0</v>
      </c>
      <c r="AJ2317" s="57">
        <f t="shared" ref="AJ2317" si="2876">IF(R2319&gt;R2316,1,0)</f>
        <v>0</v>
      </c>
      <c r="AK2317" s="57">
        <f t="shared" ref="AK2317" si="2877">IF(S2319&gt;S2316,1,0)</f>
        <v>0</v>
      </c>
      <c r="AL2317" s="57">
        <f t="shared" ref="AL2317" si="2878">IF(T2319&gt;T2316,1,0)</f>
        <v>0</v>
      </c>
      <c r="AN2317" s="57">
        <f t="shared" ref="AN2317" si="2879">IF(ISBLANK(N2319)=TRUE,"",IF(AF2317=1,N2316,-N2319))</f>
        <v>-7</v>
      </c>
      <c r="AO2317" s="57">
        <f t="shared" ref="AO2317" si="2880">IF(ISBLANK(O2319)=TRUE,"",IF(AG2317=1,O2316,-O2319))</f>
        <v>-8</v>
      </c>
      <c r="AP2317" s="57">
        <f t="shared" ref="AP2317" si="2881">IF(ISBLANK(P2319)=TRUE,"",IF(AH2317=1,P2316,-P2319))</f>
        <v>-9</v>
      </c>
      <c r="AQ2317" s="57" t="str">
        <f t="shared" ref="AQ2317" si="2882">IF(ISBLANK(Q2319)=TRUE,"",IF(AI2317=1,Q2316,-Q2319))</f>
        <v/>
      </c>
      <c r="AR2317" s="57" t="str">
        <f t="shared" ref="AR2317" si="2883">IF(ISBLANK(R2319)=TRUE,"",IF(AJ2317=1,R2316,-R2319))</f>
        <v/>
      </c>
      <c r="AS2317" s="57" t="str">
        <f t="shared" ref="AS2317" si="2884">IF(ISBLANK(S2319)=TRUE,"",IF(AK2317=1,S2316,-S2319))</f>
        <v/>
      </c>
      <c r="AT2317" s="57" t="str">
        <f t="shared" ref="AT2317" si="2885">IF(ISBLANK(T2319)=TRUE,"",IF(AL2317=1,T2316,-T2319))</f>
        <v/>
      </c>
      <c r="AZ2317" s="58" t="s">
        <v>10</v>
      </c>
      <c r="BA2317" s="58">
        <v>2</v>
      </c>
    </row>
    <row r="2318" spans="1:53" ht="39.9" customHeight="1" x14ac:dyDescent="1.1000000000000001">
      <c r="C2318" s="40"/>
      <c r="D2318" s="40"/>
      <c r="E2318" s="53" t="s">
        <v>20</v>
      </c>
      <c r="F2318" s="54" t="e">
        <f>VLOOKUP(A2314,'zoznam zapasov pomoc'!$A$6:$K$133,9,0)</f>
        <v>#N/A</v>
      </c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6"/>
      <c r="X2318" s="52"/>
      <c r="AZ2318" s="58" t="s">
        <v>23</v>
      </c>
      <c r="BA2318" s="58">
        <v>3</v>
      </c>
    </row>
    <row r="2319" spans="1:53" ht="39.9" customHeight="1" x14ac:dyDescent="1.1000000000000001">
      <c r="A2319" s="41" t="e">
        <f>CONCATENATE(2,A2314)</f>
        <v>#N/A</v>
      </c>
      <c r="B2319" s="41" t="e">
        <f>VLOOKUP(A2319,'KO KODY SPOLU'!$A$3:$B$478,2,0)</f>
        <v>#N/A</v>
      </c>
      <c r="C2319" s="40"/>
      <c r="D2319" s="40"/>
      <c r="E2319" s="53" t="s">
        <v>13</v>
      </c>
      <c r="F2319" s="59" t="e">
        <f>VLOOKUP(A2314,'zoznam zapasov pomoc'!$A$6:$K$133,10,0)</f>
        <v>#N/A</v>
      </c>
      <c r="G2319" s="298"/>
      <c r="H2319" s="150"/>
      <c r="I2319" s="296" t="str">
        <f>IF(ISERROR(VLOOKUP(B2319,vylosovanie!$N$10:$Q$162,3,0))=TRUE," ",VLOOKUP(B2319,vylosovanie!$N$10:$Q$162,3,0))</f>
        <v xml:space="preserve"> </v>
      </c>
      <c r="J2319" s="297"/>
      <c r="K2319" s="297"/>
      <c r="L2319" s="297"/>
      <c r="M2319" s="52"/>
      <c r="N2319" s="300">
        <v>7</v>
      </c>
      <c r="O2319" s="300">
        <v>8</v>
      </c>
      <c r="P2319" s="300">
        <v>9</v>
      </c>
      <c r="Q2319" s="300"/>
      <c r="R2319" s="300"/>
      <c r="S2319" s="300"/>
      <c r="T2319" s="300"/>
      <c r="U2319" s="52"/>
      <c r="V2319" s="295">
        <f>IF(SUM(AF2316:AL2317)=0,"",SUM(AF2317:AL2317))</f>
        <v>0</v>
      </c>
      <c r="W2319" s="56"/>
      <c r="X2319" s="52"/>
      <c r="AZ2319" s="58" t="s">
        <v>24</v>
      </c>
      <c r="BA2319" s="58">
        <v>4</v>
      </c>
    </row>
    <row r="2320" spans="1:53" ht="39.9" customHeight="1" x14ac:dyDescent="1.1000000000000001">
      <c r="C2320" s="40"/>
      <c r="D2320" s="40"/>
      <c r="E2320" s="60"/>
      <c r="F2320" s="61"/>
      <c r="G2320" s="299"/>
      <c r="H2320" s="150"/>
      <c r="I2320" s="296" t="str">
        <f>IF(ISERROR(VLOOKUP(B2319,vylosovanie!$N$10:$Q$162,3,0))=TRUE," ",VLOOKUP(B2319,vylosovanie!$N$10:$Q$162,4,0))</f>
        <v xml:space="preserve"> </v>
      </c>
      <c r="J2320" s="297"/>
      <c r="K2320" s="297"/>
      <c r="L2320" s="297"/>
      <c r="M2320" s="52"/>
      <c r="N2320" s="301"/>
      <c r="O2320" s="301"/>
      <c r="P2320" s="301"/>
      <c r="Q2320" s="301"/>
      <c r="R2320" s="301"/>
      <c r="S2320" s="301"/>
      <c r="T2320" s="301"/>
      <c r="U2320" s="52"/>
      <c r="V2320" s="295"/>
      <c r="W2320" s="56"/>
      <c r="X2320" s="52"/>
      <c r="AZ2320" s="58" t="s">
        <v>25</v>
      </c>
      <c r="BA2320" s="58">
        <v>5</v>
      </c>
    </row>
    <row r="2321" spans="1:53" ht="39.9" customHeight="1" x14ac:dyDescent="1.1000000000000001">
      <c r="C2321" s="40"/>
      <c r="D2321" s="40"/>
      <c r="E2321" s="53" t="s">
        <v>36</v>
      </c>
      <c r="F2321" s="54" t="s">
        <v>476</v>
      </c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6"/>
      <c r="X2321" s="52"/>
      <c r="AZ2321" s="58" t="s">
        <v>26</v>
      </c>
      <c r="BA2321" s="58">
        <v>6</v>
      </c>
    </row>
    <row r="2322" spans="1:53" ht="39.9" customHeight="1" x14ac:dyDescent="1.1000000000000001">
      <c r="C2322" s="40"/>
      <c r="D2322" s="40"/>
      <c r="E2322" s="60"/>
      <c r="F2322" s="61"/>
      <c r="G2322" s="52"/>
      <c r="H2322" s="52"/>
      <c r="I2322" s="52" t="s">
        <v>17</v>
      </c>
      <c r="J2322" s="52"/>
      <c r="K2322" s="52"/>
      <c r="L2322" s="52"/>
      <c r="M2322" s="52"/>
      <c r="N2322" s="62"/>
      <c r="O2322" s="55"/>
      <c r="P2322" s="55" t="s">
        <v>19</v>
      </c>
      <c r="Q2322" s="55"/>
      <c r="R2322" s="55"/>
      <c r="S2322" s="55"/>
      <c r="T2322" s="55"/>
      <c r="U2322" s="52"/>
      <c r="V2322" s="52"/>
      <c r="W2322" s="56"/>
      <c r="X2322" s="52"/>
      <c r="AZ2322" s="58" t="s">
        <v>27</v>
      </c>
      <c r="BA2322" s="58">
        <v>7</v>
      </c>
    </row>
    <row r="2323" spans="1:53" ht="39.9" customHeight="1" x14ac:dyDescent="1.1000000000000001">
      <c r="E2323" s="53" t="s">
        <v>11</v>
      </c>
      <c r="F2323" s="54"/>
      <c r="G2323" s="52"/>
      <c r="H2323" s="52"/>
      <c r="I2323" s="294"/>
      <c r="J2323" s="294"/>
      <c r="K2323" s="294"/>
      <c r="L2323" s="294"/>
      <c r="M2323" s="52"/>
      <c r="N2323" s="291" t="str">
        <f>IF(I2316="x",I2319,IF(I2319="x",I2316,IF(V2316="w",I2316,IF(V2319="w",I2319,IF(V2316&gt;V2319,I2316,IF(V2319&gt;V2316,I2319," "))))))</f>
        <v xml:space="preserve"> </v>
      </c>
      <c r="O2323" s="302"/>
      <c r="P2323" s="302"/>
      <c r="Q2323" s="302"/>
      <c r="R2323" s="302"/>
      <c r="S2323" s="303"/>
      <c r="T2323" s="52"/>
      <c r="U2323" s="52"/>
      <c r="V2323" s="52"/>
      <c r="W2323" s="56"/>
      <c r="X2323" s="52"/>
      <c r="AZ2323" s="58" t="s">
        <v>28</v>
      </c>
      <c r="BA2323" s="58">
        <v>8</v>
      </c>
    </row>
    <row r="2324" spans="1:53" ht="39.9" customHeight="1" x14ac:dyDescent="1.1000000000000001">
      <c r="E2324" s="60"/>
      <c r="F2324" s="61"/>
      <c r="G2324" s="52"/>
      <c r="H2324" s="52"/>
      <c r="I2324" s="294"/>
      <c r="J2324" s="294"/>
      <c r="K2324" s="294"/>
      <c r="L2324" s="294"/>
      <c r="M2324" s="52"/>
      <c r="N2324" s="291" t="str">
        <f>IF(I2317="x",I2320,IF(I2320="x",I2317,IF(V2316="w",I2317,IF(V2319="w",I2320,IF(V2316&gt;V2319,I2317,IF(V2319&gt;V2316,I2320," "))))))</f>
        <v xml:space="preserve"> </v>
      </c>
      <c r="O2324" s="302"/>
      <c r="P2324" s="302"/>
      <c r="Q2324" s="302"/>
      <c r="R2324" s="302"/>
      <c r="S2324" s="303"/>
      <c r="T2324" s="52"/>
      <c r="U2324" s="52"/>
      <c r="V2324" s="52"/>
      <c r="W2324" s="56"/>
      <c r="X2324" s="52"/>
    </row>
    <row r="2325" spans="1:53" ht="39.9" customHeight="1" x14ac:dyDescent="1.1000000000000001">
      <c r="E2325" s="53" t="s">
        <v>12</v>
      </c>
      <c r="F2325" s="149" t="e">
        <f>IF($K$1=8,VLOOKUP('zapisy k stolom'!F2314,PAVUK!$GR$2:$GS$8,2,0),IF($K$1=16,VLOOKUP('zapisy k stolom'!F2314,PAVUK!$HF$2:$HG$16,2,0),IF($K$1=32,VLOOKUP('zapisy k stolom'!F2314,PAVUK!$HB$2:$HC$32,2,0),IF('zapisy k stolom'!$K$1=64,VLOOKUP('zapisy k stolom'!F2314,PAVUK!$GX$2:$GY$64,2,0),IF('zapisy k stolom'!$K$1=128,VLOOKUP('zapisy k stolom'!F2314,PAVUK!$GT$2:$GU$128,2,0))))))</f>
        <v>#N/A</v>
      </c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6"/>
      <c r="X2325" s="52"/>
    </row>
    <row r="2326" spans="1:53" ht="39.9" customHeight="1" x14ac:dyDescent="1.1000000000000001">
      <c r="E2326" s="60"/>
      <c r="F2326" s="61"/>
      <c r="G2326" s="52"/>
      <c r="H2326" s="52" t="s">
        <v>18</v>
      </c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6"/>
      <c r="X2326" s="52"/>
    </row>
    <row r="2327" spans="1:53" ht="39.9" customHeight="1" x14ac:dyDescent="1.1000000000000001">
      <c r="E2327" s="60"/>
      <c r="F2327" s="61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6"/>
      <c r="X2327" s="52"/>
    </row>
    <row r="2328" spans="1:53" ht="39.9" customHeight="1" x14ac:dyDescent="1.1000000000000001">
      <c r="E2328" s="60"/>
      <c r="F2328" s="61"/>
      <c r="G2328" s="52"/>
      <c r="H2328" s="52"/>
      <c r="I2328" s="289" t="str">
        <f>I2316</f>
        <v xml:space="preserve"> </v>
      </c>
      <c r="J2328" s="289"/>
      <c r="K2328" s="289"/>
      <c r="L2328" s="289"/>
      <c r="M2328" s="52"/>
      <c r="N2328" s="52"/>
      <c r="P2328" s="289" t="str">
        <f>I2319</f>
        <v xml:space="preserve"> </v>
      </c>
      <c r="Q2328" s="289"/>
      <c r="R2328" s="289"/>
      <c r="S2328" s="289"/>
      <c r="T2328" s="290"/>
      <c r="U2328" s="290"/>
      <c r="V2328" s="52"/>
      <c r="W2328" s="56"/>
      <c r="X2328" s="52"/>
    </row>
    <row r="2329" spans="1:53" ht="39.9" customHeight="1" x14ac:dyDescent="1.1000000000000001">
      <c r="E2329" s="60"/>
      <c r="F2329" s="61"/>
      <c r="G2329" s="52"/>
      <c r="H2329" s="52"/>
      <c r="I2329" s="289" t="str">
        <f>I2317</f>
        <v xml:space="preserve"> </v>
      </c>
      <c r="J2329" s="289"/>
      <c r="K2329" s="289"/>
      <c r="L2329" s="289"/>
      <c r="M2329" s="52"/>
      <c r="N2329" s="52"/>
      <c r="O2329" s="52"/>
      <c r="P2329" s="289" t="str">
        <f>I2320</f>
        <v xml:space="preserve"> </v>
      </c>
      <c r="Q2329" s="289"/>
      <c r="R2329" s="289"/>
      <c r="S2329" s="289"/>
      <c r="T2329" s="290"/>
      <c r="U2329" s="290"/>
      <c r="V2329" s="52"/>
      <c r="W2329" s="56"/>
      <c r="X2329" s="52"/>
    </row>
    <row r="2330" spans="1:53" ht="69.900000000000006" customHeight="1" x14ac:dyDescent="1.1000000000000001">
      <c r="E2330" s="53"/>
      <c r="F2330" s="54"/>
      <c r="G2330" s="52"/>
      <c r="H2330" s="63" t="s">
        <v>21</v>
      </c>
      <c r="I2330" s="291"/>
      <c r="J2330" s="292"/>
      <c r="K2330" s="292"/>
      <c r="L2330" s="293"/>
      <c r="M2330" s="52"/>
      <c r="N2330" s="52"/>
      <c r="O2330" s="63" t="s">
        <v>21</v>
      </c>
      <c r="P2330" s="294"/>
      <c r="Q2330" s="294"/>
      <c r="R2330" s="294"/>
      <c r="S2330" s="294"/>
      <c r="T2330" s="294"/>
      <c r="U2330" s="294"/>
      <c r="V2330" s="52"/>
      <c r="W2330" s="56"/>
      <c r="X2330" s="52"/>
    </row>
    <row r="2331" spans="1:53" ht="69.900000000000006" customHeight="1" x14ac:dyDescent="1.1000000000000001">
      <c r="E2331" s="53"/>
      <c r="F2331" s="54"/>
      <c r="G2331" s="52"/>
      <c r="H2331" s="63" t="s">
        <v>22</v>
      </c>
      <c r="I2331" s="294"/>
      <c r="J2331" s="294"/>
      <c r="K2331" s="294"/>
      <c r="L2331" s="294"/>
      <c r="M2331" s="52"/>
      <c r="N2331" s="52"/>
      <c r="O2331" s="63" t="s">
        <v>22</v>
      </c>
      <c r="P2331" s="294"/>
      <c r="Q2331" s="294"/>
      <c r="R2331" s="294"/>
      <c r="S2331" s="294"/>
      <c r="T2331" s="294"/>
      <c r="U2331" s="294"/>
      <c r="V2331" s="52"/>
      <c r="W2331" s="56"/>
      <c r="X2331" s="52"/>
    </row>
    <row r="2332" spans="1:53" ht="69.900000000000006" customHeight="1" x14ac:dyDescent="1.1000000000000001">
      <c r="E2332" s="53"/>
      <c r="F2332" s="54"/>
      <c r="G2332" s="52"/>
      <c r="H2332" s="63" t="s">
        <v>22</v>
      </c>
      <c r="I2332" s="294"/>
      <c r="J2332" s="294"/>
      <c r="K2332" s="294"/>
      <c r="L2332" s="294"/>
      <c r="M2332" s="52"/>
      <c r="N2332" s="52"/>
      <c r="O2332" s="63" t="s">
        <v>22</v>
      </c>
      <c r="P2332" s="294"/>
      <c r="Q2332" s="294"/>
      <c r="R2332" s="294"/>
      <c r="S2332" s="294"/>
      <c r="T2332" s="294"/>
      <c r="U2332" s="294"/>
      <c r="V2332" s="52"/>
      <c r="W2332" s="56"/>
      <c r="X2332" s="52"/>
    </row>
    <row r="2333" spans="1:53" ht="39.9" customHeight="1" thickBot="1" x14ac:dyDescent="1.1499999999999999">
      <c r="E2333" s="64"/>
      <c r="F2333" s="65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7"/>
      <c r="U2333" s="67"/>
      <c r="V2333" s="67"/>
      <c r="W2333" s="68"/>
      <c r="X2333" s="52"/>
    </row>
    <row r="2334" spans="1:53" ht="61.8" thickBot="1" x14ac:dyDescent="1.1499999999999999"/>
    <row r="2335" spans="1:53" ht="39.9" customHeight="1" x14ac:dyDescent="1.1000000000000001">
      <c r="A2335" s="41" t="e">
        <f>F2346</f>
        <v>#N/A</v>
      </c>
      <c r="C2335" s="40"/>
      <c r="D2335" s="40"/>
      <c r="E2335" s="48" t="s">
        <v>39</v>
      </c>
      <c r="F2335" s="49">
        <f>F2314+1</f>
        <v>112</v>
      </c>
      <c r="G2335" s="50"/>
      <c r="H2335" s="86" t="s">
        <v>192</v>
      </c>
      <c r="I2335" s="50"/>
      <c r="J2335" s="50"/>
      <c r="K2335" s="50"/>
      <c r="L2335" s="50"/>
      <c r="M2335" s="50"/>
      <c r="N2335" s="50"/>
      <c r="O2335" s="50"/>
      <c r="P2335" s="50"/>
      <c r="Q2335" s="50"/>
      <c r="R2335" s="50"/>
      <c r="S2335" s="50"/>
      <c r="T2335" s="50"/>
      <c r="U2335" s="50"/>
      <c r="V2335" s="50" t="s">
        <v>15</v>
      </c>
      <c r="W2335" s="51"/>
      <c r="X2335" s="52"/>
      <c r="Y2335" s="42" t="e">
        <f>A2337</f>
        <v>#N/A</v>
      </c>
      <c r="Z2335" s="47" t="str">
        <f>CONCATENATE("(",V2337,":",V2340,")")</f>
        <v>(:)</v>
      </c>
      <c r="AA2335" s="44" t="str">
        <f>IF(N2344=" ","",IF(N2344=I2337,B2337,IF(N2344=I2340,B2340," ")))</f>
        <v/>
      </c>
      <c r="AB2335" s="44" t="str">
        <f>IF(V2337&gt;V2340,AV2335,IF(V2340&gt;V2337,AV2336,""))</f>
        <v/>
      </c>
      <c r="AC2335" s="44" t="e">
        <f>CONCATENATE("Tbl.: ",F2337,"   H: ",F2340,"   D: ",F2339)</f>
        <v>#N/A</v>
      </c>
      <c r="AD2335" s="42" t="e">
        <f>IF(OR(I2340="X",I2337="X"),"",IF(N2344=I2337,B2340,B2337))</f>
        <v>#N/A</v>
      </c>
      <c r="AE2335" s="42" t="s">
        <v>4</v>
      </c>
      <c r="AV2335" s="45" t="str">
        <f>CONCATENATE(V2337,":",V2340, " ( ",AN2337,",",AO2337,",",AP2337,",",AQ2337,",",AR2337,",",AS2337,",",AT2337," ) ")</f>
        <v xml:space="preserve">: ( ,,,,,, ) </v>
      </c>
    </row>
    <row r="2336" spans="1:53" ht="39.9" customHeight="1" x14ac:dyDescent="1.1000000000000001">
      <c r="C2336" s="40"/>
      <c r="D2336" s="40"/>
      <c r="E2336" s="53"/>
      <c r="F2336" s="54"/>
      <c r="G2336" s="85" t="s">
        <v>191</v>
      </c>
      <c r="H2336" s="87" t="s">
        <v>193</v>
      </c>
      <c r="I2336" s="52"/>
      <c r="J2336" s="52"/>
      <c r="K2336" s="52"/>
      <c r="L2336" s="52"/>
      <c r="M2336" s="52"/>
      <c r="N2336" s="55">
        <v>1</v>
      </c>
      <c r="O2336" s="55">
        <v>2</v>
      </c>
      <c r="P2336" s="55">
        <v>3</v>
      </c>
      <c r="Q2336" s="55">
        <v>4</v>
      </c>
      <c r="R2336" s="55">
        <v>5</v>
      </c>
      <c r="S2336" s="55">
        <v>6</v>
      </c>
      <c r="T2336" s="55">
        <v>7</v>
      </c>
      <c r="U2336" s="52"/>
      <c r="V2336" s="55" t="s">
        <v>16</v>
      </c>
      <c r="W2336" s="56"/>
      <c r="X2336" s="52"/>
      <c r="AE2336" s="42" t="s">
        <v>38</v>
      </c>
      <c r="AV2336" s="45" t="str">
        <f>CONCATENATE(V2340,":",V2337, " ( ",AN2338,",",AO2338,",",AP2338,",",AQ2338,",",AR2338,",",AS2338,",",AT2338," ) ")</f>
        <v xml:space="preserve">: ( ,,,,,, ) </v>
      </c>
    </row>
    <row r="2337" spans="1:53" ht="39.9" customHeight="1" x14ac:dyDescent="1.1000000000000001">
      <c r="A2337" s="41" t="e">
        <f>CONCATENATE(1,A2335)</f>
        <v>#N/A</v>
      </c>
      <c r="B2337" s="41" t="e">
        <f>VLOOKUP(A2337,'KO KODY SPOLU'!$A$3:$B$478,2,0)</f>
        <v>#N/A</v>
      </c>
      <c r="C2337" s="40"/>
      <c r="D2337" s="40"/>
      <c r="E2337" s="53" t="s">
        <v>14</v>
      </c>
      <c r="F2337" s="54" t="e">
        <f>VLOOKUP(A2335,'zoznam zapasov pomoc'!$A$6:$K$133,11,0)</f>
        <v>#N/A</v>
      </c>
      <c r="G2337" s="298"/>
      <c r="H2337" s="150"/>
      <c r="I2337" s="296" t="str">
        <f>IF(ISERROR(VLOOKUP(B2337,vylosovanie!$N$10:$Q$162,3,0))=TRUE," ",VLOOKUP(B2337,vylosovanie!$N$10:$Q$162,3,0))</f>
        <v xml:space="preserve"> </v>
      </c>
      <c r="J2337" s="297"/>
      <c r="K2337" s="297"/>
      <c r="L2337" s="297"/>
      <c r="M2337" s="52"/>
      <c r="N2337" s="300"/>
      <c r="O2337" s="300"/>
      <c r="P2337" s="300"/>
      <c r="Q2337" s="300"/>
      <c r="R2337" s="300"/>
      <c r="S2337" s="300"/>
      <c r="T2337" s="300"/>
      <c r="U2337" s="52"/>
      <c r="V2337" s="295" t="str">
        <f>IF(SUM(AF2337:AL2338)=0,"",SUM(AF2337:AL2337))</f>
        <v/>
      </c>
      <c r="W2337" s="56"/>
      <c r="X2337" s="52"/>
      <c r="AE2337" s="42">
        <f>VLOOKUP(I2337,vylosovanie!$F$5:$L$41,7,0)</f>
        <v>51</v>
      </c>
      <c r="AF2337" s="57">
        <f>IF(N2337&gt;N2340,1,0)</f>
        <v>0</v>
      </c>
      <c r="AG2337" s="57">
        <f t="shared" ref="AG2337" si="2886">IF(O2337&gt;O2340,1,0)</f>
        <v>0</v>
      </c>
      <c r="AH2337" s="57">
        <f t="shared" ref="AH2337" si="2887">IF(P2337&gt;P2340,1,0)</f>
        <v>0</v>
      </c>
      <c r="AI2337" s="57">
        <f t="shared" ref="AI2337" si="2888">IF(Q2337&gt;Q2340,1,0)</f>
        <v>0</v>
      </c>
      <c r="AJ2337" s="57">
        <f t="shared" ref="AJ2337" si="2889">IF(R2337&gt;R2340,1,0)</f>
        <v>0</v>
      </c>
      <c r="AK2337" s="57">
        <f t="shared" ref="AK2337" si="2890">IF(S2337&gt;S2340,1,0)</f>
        <v>0</v>
      </c>
      <c r="AL2337" s="57">
        <f t="shared" ref="AL2337" si="2891">IF(T2337&gt;T2340,1,0)</f>
        <v>0</v>
      </c>
      <c r="AN2337" s="57" t="str">
        <f t="shared" ref="AN2337" si="2892">IF(ISBLANK(N2337)=TRUE,"",IF(AF2337=1,N2340,-N2337))</f>
        <v/>
      </c>
      <c r="AO2337" s="57" t="str">
        <f t="shared" ref="AO2337" si="2893">IF(ISBLANK(O2337)=TRUE,"",IF(AG2337=1,O2340,-O2337))</f>
        <v/>
      </c>
      <c r="AP2337" s="57" t="str">
        <f t="shared" ref="AP2337" si="2894">IF(ISBLANK(P2337)=TRUE,"",IF(AH2337=1,P2340,-P2337))</f>
        <v/>
      </c>
      <c r="AQ2337" s="57" t="str">
        <f t="shared" ref="AQ2337" si="2895">IF(ISBLANK(Q2337)=TRUE,"",IF(AI2337=1,Q2340,-Q2337))</f>
        <v/>
      </c>
      <c r="AR2337" s="57" t="str">
        <f t="shared" ref="AR2337" si="2896">IF(ISBLANK(R2337)=TRUE,"",IF(AJ2337=1,R2340,-R2337))</f>
        <v/>
      </c>
      <c r="AS2337" s="57" t="str">
        <f t="shared" ref="AS2337" si="2897">IF(ISBLANK(S2337)=TRUE,"",IF(AK2337=1,S2340,-S2337))</f>
        <v/>
      </c>
      <c r="AT2337" s="57" t="str">
        <f t="shared" ref="AT2337" si="2898">IF(ISBLANK(T2337)=TRUE,"",IF(AL2337=1,T2340,-T2337))</f>
        <v/>
      </c>
      <c r="AZ2337" s="58" t="s">
        <v>5</v>
      </c>
      <c r="BA2337" s="58">
        <v>1</v>
      </c>
    </row>
    <row r="2338" spans="1:53" ht="39.9" customHeight="1" x14ac:dyDescent="1.1000000000000001">
      <c r="C2338" s="40"/>
      <c r="D2338" s="40"/>
      <c r="E2338" s="53"/>
      <c r="F2338" s="54"/>
      <c r="G2338" s="299"/>
      <c r="H2338" s="150"/>
      <c r="I2338" s="296" t="str">
        <f>IF(ISERROR(VLOOKUP(B2337,vylosovanie!$N$10:$Q$162,3,0))=TRUE," ",VLOOKUP(B2337,vylosovanie!$N$10:$Q$162,4,0))</f>
        <v xml:space="preserve"> </v>
      </c>
      <c r="J2338" s="297"/>
      <c r="K2338" s="297"/>
      <c r="L2338" s="297"/>
      <c r="M2338" s="52"/>
      <c r="N2338" s="301"/>
      <c r="O2338" s="301"/>
      <c r="P2338" s="301"/>
      <c r="Q2338" s="301"/>
      <c r="R2338" s="301"/>
      <c r="S2338" s="301"/>
      <c r="T2338" s="301"/>
      <c r="U2338" s="52"/>
      <c r="V2338" s="295"/>
      <c r="W2338" s="56"/>
      <c r="X2338" s="52"/>
      <c r="AE2338" s="42">
        <f>VLOOKUP(I2340,vylosovanie!$F$5:$L$41,7,0)</f>
        <v>51</v>
      </c>
      <c r="AF2338" s="57">
        <f>IF(N2340&gt;N2337,1,0)</f>
        <v>0</v>
      </c>
      <c r="AG2338" s="57">
        <f t="shared" ref="AG2338" si="2899">IF(O2340&gt;O2337,1,0)</f>
        <v>0</v>
      </c>
      <c r="AH2338" s="57">
        <f t="shared" ref="AH2338" si="2900">IF(P2340&gt;P2337,1,0)</f>
        <v>0</v>
      </c>
      <c r="AI2338" s="57">
        <f t="shared" ref="AI2338" si="2901">IF(Q2340&gt;Q2337,1,0)</f>
        <v>0</v>
      </c>
      <c r="AJ2338" s="57">
        <f t="shared" ref="AJ2338" si="2902">IF(R2340&gt;R2337,1,0)</f>
        <v>0</v>
      </c>
      <c r="AK2338" s="57">
        <f t="shared" ref="AK2338" si="2903">IF(S2340&gt;S2337,1,0)</f>
        <v>0</v>
      </c>
      <c r="AL2338" s="57">
        <f t="shared" ref="AL2338" si="2904">IF(T2340&gt;T2337,1,0)</f>
        <v>0</v>
      </c>
      <c r="AN2338" s="57" t="str">
        <f t="shared" ref="AN2338" si="2905">IF(ISBLANK(N2340)=TRUE,"",IF(AF2338=1,N2337,-N2340))</f>
        <v/>
      </c>
      <c r="AO2338" s="57" t="str">
        <f t="shared" ref="AO2338" si="2906">IF(ISBLANK(O2340)=TRUE,"",IF(AG2338=1,O2337,-O2340))</f>
        <v/>
      </c>
      <c r="AP2338" s="57" t="str">
        <f t="shared" ref="AP2338" si="2907">IF(ISBLANK(P2340)=TRUE,"",IF(AH2338=1,P2337,-P2340))</f>
        <v/>
      </c>
      <c r="AQ2338" s="57" t="str">
        <f t="shared" ref="AQ2338" si="2908">IF(ISBLANK(Q2340)=TRUE,"",IF(AI2338=1,Q2337,-Q2340))</f>
        <v/>
      </c>
      <c r="AR2338" s="57" t="str">
        <f t="shared" ref="AR2338" si="2909">IF(ISBLANK(R2340)=TRUE,"",IF(AJ2338=1,R2337,-R2340))</f>
        <v/>
      </c>
      <c r="AS2338" s="57" t="str">
        <f t="shared" ref="AS2338" si="2910">IF(ISBLANK(S2340)=TRUE,"",IF(AK2338=1,S2337,-S2340))</f>
        <v/>
      </c>
      <c r="AT2338" s="57" t="str">
        <f t="shared" ref="AT2338" si="2911">IF(ISBLANK(T2340)=TRUE,"",IF(AL2338=1,T2337,-T2340))</f>
        <v/>
      </c>
      <c r="AZ2338" s="58" t="s">
        <v>10</v>
      </c>
      <c r="BA2338" s="58">
        <v>2</v>
      </c>
    </row>
    <row r="2339" spans="1:53" ht="39.9" customHeight="1" x14ac:dyDescent="1.1000000000000001">
      <c r="C2339" s="40"/>
      <c r="D2339" s="40"/>
      <c r="E2339" s="53" t="s">
        <v>20</v>
      </c>
      <c r="F2339" s="54" t="e">
        <f>VLOOKUP(A2335,'zoznam zapasov pomoc'!$A$6:$K$133,9,0)</f>
        <v>#N/A</v>
      </c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6"/>
      <c r="X2339" s="52"/>
      <c r="AZ2339" s="58" t="s">
        <v>23</v>
      </c>
      <c r="BA2339" s="58">
        <v>3</v>
      </c>
    </row>
    <row r="2340" spans="1:53" ht="39.9" customHeight="1" x14ac:dyDescent="1.1000000000000001">
      <c r="A2340" s="41" t="e">
        <f>CONCATENATE(2,A2335)</f>
        <v>#N/A</v>
      </c>
      <c r="B2340" s="41" t="e">
        <f>VLOOKUP(A2340,'KO KODY SPOLU'!$A$3:$B$478,2,0)</f>
        <v>#N/A</v>
      </c>
      <c r="C2340" s="40"/>
      <c r="D2340" s="40"/>
      <c r="E2340" s="53" t="s">
        <v>13</v>
      </c>
      <c r="F2340" s="59" t="e">
        <f>VLOOKUP(A2335,'zoznam zapasov pomoc'!$A$6:$K$133,10,0)</f>
        <v>#N/A</v>
      </c>
      <c r="G2340" s="298"/>
      <c r="H2340" s="150"/>
      <c r="I2340" s="296" t="str">
        <f>IF(ISERROR(VLOOKUP(B2340,vylosovanie!$N$10:$Q$162,3,0))=TRUE," ",VLOOKUP(B2340,vylosovanie!$N$10:$Q$162,3,0))</f>
        <v xml:space="preserve"> </v>
      </c>
      <c r="J2340" s="297"/>
      <c r="K2340" s="297"/>
      <c r="L2340" s="297"/>
      <c r="M2340" s="52"/>
      <c r="N2340" s="300"/>
      <c r="O2340" s="300"/>
      <c r="P2340" s="300"/>
      <c r="Q2340" s="300"/>
      <c r="R2340" s="300"/>
      <c r="S2340" s="300"/>
      <c r="T2340" s="300"/>
      <c r="U2340" s="52"/>
      <c r="V2340" s="295" t="str">
        <f>IF(SUM(AF2337:AL2338)=0,"",SUM(AF2338:AL2338))</f>
        <v/>
      </c>
      <c r="W2340" s="56"/>
      <c r="X2340" s="52"/>
      <c r="AZ2340" s="58" t="s">
        <v>24</v>
      </c>
      <c r="BA2340" s="58">
        <v>4</v>
      </c>
    </row>
    <row r="2341" spans="1:53" ht="39.9" customHeight="1" x14ac:dyDescent="1.1000000000000001">
      <c r="C2341" s="40"/>
      <c r="D2341" s="40"/>
      <c r="E2341" s="60"/>
      <c r="F2341" s="61"/>
      <c r="G2341" s="299"/>
      <c r="H2341" s="150"/>
      <c r="I2341" s="296" t="str">
        <f>IF(ISERROR(VLOOKUP(B2340,vylosovanie!$N$10:$Q$162,3,0))=TRUE," ",VLOOKUP(B2340,vylosovanie!$N$10:$Q$162,4,0))</f>
        <v xml:space="preserve"> </v>
      </c>
      <c r="J2341" s="297"/>
      <c r="K2341" s="297"/>
      <c r="L2341" s="297"/>
      <c r="M2341" s="52"/>
      <c r="N2341" s="301"/>
      <c r="O2341" s="301"/>
      <c r="P2341" s="301"/>
      <c r="Q2341" s="301"/>
      <c r="R2341" s="301"/>
      <c r="S2341" s="301"/>
      <c r="T2341" s="301"/>
      <c r="U2341" s="52"/>
      <c r="V2341" s="295"/>
      <c r="W2341" s="56"/>
      <c r="X2341" s="52"/>
      <c r="AZ2341" s="58" t="s">
        <v>25</v>
      </c>
      <c r="BA2341" s="58">
        <v>5</v>
      </c>
    </row>
    <row r="2342" spans="1:53" ht="39.9" customHeight="1" x14ac:dyDescent="1.1000000000000001">
      <c r="C2342" s="40"/>
      <c r="D2342" s="40"/>
      <c r="E2342" s="53" t="s">
        <v>36</v>
      </c>
      <c r="F2342" s="54" t="s">
        <v>476</v>
      </c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6"/>
      <c r="X2342" s="52"/>
      <c r="AZ2342" s="58" t="s">
        <v>26</v>
      </c>
      <c r="BA2342" s="58">
        <v>6</v>
      </c>
    </row>
    <row r="2343" spans="1:53" ht="39.9" customHeight="1" x14ac:dyDescent="1.1000000000000001">
      <c r="C2343" s="40"/>
      <c r="D2343" s="40"/>
      <c r="E2343" s="60"/>
      <c r="F2343" s="61"/>
      <c r="G2343" s="52"/>
      <c r="H2343" s="52"/>
      <c r="I2343" s="52" t="s">
        <v>17</v>
      </c>
      <c r="J2343" s="52"/>
      <c r="K2343" s="52"/>
      <c r="L2343" s="52"/>
      <c r="M2343" s="52"/>
      <c r="N2343" s="62"/>
      <c r="O2343" s="55"/>
      <c r="P2343" s="55" t="s">
        <v>19</v>
      </c>
      <c r="Q2343" s="55"/>
      <c r="R2343" s="55"/>
      <c r="S2343" s="55"/>
      <c r="T2343" s="55"/>
      <c r="U2343" s="52"/>
      <c r="V2343" s="52"/>
      <c r="W2343" s="56"/>
      <c r="X2343" s="52"/>
      <c r="AZ2343" s="58" t="s">
        <v>27</v>
      </c>
      <c r="BA2343" s="58">
        <v>7</v>
      </c>
    </row>
    <row r="2344" spans="1:53" ht="39.9" customHeight="1" x14ac:dyDescent="1.1000000000000001">
      <c r="E2344" s="53" t="s">
        <v>11</v>
      </c>
      <c r="F2344" s="54"/>
      <c r="G2344" s="52"/>
      <c r="H2344" s="52"/>
      <c r="I2344" s="294"/>
      <c r="J2344" s="294"/>
      <c r="K2344" s="294"/>
      <c r="L2344" s="294"/>
      <c r="M2344" s="52"/>
      <c r="N2344" s="291" t="str">
        <f>IF(I2337="x",I2340,IF(I2340="x",I2337,IF(V2337="w",I2337,IF(V2340="w",I2340,IF(V2337&gt;V2340,I2337,IF(V2340&gt;V2337,I2340," "))))))</f>
        <v xml:space="preserve"> </v>
      </c>
      <c r="O2344" s="302"/>
      <c r="P2344" s="302"/>
      <c r="Q2344" s="302"/>
      <c r="R2344" s="302"/>
      <c r="S2344" s="303"/>
      <c r="T2344" s="52"/>
      <c r="U2344" s="52"/>
      <c r="V2344" s="52"/>
      <c r="W2344" s="56"/>
      <c r="X2344" s="52"/>
      <c r="AZ2344" s="58" t="s">
        <v>28</v>
      </c>
      <c r="BA2344" s="58">
        <v>8</v>
      </c>
    </row>
    <row r="2345" spans="1:53" ht="39.9" customHeight="1" x14ac:dyDescent="1.1000000000000001">
      <c r="E2345" s="60"/>
      <c r="F2345" s="61"/>
      <c r="G2345" s="52"/>
      <c r="H2345" s="52"/>
      <c r="I2345" s="294"/>
      <c r="J2345" s="294"/>
      <c r="K2345" s="294"/>
      <c r="L2345" s="294"/>
      <c r="M2345" s="52"/>
      <c r="N2345" s="291" t="str">
        <f>IF(I2338="x",I2341,IF(I2341="x",I2338,IF(V2337="w",I2338,IF(V2340="w",I2341,IF(V2337&gt;V2340,I2338,IF(V2340&gt;V2337,I2341," "))))))</f>
        <v xml:space="preserve"> </v>
      </c>
      <c r="O2345" s="302"/>
      <c r="P2345" s="302"/>
      <c r="Q2345" s="302"/>
      <c r="R2345" s="302"/>
      <c r="S2345" s="303"/>
      <c r="T2345" s="52"/>
      <c r="U2345" s="52"/>
      <c r="V2345" s="52"/>
      <c r="W2345" s="56"/>
      <c r="X2345" s="52"/>
    </row>
    <row r="2346" spans="1:53" ht="39.9" customHeight="1" x14ac:dyDescent="1.1000000000000001">
      <c r="E2346" s="53" t="s">
        <v>12</v>
      </c>
      <c r="F2346" s="149" t="e">
        <f>IF($K$1=8,VLOOKUP('zapisy k stolom'!F2335,PAVUK!$GR$2:$GS$8,2,0),IF($K$1=16,VLOOKUP('zapisy k stolom'!F2335,PAVUK!$HF$2:$HG$16,2,0),IF($K$1=32,VLOOKUP('zapisy k stolom'!F2335,PAVUK!$HB$2:$HC$32,2,0),IF('zapisy k stolom'!$K$1=64,VLOOKUP('zapisy k stolom'!F2335,PAVUK!$GX$2:$GY$64,2,0),IF('zapisy k stolom'!$K$1=128,VLOOKUP('zapisy k stolom'!F2335,PAVUK!$GT$2:$GU$128,2,0))))))</f>
        <v>#N/A</v>
      </c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6"/>
      <c r="X2346" s="52"/>
    </row>
    <row r="2347" spans="1:53" ht="39.9" customHeight="1" x14ac:dyDescent="1.1000000000000001">
      <c r="E2347" s="60"/>
      <c r="F2347" s="61"/>
      <c r="G2347" s="52"/>
      <c r="H2347" s="52" t="s">
        <v>18</v>
      </c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6"/>
      <c r="X2347" s="52"/>
    </row>
    <row r="2348" spans="1:53" ht="39.9" customHeight="1" x14ac:dyDescent="1.1000000000000001">
      <c r="E2348" s="60"/>
      <c r="F2348" s="61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6"/>
      <c r="X2348" s="52"/>
    </row>
    <row r="2349" spans="1:53" ht="39.9" customHeight="1" x14ac:dyDescent="1.1000000000000001">
      <c r="E2349" s="60"/>
      <c r="F2349" s="61"/>
      <c r="G2349" s="52"/>
      <c r="H2349" s="52"/>
      <c r="I2349" s="289" t="str">
        <f>I2337</f>
        <v xml:space="preserve"> </v>
      </c>
      <c r="J2349" s="289"/>
      <c r="K2349" s="289"/>
      <c r="L2349" s="289"/>
      <c r="M2349" s="52"/>
      <c r="N2349" s="52"/>
      <c r="P2349" s="289" t="str">
        <f>I2340</f>
        <v xml:space="preserve"> </v>
      </c>
      <c r="Q2349" s="289"/>
      <c r="R2349" s="289"/>
      <c r="S2349" s="289"/>
      <c r="T2349" s="290"/>
      <c r="U2349" s="290"/>
      <c r="V2349" s="52"/>
      <c r="W2349" s="56"/>
      <c r="X2349" s="52"/>
    </row>
    <row r="2350" spans="1:53" ht="39.9" customHeight="1" x14ac:dyDescent="1.1000000000000001">
      <c r="E2350" s="60"/>
      <c r="F2350" s="61"/>
      <c r="G2350" s="52"/>
      <c r="H2350" s="52"/>
      <c r="I2350" s="289" t="str">
        <f>I2338</f>
        <v xml:space="preserve"> </v>
      </c>
      <c r="J2350" s="289"/>
      <c r="K2350" s="289"/>
      <c r="L2350" s="289"/>
      <c r="M2350" s="52"/>
      <c r="N2350" s="52"/>
      <c r="O2350" s="52"/>
      <c r="P2350" s="289" t="str">
        <f>I2341</f>
        <v xml:space="preserve"> </v>
      </c>
      <c r="Q2350" s="289"/>
      <c r="R2350" s="289"/>
      <c r="S2350" s="289"/>
      <c r="T2350" s="290"/>
      <c r="U2350" s="290"/>
      <c r="V2350" s="52"/>
      <c r="W2350" s="56"/>
      <c r="X2350" s="52"/>
    </row>
    <row r="2351" spans="1:53" ht="69.900000000000006" customHeight="1" x14ac:dyDescent="1.1000000000000001">
      <c r="E2351" s="53"/>
      <c r="F2351" s="54"/>
      <c r="G2351" s="52"/>
      <c r="H2351" s="63" t="s">
        <v>21</v>
      </c>
      <c r="I2351" s="291"/>
      <c r="J2351" s="292"/>
      <c r="K2351" s="292"/>
      <c r="L2351" s="293"/>
      <c r="M2351" s="52"/>
      <c r="N2351" s="52"/>
      <c r="O2351" s="63" t="s">
        <v>21</v>
      </c>
      <c r="P2351" s="294"/>
      <c r="Q2351" s="294"/>
      <c r="R2351" s="294"/>
      <c r="S2351" s="294"/>
      <c r="T2351" s="294"/>
      <c r="U2351" s="294"/>
      <c r="V2351" s="52"/>
      <c r="W2351" s="56"/>
      <c r="X2351" s="52"/>
    </row>
    <row r="2352" spans="1:53" ht="69.900000000000006" customHeight="1" x14ac:dyDescent="1.1000000000000001">
      <c r="E2352" s="53"/>
      <c r="F2352" s="54"/>
      <c r="G2352" s="52"/>
      <c r="H2352" s="63" t="s">
        <v>22</v>
      </c>
      <c r="I2352" s="294"/>
      <c r="J2352" s="294"/>
      <c r="K2352" s="294"/>
      <c r="L2352" s="294"/>
      <c r="M2352" s="52"/>
      <c r="N2352" s="52"/>
      <c r="O2352" s="63" t="s">
        <v>22</v>
      </c>
      <c r="P2352" s="294"/>
      <c r="Q2352" s="294"/>
      <c r="R2352" s="294"/>
      <c r="S2352" s="294"/>
      <c r="T2352" s="294"/>
      <c r="U2352" s="294"/>
      <c r="V2352" s="52"/>
      <c r="W2352" s="56"/>
      <c r="X2352" s="52"/>
    </row>
    <row r="2353" spans="1:53" ht="69.900000000000006" customHeight="1" x14ac:dyDescent="1.1000000000000001">
      <c r="E2353" s="53"/>
      <c r="F2353" s="54"/>
      <c r="G2353" s="52"/>
      <c r="H2353" s="63" t="s">
        <v>22</v>
      </c>
      <c r="I2353" s="294"/>
      <c r="J2353" s="294"/>
      <c r="K2353" s="294"/>
      <c r="L2353" s="294"/>
      <c r="M2353" s="52"/>
      <c r="N2353" s="52"/>
      <c r="O2353" s="63" t="s">
        <v>22</v>
      </c>
      <c r="P2353" s="294"/>
      <c r="Q2353" s="294"/>
      <c r="R2353" s="294"/>
      <c r="S2353" s="294"/>
      <c r="T2353" s="294"/>
      <c r="U2353" s="294"/>
      <c r="V2353" s="52"/>
      <c r="W2353" s="56"/>
      <c r="X2353" s="52"/>
    </row>
    <row r="2354" spans="1:53" ht="39.9" customHeight="1" thickBot="1" x14ac:dyDescent="1.1499999999999999">
      <c r="E2354" s="64"/>
      <c r="F2354" s="65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7"/>
      <c r="U2354" s="67"/>
      <c r="V2354" s="67"/>
      <c r="W2354" s="68"/>
      <c r="X2354" s="52"/>
    </row>
    <row r="2355" spans="1:53" ht="61.8" thickBot="1" x14ac:dyDescent="1.1499999999999999"/>
    <row r="2356" spans="1:53" ht="39.9" customHeight="1" x14ac:dyDescent="1.1000000000000001">
      <c r="A2356" s="41" t="e">
        <f>F2367</f>
        <v>#N/A</v>
      </c>
      <c r="C2356" s="40"/>
      <c r="D2356" s="40"/>
      <c r="E2356" s="48" t="s">
        <v>39</v>
      </c>
      <c r="F2356" s="49">
        <f>F2335+1</f>
        <v>113</v>
      </c>
      <c r="G2356" s="50"/>
      <c r="H2356" s="86" t="s">
        <v>192</v>
      </c>
      <c r="I2356" s="50"/>
      <c r="J2356" s="50"/>
      <c r="K2356" s="50"/>
      <c r="L2356" s="50"/>
      <c r="M2356" s="50"/>
      <c r="N2356" s="50"/>
      <c r="O2356" s="50"/>
      <c r="P2356" s="50"/>
      <c r="Q2356" s="50"/>
      <c r="R2356" s="50"/>
      <c r="S2356" s="50"/>
      <c r="T2356" s="50"/>
      <c r="U2356" s="50"/>
      <c r="V2356" s="50" t="s">
        <v>15</v>
      </c>
      <c r="W2356" s="51"/>
      <c r="X2356" s="52"/>
      <c r="Y2356" s="42" t="e">
        <f>A2358</f>
        <v>#N/A</v>
      </c>
      <c r="Z2356" s="47" t="str">
        <f>CONCATENATE("(",V2358,":",V2361,")")</f>
        <v>(:)</v>
      </c>
      <c r="AA2356" s="44" t="str">
        <f>IF(N2365=" ","",IF(N2365=I2358,B2358,IF(N2365=I2361,B2361," ")))</f>
        <v/>
      </c>
      <c r="AB2356" s="44" t="str">
        <f>IF(V2358&gt;V2361,AV2356,IF(V2361&gt;V2358,AV2357,""))</f>
        <v/>
      </c>
      <c r="AC2356" s="44" t="e">
        <f>CONCATENATE("Tbl.: ",F2358,"   H: ",F2361,"   D: ",F2360)</f>
        <v>#N/A</v>
      </c>
      <c r="AD2356" s="42" t="e">
        <f>IF(OR(I2361="X",I2358="X"),"",IF(N2365=I2358,B2361,B2358))</f>
        <v>#N/A</v>
      </c>
      <c r="AE2356" s="42" t="s">
        <v>4</v>
      </c>
      <c r="AV2356" s="45" t="str">
        <f>CONCATENATE(V2358,":",V2361, " ( ",AN2358,",",AO2358,",",AP2358,",",AQ2358,",",AR2358,",",AS2358,",",AT2358," ) ")</f>
        <v xml:space="preserve">: ( ,,,,,, ) </v>
      </c>
    </row>
    <row r="2357" spans="1:53" ht="39.9" customHeight="1" x14ac:dyDescent="1.1000000000000001">
      <c r="C2357" s="40"/>
      <c r="D2357" s="40"/>
      <c r="E2357" s="53"/>
      <c r="F2357" s="54"/>
      <c r="G2357" s="85" t="s">
        <v>191</v>
      </c>
      <c r="H2357" s="87" t="s">
        <v>193</v>
      </c>
      <c r="I2357" s="52"/>
      <c r="J2357" s="52"/>
      <c r="K2357" s="52"/>
      <c r="L2357" s="52"/>
      <c r="M2357" s="52"/>
      <c r="N2357" s="55">
        <v>1</v>
      </c>
      <c r="O2357" s="55">
        <v>2</v>
      </c>
      <c r="P2357" s="55">
        <v>3</v>
      </c>
      <c r="Q2357" s="55">
        <v>4</v>
      </c>
      <c r="R2357" s="55">
        <v>5</v>
      </c>
      <c r="S2357" s="55">
        <v>6</v>
      </c>
      <c r="T2357" s="55">
        <v>7</v>
      </c>
      <c r="U2357" s="52"/>
      <c r="V2357" s="55" t="s">
        <v>16</v>
      </c>
      <c r="W2357" s="56"/>
      <c r="X2357" s="52"/>
      <c r="AE2357" s="42" t="s">
        <v>38</v>
      </c>
      <c r="AV2357" s="45" t="str">
        <f>CONCATENATE(V2361,":",V2358, " ( ",AN2359,",",AO2359,",",AP2359,",",AQ2359,",",AR2359,",",AS2359,",",AT2359," ) ")</f>
        <v xml:space="preserve">: ( ,,,,,, ) </v>
      </c>
    </row>
    <row r="2358" spans="1:53" ht="39.9" customHeight="1" x14ac:dyDescent="1.1000000000000001">
      <c r="A2358" s="41" t="e">
        <f>CONCATENATE(1,A2356)</f>
        <v>#N/A</v>
      </c>
      <c r="B2358" s="41" t="e">
        <f>VLOOKUP(A2358,'KO KODY SPOLU'!$A$3:$B$478,2,0)</f>
        <v>#N/A</v>
      </c>
      <c r="C2358" s="40"/>
      <c r="D2358" s="40"/>
      <c r="E2358" s="53" t="s">
        <v>14</v>
      </c>
      <c r="F2358" s="54" t="e">
        <f>VLOOKUP(A2356,'zoznam zapasov pomoc'!$A$6:$K$133,11,0)</f>
        <v>#N/A</v>
      </c>
      <c r="G2358" s="298"/>
      <c r="H2358" s="150"/>
      <c r="I2358" s="296" t="str">
        <f>IF(ISERROR(VLOOKUP(B2358,vylosovanie!$N$10:$Q$162,3,0))=TRUE," ",VLOOKUP(B2358,vylosovanie!$N$10:$Q$162,3,0))</f>
        <v xml:space="preserve"> </v>
      </c>
      <c r="J2358" s="297"/>
      <c r="K2358" s="297"/>
      <c r="L2358" s="297"/>
      <c r="M2358" s="52"/>
      <c r="N2358" s="300"/>
      <c r="O2358" s="300"/>
      <c r="P2358" s="300"/>
      <c r="Q2358" s="300"/>
      <c r="R2358" s="300"/>
      <c r="S2358" s="300"/>
      <c r="T2358" s="300"/>
      <c r="U2358" s="52"/>
      <c r="V2358" s="295" t="str">
        <f>IF(SUM(AF2358:AL2359)=0,"",SUM(AF2358:AL2358))</f>
        <v/>
      </c>
      <c r="W2358" s="56"/>
      <c r="X2358" s="52"/>
      <c r="AE2358" s="42">
        <f>VLOOKUP(I2358,vylosovanie!$F$5:$L$41,7,0)</f>
        <v>51</v>
      </c>
      <c r="AF2358" s="57">
        <f>IF(N2358&gt;N2361,1,0)</f>
        <v>0</v>
      </c>
      <c r="AG2358" s="57">
        <f t="shared" ref="AG2358" si="2912">IF(O2358&gt;O2361,1,0)</f>
        <v>0</v>
      </c>
      <c r="AH2358" s="57">
        <f t="shared" ref="AH2358" si="2913">IF(P2358&gt;P2361,1,0)</f>
        <v>0</v>
      </c>
      <c r="AI2358" s="57">
        <f t="shared" ref="AI2358" si="2914">IF(Q2358&gt;Q2361,1,0)</f>
        <v>0</v>
      </c>
      <c r="AJ2358" s="57">
        <f t="shared" ref="AJ2358" si="2915">IF(R2358&gt;R2361,1,0)</f>
        <v>0</v>
      </c>
      <c r="AK2358" s="57">
        <f t="shared" ref="AK2358" si="2916">IF(S2358&gt;S2361,1,0)</f>
        <v>0</v>
      </c>
      <c r="AL2358" s="57">
        <f t="shared" ref="AL2358" si="2917">IF(T2358&gt;T2361,1,0)</f>
        <v>0</v>
      </c>
      <c r="AN2358" s="57" t="str">
        <f t="shared" ref="AN2358" si="2918">IF(ISBLANK(N2358)=TRUE,"",IF(AF2358=1,N2361,-N2358))</f>
        <v/>
      </c>
      <c r="AO2358" s="57" t="str">
        <f t="shared" ref="AO2358" si="2919">IF(ISBLANK(O2358)=TRUE,"",IF(AG2358=1,O2361,-O2358))</f>
        <v/>
      </c>
      <c r="AP2358" s="57" t="str">
        <f t="shared" ref="AP2358" si="2920">IF(ISBLANK(P2358)=TRUE,"",IF(AH2358=1,P2361,-P2358))</f>
        <v/>
      </c>
      <c r="AQ2358" s="57" t="str">
        <f t="shared" ref="AQ2358" si="2921">IF(ISBLANK(Q2358)=TRUE,"",IF(AI2358=1,Q2361,-Q2358))</f>
        <v/>
      </c>
      <c r="AR2358" s="57" t="str">
        <f t="shared" ref="AR2358" si="2922">IF(ISBLANK(R2358)=TRUE,"",IF(AJ2358=1,R2361,-R2358))</f>
        <v/>
      </c>
      <c r="AS2358" s="57" t="str">
        <f t="shared" ref="AS2358" si="2923">IF(ISBLANK(S2358)=TRUE,"",IF(AK2358=1,S2361,-S2358))</f>
        <v/>
      </c>
      <c r="AT2358" s="57" t="str">
        <f t="shared" ref="AT2358" si="2924">IF(ISBLANK(T2358)=TRUE,"",IF(AL2358=1,T2361,-T2358))</f>
        <v/>
      </c>
      <c r="AZ2358" s="58" t="s">
        <v>5</v>
      </c>
      <c r="BA2358" s="58">
        <v>1</v>
      </c>
    </row>
    <row r="2359" spans="1:53" ht="39.9" customHeight="1" x14ac:dyDescent="1.1000000000000001">
      <c r="C2359" s="40"/>
      <c r="D2359" s="40"/>
      <c r="E2359" s="53"/>
      <c r="F2359" s="54"/>
      <c r="G2359" s="299"/>
      <c r="H2359" s="150"/>
      <c r="I2359" s="296" t="str">
        <f>IF(ISERROR(VLOOKUP(B2358,vylosovanie!$N$10:$Q$162,3,0))=TRUE," ",VLOOKUP(B2358,vylosovanie!$N$10:$Q$162,4,0))</f>
        <v xml:space="preserve"> </v>
      </c>
      <c r="J2359" s="297"/>
      <c r="K2359" s="297"/>
      <c r="L2359" s="297"/>
      <c r="M2359" s="52"/>
      <c r="N2359" s="301"/>
      <c r="O2359" s="301"/>
      <c r="P2359" s="301"/>
      <c r="Q2359" s="301"/>
      <c r="R2359" s="301"/>
      <c r="S2359" s="301"/>
      <c r="T2359" s="301"/>
      <c r="U2359" s="52"/>
      <c r="V2359" s="295"/>
      <c r="W2359" s="56"/>
      <c r="X2359" s="52"/>
      <c r="AE2359" s="42">
        <f>VLOOKUP(I2361,vylosovanie!$F$5:$L$41,7,0)</f>
        <v>51</v>
      </c>
      <c r="AF2359" s="57">
        <f>IF(N2361&gt;N2358,1,0)</f>
        <v>0</v>
      </c>
      <c r="AG2359" s="57">
        <f t="shared" ref="AG2359" si="2925">IF(O2361&gt;O2358,1,0)</f>
        <v>0</v>
      </c>
      <c r="AH2359" s="57">
        <f t="shared" ref="AH2359" si="2926">IF(P2361&gt;P2358,1,0)</f>
        <v>0</v>
      </c>
      <c r="AI2359" s="57">
        <f t="shared" ref="AI2359" si="2927">IF(Q2361&gt;Q2358,1,0)</f>
        <v>0</v>
      </c>
      <c r="AJ2359" s="57">
        <f t="shared" ref="AJ2359" si="2928">IF(R2361&gt;R2358,1,0)</f>
        <v>0</v>
      </c>
      <c r="AK2359" s="57">
        <f t="shared" ref="AK2359" si="2929">IF(S2361&gt;S2358,1,0)</f>
        <v>0</v>
      </c>
      <c r="AL2359" s="57">
        <f t="shared" ref="AL2359" si="2930">IF(T2361&gt;T2358,1,0)</f>
        <v>0</v>
      </c>
      <c r="AN2359" s="57" t="str">
        <f t="shared" ref="AN2359" si="2931">IF(ISBLANK(N2361)=TRUE,"",IF(AF2359=1,N2358,-N2361))</f>
        <v/>
      </c>
      <c r="AO2359" s="57" t="str">
        <f t="shared" ref="AO2359" si="2932">IF(ISBLANK(O2361)=TRUE,"",IF(AG2359=1,O2358,-O2361))</f>
        <v/>
      </c>
      <c r="AP2359" s="57" t="str">
        <f t="shared" ref="AP2359" si="2933">IF(ISBLANK(P2361)=TRUE,"",IF(AH2359=1,P2358,-P2361))</f>
        <v/>
      </c>
      <c r="AQ2359" s="57" t="str">
        <f t="shared" ref="AQ2359" si="2934">IF(ISBLANK(Q2361)=TRUE,"",IF(AI2359=1,Q2358,-Q2361))</f>
        <v/>
      </c>
      <c r="AR2359" s="57" t="str">
        <f t="shared" ref="AR2359" si="2935">IF(ISBLANK(R2361)=TRUE,"",IF(AJ2359=1,R2358,-R2361))</f>
        <v/>
      </c>
      <c r="AS2359" s="57" t="str">
        <f t="shared" ref="AS2359" si="2936">IF(ISBLANK(S2361)=TRUE,"",IF(AK2359=1,S2358,-S2361))</f>
        <v/>
      </c>
      <c r="AT2359" s="57" t="str">
        <f t="shared" ref="AT2359" si="2937">IF(ISBLANK(T2361)=TRUE,"",IF(AL2359=1,T2358,-T2361))</f>
        <v/>
      </c>
      <c r="AZ2359" s="58" t="s">
        <v>10</v>
      </c>
      <c r="BA2359" s="58">
        <v>2</v>
      </c>
    </row>
    <row r="2360" spans="1:53" ht="39.9" customHeight="1" x14ac:dyDescent="1.1000000000000001">
      <c r="C2360" s="40"/>
      <c r="D2360" s="40"/>
      <c r="E2360" s="53" t="s">
        <v>20</v>
      </c>
      <c r="F2360" s="54" t="e">
        <f>VLOOKUP(A2356,'zoznam zapasov pomoc'!$A$6:$K$133,9,0)</f>
        <v>#N/A</v>
      </c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6"/>
      <c r="X2360" s="52"/>
      <c r="AZ2360" s="58" t="s">
        <v>23</v>
      </c>
      <c r="BA2360" s="58">
        <v>3</v>
      </c>
    </row>
    <row r="2361" spans="1:53" ht="39.9" customHeight="1" x14ac:dyDescent="1.1000000000000001">
      <c r="A2361" s="41" t="e">
        <f>CONCATENATE(2,A2356)</f>
        <v>#N/A</v>
      </c>
      <c r="B2361" s="41" t="e">
        <f>VLOOKUP(A2361,'KO KODY SPOLU'!$A$3:$B$478,2,0)</f>
        <v>#N/A</v>
      </c>
      <c r="C2361" s="40"/>
      <c r="D2361" s="40"/>
      <c r="E2361" s="53" t="s">
        <v>13</v>
      </c>
      <c r="F2361" s="59" t="e">
        <f>VLOOKUP(A2356,'zoznam zapasov pomoc'!$A$6:$K$133,10,0)</f>
        <v>#N/A</v>
      </c>
      <c r="G2361" s="298"/>
      <c r="H2361" s="150"/>
      <c r="I2361" s="296" t="str">
        <f>IF(ISERROR(VLOOKUP(B2361,vylosovanie!$N$10:$Q$162,3,0))=TRUE," ",VLOOKUP(B2361,vylosovanie!$N$10:$Q$162,3,0))</f>
        <v xml:space="preserve"> </v>
      </c>
      <c r="J2361" s="297"/>
      <c r="K2361" s="297"/>
      <c r="L2361" s="297"/>
      <c r="M2361" s="52"/>
      <c r="N2361" s="300"/>
      <c r="O2361" s="300"/>
      <c r="P2361" s="300"/>
      <c r="Q2361" s="300"/>
      <c r="R2361" s="300"/>
      <c r="S2361" s="300"/>
      <c r="T2361" s="300"/>
      <c r="U2361" s="52"/>
      <c r="V2361" s="295" t="str">
        <f>IF(SUM(AF2358:AL2359)=0,"",SUM(AF2359:AL2359))</f>
        <v/>
      </c>
      <c r="W2361" s="56"/>
      <c r="X2361" s="52"/>
      <c r="AZ2361" s="58" t="s">
        <v>24</v>
      </c>
      <c r="BA2361" s="58">
        <v>4</v>
      </c>
    </row>
    <row r="2362" spans="1:53" ht="39.9" customHeight="1" x14ac:dyDescent="1.1000000000000001">
      <c r="C2362" s="40"/>
      <c r="D2362" s="40"/>
      <c r="E2362" s="60"/>
      <c r="F2362" s="61"/>
      <c r="G2362" s="299"/>
      <c r="H2362" s="150"/>
      <c r="I2362" s="296" t="str">
        <f>IF(ISERROR(VLOOKUP(B2361,vylosovanie!$N$10:$Q$162,3,0))=TRUE," ",VLOOKUP(B2361,vylosovanie!$N$10:$Q$162,4,0))</f>
        <v xml:space="preserve"> </v>
      </c>
      <c r="J2362" s="297"/>
      <c r="K2362" s="297"/>
      <c r="L2362" s="297"/>
      <c r="M2362" s="52"/>
      <c r="N2362" s="301"/>
      <c r="O2362" s="301"/>
      <c r="P2362" s="301"/>
      <c r="Q2362" s="301"/>
      <c r="R2362" s="301"/>
      <c r="S2362" s="301"/>
      <c r="T2362" s="301"/>
      <c r="U2362" s="52"/>
      <c r="V2362" s="295"/>
      <c r="W2362" s="56"/>
      <c r="X2362" s="52"/>
      <c r="AZ2362" s="58" t="s">
        <v>25</v>
      </c>
      <c r="BA2362" s="58">
        <v>5</v>
      </c>
    </row>
    <row r="2363" spans="1:53" ht="39.9" customHeight="1" x14ac:dyDescent="1.1000000000000001">
      <c r="C2363" s="40"/>
      <c r="D2363" s="40"/>
      <c r="E2363" s="53" t="s">
        <v>36</v>
      </c>
      <c r="F2363" s="54" t="s">
        <v>476</v>
      </c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6"/>
      <c r="X2363" s="52"/>
      <c r="AZ2363" s="58" t="s">
        <v>26</v>
      </c>
      <c r="BA2363" s="58">
        <v>6</v>
      </c>
    </row>
    <row r="2364" spans="1:53" ht="39.9" customHeight="1" x14ac:dyDescent="1.1000000000000001">
      <c r="C2364" s="40"/>
      <c r="D2364" s="40"/>
      <c r="E2364" s="60"/>
      <c r="F2364" s="61"/>
      <c r="G2364" s="52"/>
      <c r="H2364" s="52"/>
      <c r="I2364" s="52" t="s">
        <v>17</v>
      </c>
      <c r="J2364" s="52"/>
      <c r="K2364" s="52"/>
      <c r="L2364" s="52"/>
      <c r="M2364" s="52"/>
      <c r="N2364" s="62"/>
      <c r="O2364" s="55"/>
      <c r="P2364" s="55" t="s">
        <v>19</v>
      </c>
      <c r="Q2364" s="55"/>
      <c r="R2364" s="55"/>
      <c r="S2364" s="55"/>
      <c r="T2364" s="55"/>
      <c r="U2364" s="52"/>
      <c r="V2364" s="52"/>
      <c r="W2364" s="56"/>
      <c r="X2364" s="52"/>
      <c r="AZ2364" s="58" t="s">
        <v>27</v>
      </c>
      <c r="BA2364" s="58">
        <v>7</v>
      </c>
    </row>
    <row r="2365" spans="1:53" ht="39.9" customHeight="1" x14ac:dyDescent="1.1000000000000001">
      <c r="E2365" s="53" t="s">
        <v>11</v>
      </c>
      <c r="F2365" s="54"/>
      <c r="G2365" s="52"/>
      <c r="H2365" s="52"/>
      <c r="I2365" s="294"/>
      <c r="J2365" s="294"/>
      <c r="K2365" s="294"/>
      <c r="L2365" s="294"/>
      <c r="M2365" s="52"/>
      <c r="N2365" s="291" t="str">
        <f>IF(I2358="x",I2361,IF(I2361="x",I2358,IF(V2358="w",I2358,IF(V2361="w",I2361,IF(V2358&gt;V2361,I2358,IF(V2361&gt;V2358,I2361," "))))))</f>
        <v xml:space="preserve"> </v>
      </c>
      <c r="O2365" s="302"/>
      <c r="P2365" s="302"/>
      <c r="Q2365" s="302"/>
      <c r="R2365" s="302"/>
      <c r="S2365" s="303"/>
      <c r="T2365" s="52"/>
      <c r="U2365" s="52"/>
      <c r="V2365" s="52"/>
      <c r="W2365" s="56"/>
      <c r="X2365" s="52"/>
      <c r="AZ2365" s="58" t="s">
        <v>28</v>
      </c>
      <c r="BA2365" s="58">
        <v>8</v>
      </c>
    </row>
    <row r="2366" spans="1:53" ht="39.9" customHeight="1" x14ac:dyDescent="1.1000000000000001">
      <c r="E2366" s="60"/>
      <c r="F2366" s="61"/>
      <c r="G2366" s="52"/>
      <c r="H2366" s="52"/>
      <c r="I2366" s="294"/>
      <c r="J2366" s="294"/>
      <c r="K2366" s="294"/>
      <c r="L2366" s="294"/>
      <c r="M2366" s="52"/>
      <c r="N2366" s="291" t="str">
        <f>IF(I2359="x",I2362,IF(I2362="x",I2359,IF(V2358="w",I2359,IF(V2361="w",I2362,IF(V2358&gt;V2361,I2359,IF(V2361&gt;V2358,I2362," "))))))</f>
        <v xml:space="preserve"> </v>
      </c>
      <c r="O2366" s="302"/>
      <c r="P2366" s="302"/>
      <c r="Q2366" s="302"/>
      <c r="R2366" s="302"/>
      <c r="S2366" s="303"/>
      <c r="T2366" s="52"/>
      <c r="U2366" s="52"/>
      <c r="V2366" s="52"/>
      <c r="W2366" s="56"/>
      <c r="X2366" s="52"/>
    </row>
    <row r="2367" spans="1:53" ht="39.9" customHeight="1" x14ac:dyDescent="1.1000000000000001">
      <c r="E2367" s="53" t="s">
        <v>12</v>
      </c>
      <c r="F2367" s="149" t="e">
        <f>IF($K$1=8,VLOOKUP('zapisy k stolom'!F2356,PAVUK!$GR$2:$GS$8,2,0),IF($K$1=16,VLOOKUP('zapisy k stolom'!F2356,PAVUK!$HF$2:$HG$16,2,0),IF($K$1=32,VLOOKUP('zapisy k stolom'!F2356,PAVUK!$HB$2:$HC$32,2,0),IF('zapisy k stolom'!$K$1=64,VLOOKUP('zapisy k stolom'!F2356,PAVUK!$GX$2:$GY$64,2,0),IF('zapisy k stolom'!$K$1=128,VLOOKUP('zapisy k stolom'!F2356,PAVUK!$GT$2:$GU$128,2,0))))))</f>
        <v>#N/A</v>
      </c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6"/>
      <c r="X2367" s="52"/>
    </row>
    <row r="2368" spans="1:53" ht="39.9" customHeight="1" x14ac:dyDescent="1.1000000000000001">
      <c r="E2368" s="60"/>
      <c r="F2368" s="61"/>
      <c r="G2368" s="52"/>
      <c r="H2368" s="52" t="s">
        <v>18</v>
      </c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6"/>
      <c r="X2368" s="52"/>
    </row>
    <row r="2369" spans="1:53" ht="39.9" customHeight="1" x14ac:dyDescent="1.1000000000000001">
      <c r="E2369" s="60"/>
      <c r="F2369" s="61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6"/>
      <c r="X2369" s="52"/>
    </row>
    <row r="2370" spans="1:53" ht="39.9" customHeight="1" x14ac:dyDescent="1.1000000000000001">
      <c r="E2370" s="60"/>
      <c r="F2370" s="61"/>
      <c r="G2370" s="52"/>
      <c r="H2370" s="52"/>
      <c r="I2370" s="289" t="str">
        <f>I2358</f>
        <v xml:space="preserve"> </v>
      </c>
      <c r="J2370" s="289"/>
      <c r="K2370" s="289"/>
      <c r="L2370" s="289"/>
      <c r="M2370" s="52"/>
      <c r="N2370" s="52"/>
      <c r="P2370" s="289" t="str">
        <f>I2361</f>
        <v xml:space="preserve"> </v>
      </c>
      <c r="Q2370" s="289"/>
      <c r="R2370" s="289"/>
      <c r="S2370" s="289"/>
      <c r="T2370" s="290"/>
      <c r="U2370" s="290"/>
      <c r="V2370" s="52"/>
      <c r="W2370" s="56"/>
      <c r="X2370" s="52"/>
    </row>
    <row r="2371" spans="1:53" ht="39.9" customHeight="1" x14ac:dyDescent="1.1000000000000001">
      <c r="E2371" s="60"/>
      <c r="F2371" s="61"/>
      <c r="G2371" s="52"/>
      <c r="H2371" s="52"/>
      <c r="I2371" s="289" t="str">
        <f>I2359</f>
        <v xml:space="preserve"> </v>
      </c>
      <c r="J2371" s="289"/>
      <c r="K2371" s="289"/>
      <c r="L2371" s="289"/>
      <c r="M2371" s="52"/>
      <c r="N2371" s="52"/>
      <c r="O2371" s="52"/>
      <c r="P2371" s="289" t="str">
        <f>I2362</f>
        <v xml:space="preserve"> </v>
      </c>
      <c r="Q2371" s="289"/>
      <c r="R2371" s="289"/>
      <c r="S2371" s="289"/>
      <c r="T2371" s="290"/>
      <c r="U2371" s="290"/>
      <c r="V2371" s="52"/>
      <c r="W2371" s="56"/>
      <c r="X2371" s="52"/>
    </row>
    <row r="2372" spans="1:53" ht="69.900000000000006" customHeight="1" x14ac:dyDescent="1.1000000000000001">
      <c r="E2372" s="53"/>
      <c r="F2372" s="54"/>
      <c r="G2372" s="52"/>
      <c r="H2372" s="63" t="s">
        <v>21</v>
      </c>
      <c r="I2372" s="291"/>
      <c r="J2372" s="292"/>
      <c r="K2372" s="292"/>
      <c r="L2372" s="293"/>
      <c r="M2372" s="52"/>
      <c r="N2372" s="52"/>
      <c r="O2372" s="63" t="s">
        <v>21</v>
      </c>
      <c r="P2372" s="294"/>
      <c r="Q2372" s="294"/>
      <c r="R2372" s="294"/>
      <c r="S2372" s="294"/>
      <c r="T2372" s="294"/>
      <c r="U2372" s="294"/>
      <c r="V2372" s="52"/>
      <c r="W2372" s="56"/>
      <c r="X2372" s="52"/>
    </row>
    <row r="2373" spans="1:53" ht="69.900000000000006" customHeight="1" x14ac:dyDescent="1.1000000000000001">
      <c r="E2373" s="53"/>
      <c r="F2373" s="54"/>
      <c r="G2373" s="52"/>
      <c r="H2373" s="63" t="s">
        <v>22</v>
      </c>
      <c r="I2373" s="294"/>
      <c r="J2373" s="294"/>
      <c r="K2373" s="294"/>
      <c r="L2373" s="294"/>
      <c r="M2373" s="52"/>
      <c r="N2373" s="52"/>
      <c r="O2373" s="63" t="s">
        <v>22</v>
      </c>
      <c r="P2373" s="294"/>
      <c r="Q2373" s="294"/>
      <c r="R2373" s="294"/>
      <c r="S2373" s="294"/>
      <c r="T2373" s="294"/>
      <c r="U2373" s="294"/>
      <c r="V2373" s="52"/>
      <c r="W2373" s="56"/>
      <c r="X2373" s="52"/>
    </row>
    <row r="2374" spans="1:53" ht="69.900000000000006" customHeight="1" x14ac:dyDescent="1.1000000000000001">
      <c r="E2374" s="53"/>
      <c r="F2374" s="54"/>
      <c r="G2374" s="52"/>
      <c r="H2374" s="63" t="s">
        <v>22</v>
      </c>
      <c r="I2374" s="294"/>
      <c r="J2374" s="294"/>
      <c r="K2374" s="294"/>
      <c r="L2374" s="294"/>
      <c r="M2374" s="52"/>
      <c r="N2374" s="52"/>
      <c r="O2374" s="63" t="s">
        <v>22</v>
      </c>
      <c r="P2374" s="294"/>
      <c r="Q2374" s="294"/>
      <c r="R2374" s="294"/>
      <c r="S2374" s="294"/>
      <c r="T2374" s="294"/>
      <c r="U2374" s="294"/>
      <c r="V2374" s="52"/>
      <c r="W2374" s="56"/>
      <c r="X2374" s="52"/>
    </row>
    <row r="2375" spans="1:53" ht="39.9" customHeight="1" thickBot="1" x14ac:dyDescent="1.1499999999999999">
      <c r="E2375" s="64"/>
      <c r="F2375" s="65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7"/>
      <c r="U2375" s="67"/>
      <c r="V2375" s="67"/>
      <c r="W2375" s="68"/>
      <c r="X2375" s="52"/>
    </row>
    <row r="2376" spans="1:53" ht="61.8" thickBot="1" x14ac:dyDescent="1.1499999999999999"/>
    <row r="2377" spans="1:53" ht="39.9" customHeight="1" x14ac:dyDescent="1.1000000000000001">
      <c r="A2377" s="41" t="e">
        <f>F2388</f>
        <v>#N/A</v>
      </c>
      <c r="C2377" s="40"/>
      <c r="D2377" s="40"/>
      <c r="E2377" s="48" t="s">
        <v>39</v>
      </c>
      <c r="F2377" s="49">
        <f>F2356+1</f>
        <v>114</v>
      </c>
      <c r="G2377" s="50"/>
      <c r="H2377" s="86" t="s">
        <v>192</v>
      </c>
      <c r="I2377" s="50"/>
      <c r="J2377" s="50"/>
      <c r="K2377" s="50"/>
      <c r="L2377" s="50"/>
      <c r="M2377" s="50"/>
      <c r="N2377" s="50"/>
      <c r="O2377" s="50"/>
      <c r="P2377" s="50"/>
      <c r="Q2377" s="50"/>
      <c r="R2377" s="50"/>
      <c r="S2377" s="50"/>
      <c r="T2377" s="50"/>
      <c r="U2377" s="50"/>
      <c r="V2377" s="50" t="s">
        <v>15</v>
      </c>
      <c r="W2377" s="51"/>
      <c r="X2377" s="52"/>
      <c r="Y2377" s="42" t="e">
        <f>A2379</f>
        <v>#N/A</v>
      </c>
      <c r="Z2377" s="47" t="str">
        <f>CONCATENATE("(",V2379,":",V2382,")")</f>
        <v>(:)</v>
      </c>
      <c r="AA2377" s="44" t="str">
        <f>IF(N2386=" ","",IF(N2386=I2379,B2379,IF(N2386=I2382,B2382," ")))</f>
        <v/>
      </c>
      <c r="AB2377" s="44" t="str">
        <f>IF(V2379&gt;V2382,AV2377,IF(V2382&gt;V2379,AV2378,""))</f>
        <v/>
      </c>
      <c r="AC2377" s="44" t="e">
        <f>CONCATENATE("Tbl.: ",F2379,"   H: ",F2382,"   D: ",F2381)</f>
        <v>#N/A</v>
      </c>
      <c r="AD2377" s="42" t="e">
        <f>IF(OR(I2382="X",I2379="X"),"",IF(N2386=I2379,B2382,B2379))</f>
        <v>#N/A</v>
      </c>
      <c r="AE2377" s="42" t="s">
        <v>4</v>
      </c>
      <c r="AV2377" s="45" t="str">
        <f>CONCATENATE(V2379,":",V2382, " ( ",AN2379,",",AO2379,",",AP2379,",",AQ2379,",",AR2379,",",AS2379,",",AT2379," ) ")</f>
        <v xml:space="preserve">: ( ,,,,,, ) </v>
      </c>
    </row>
    <row r="2378" spans="1:53" ht="39.9" customHeight="1" x14ac:dyDescent="1.1000000000000001">
      <c r="C2378" s="40"/>
      <c r="D2378" s="40"/>
      <c r="E2378" s="53"/>
      <c r="F2378" s="54"/>
      <c r="G2378" s="85" t="s">
        <v>191</v>
      </c>
      <c r="H2378" s="87" t="s">
        <v>193</v>
      </c>
      <c r="I2378" s="52"/>
      <c r="J2378" s="52"/>
      <c r="K2378" s="52"/>
      <c r="L2378" s="52"/>
      <c r="M2378" s="52"/>
      <c r="N2378" s="55">
        <v>1</v>
      </c>
      <c r="O2378" s="55">
        <v>2</v>
      </c>
      <c r="P2378" s="55">
        <v>3</v>
      </c>
      <c r="Q2378" s="55">
        <v>4</v>
      </c>
      <c r="R2378" s="55">
        <v>5</v>
      </c>
      <c r="S2378" s="55">
        <v>6</v>
      </c>
      <c r="T2378" s="55">
        <v>7</v>
      </c>
      <c r="U2378" s="52"/>
      <c r="V2378" s="55" t="s">
        <v>16</v>
      </c>
      <c r="W2378" s="56"/>
      <c r="X2378" s="52"/>
      <c r="AE2378" s="42" t="s">
        <v>38</v>
      </c>
      <c r="AV2378" s="45" t="str">
        <f>CONCATENATE(V2382,":",V2379, " ( ",AN2380,",",AO2380,",",AP2380,",",AQ2380,",",AR2380,",",AS2380,",",AT2380," ) ")</f>
        <v xml:space="preserve">: ( ,,,,,, ) </v>
      </c>
    </row>
    <row r="2379" spans="1:53" ht="39.9" customHeight="1" x14ac:dyDescent="1.1000000000000001">
      <c r="A2379" s="41" t="e">
        <f>CONCATENATE(1,A2377)</f>
        <v>#N/A</v>
      </c>
      <c r="B2379" s="41" t="e">
        <f>VLOOKUP(A2379,'KO KODY SPOLU'!$A$3:$B$478,2,0)</f>
        <v>#N/A</v>
      </c>
      <c r="C2379" s="40"/>
      <c r="D2379" s="40"/>
      <c r="E2379" s="53" t="s">
        <v>14</v>
      </c>
      <c r="F2379" s="54" t="e">
        <f>VLOOKUP(A2377,'zoznam zapasov pomoc'!$A$6:$K$133,11,0)</f>
        <v>#N/A</v>
      </c>
      <c r="G2379" s="298"/>
      <c r="H2379" s="150"/>
      <c r="I2379" s="296" t="str">
        <f>IF(ISERROR(VLOOKUP(B2379,vylosovanie!$N$10:$Q$162,3,0))=TRUE," ",VLOOKUP(B2379,vylosovanie!$N$10:$Q$162,3,0))</f>
        <v xml:space="preserve"> </v>
      </c>
      <c r="J2379" s="297"/>
      <c r="K2379" s="297"/>
      <c r="L2379" s="297"/>
      <c r="M2379" s="52"/>
      <c r="N2379" s="300"/>
      <c r="O2379" s="300"/>
      <c r="P2379" s="300"/>
      <c r="Q2379" s="300"/>
      <c r="R2379" s="300"/>
      <c r="S2379" s="300"/>
      <c r="T2379" s="300"/>
      <c r="U2379" s="52"/>
      <c r="V2379" s="295" t="str">
        <f>IF(SUM(AF2379:AL2380)=0,"",SUM(AF2379:AL2379))</f>
        <v/>
      </c>
      <c r="W2379" s="56"/>
      <c r="X2379" s="52"/>
      <c r="AE2379" s="42">
        <f>VLOOKUP(I2379,vylosovanie!$F$5:$L$41,7,0)</f>
        <v>51</v>
      </c>
      <c r="AF2379" s="57">
        <f>IF(N2379&gt;N2382,1,0)</f>
        <v>0</v>
      </c>
      <c r="AG2379" s="57">
        <f t="shared" ref="AG2379" si="2938">IF(O2379&gt;O2382,1,0)</f>
        <v>0</v>
      </c>
      <c r="AH2379" s="57">
        <f t="shared" ref="AH2379" si="2939">IF(P2379&gt;P2382,1,0)</f>
        <v>0</v>
      </c>
      <c r="AI2379" s="57">
        <f t="shared" ref="AI2379" si="2940">IF(Q2379&gt;Q2382,1,0)</f>
        <v>0</v>
      </c>
      <c r="AJ2379" s="57">
        <f t="shared" ref="AJ2379" si="2941">IF(R2379&gt;R2382,1,0)</f>
        <v>0</v>
      </c>
      <c r="AK2379" s="57">
        <f t="shared" ref="AK2379" si="2942">IF(S2379&gt;S2382,1,0)</f>
        <v>0</v>
      </c>
      <c r="AL2379" s="57">
        <f t="shared" ref="AL2379" si="2943">IF(T2379&gt;T2382,1,0)</f>
        <v>0</v>
      </c>
      <c r="AN2379" s="57" t="str">
        <f t="shared" ref="AN2379" si="2944">IF(ISBLANK(N2379)=TRUE,"",IF(AF2379=1,N2382,-N2379))</f>
        <v/>
      </c>
      <c r="AO2379" s="57" t="str">
        <f t="shared" ref="AO2379" si="2945">IF(ISBLANK(O2379)=TRUE,"",IF(AG2379=1,O2382,-O2379))</f>
        <v/>
      </c>
      <c r="AP2379" s="57" t="str">
        <f t="shared" ref="AP2379" si="2946">IF(ISBLANK(P2379)=TRUE,"",IF(AH2379=1,P2382,-P2379))</f>
        <v/>
      </c>
      <c r="AQ2379" s="57" t="str">
        <f t="shared" ref="AQ2379" si="2947">IF(ISBLANK(Q2379)=TRUE,"",IF(AI2379=1,Q2382,-Q2379))</f>
        <v/>
      </c>
      <c r="AR2379" s="57" t="str">
        <f t="shared" ref="AR2379" si="2948">IF(ISBLANK(R2379)=TRUE,"",IF(AJ2379=1,R2382,-R2379))</f>
        <v/>
      </c>
      <c r="AS2379" s="57" t="str">
        <f t="shared" ref="AS2379" si="2949">IF(ISBLANK(S2379)=TRUE,"",IF(AK2379=1,S2382,-S2379))</f>
        <v/>
      </c>
      <c r="AT2379" s="57" t="str">
        <f t="shared" ref="AT2379" si="2950">IF(ISBLANK(T2379)=TRUE,"",IF(AL2379=1,T2382,-T2379))</f>
        <v/>
      </c>
      <c r="AZ2379" s="58" t="s">
        <v>5</v>
      </c>
      <c r="BA2379" s="58">
        <v>1</v>
      </c>
    </row>
    <row r="2380" spans="1:53" ht="39.9" customHeight="1" x14ac:dyDescent="1.1000000000000001">
      <c r="C2380" s="40"/>
      <c r="D2380" s="40"/>
      <c r="E2380" s="53"/>
      <c r="F2380" s="54"/>
      <c r="G2380" s="299"/>
      <c r="H2380" s="150"/>
      <c r="I2380" s="296" t="str">
        <f>IF(ISERROR(VLOOKUP(B2379,vylosovanie!$N$10:$Q$162,3,0))=TRUE," ",VLOOKUP(B2379,vylosovanie!$N$10:$Q$162,4,0))</f>
        <v xml:space="preserve"> </v>
      </c>
      <c r="J2380" s="297"/>
      <c r="K2380" s="297"/>
      <c r="L2380" s="297"/>
      <c r="M2380" s="52"/>
      <c r="N2380" s="301"/>
      <c r="O2380" s="301"/>
      <c r="P2380" s="301"/>
      <c r="Q2380" s="301"/>
      <c r="R2380" s="301"/>
      <c r="S2380" s="301"/>
      <c r="T2380" s="301"/>
      <c r="U2380" s="52"/>
      <c r="V2380" s="295"/>
      <c r="W2380" s="56"/>
      <c r="X2380" s="52"/>
      <c r="AE2380" s="42">
        <f>VLOOKUP(I2382,vylosovanie!$F$5:$L$41,7,0)</f>
        <v>51</v>
      </c>
      <c r="AF2380" s="57">
        <f>IF(N2382&gt;N2379,1,0)</f>
        <v>0</v>
      </c>
      <c r="AG2380" s="57">
        <f t="shared" ref="AG2380" si="2951">IF(O2382&gt;O2379,1,0)</f>
        <v>0</v>
      </c>
      <c r="AH2380" s="57">
        <f t="shared" ref="AH2380" si="2952">IF(P2382&gt;P2379,1,0)</f>
        <v>0</v>
      </c>
      <c r="AI2380" s="57">
        <f t="shared" ref="AI2380" si="2953">IF(Q2382&gt;Q2379,1,0)</f>
        <v>0</v>
      </c>
      <c r="AJ2380" s="57">
        <f t="shared" ref="AJ2380" si="2954">IF(R2382&gt;R2379,1,0)</f>
        <v>0</v>
      </c>
      <c r="AK2380" s="57">
        <f t="shared" ref="AK2380" si="2955">IF(S2382&gt;S2379,1,0)</f>
        <v>0</v>
      </c>
      <c r="AL2380" s="57">
        <f t="shared" ref="AL2380" si="2956">IF(T2382&gt;T2379,1,0)</f>
        <v>0</v>
      </c>
      <c r="AN2380" s="57" t="str">
        <f t="shared" ref="AN2380" si="2957">IF(ISBLANK(N2382)=TRUE,"",IF(AF2380=1,N2379,-N2382))</f>
        <v/>
      </c>
      <c r="AO2380" s="57" t="str">
        <f t="shared" ref="AO2380" si="2958">IF(ISBLANK(O2382)=TRUE,"",IF(AG2380=1,O2379,-O2382))</f>
        <v/>
      </c>
      <c r="AP2380" s="57" t="str">
        <f t="shared" ref="AP2380" si="2959">IF(ISBLANK(P2382)=TRUE,"",IF(AH2380=1,P2379,-P2382))</f>
        <v/>
      </c>
      <c r="AQ2380" s="57" t="str">
        <f t="shared" ref="AQ2380" si="2960">IF(ISBLANK(Q2382)=TRUE,"",IF(AI2380=1,Q2379,-Q2382))</f>
        <v/>
      </c>
      <c r="AR2380" s="57" t="str">
        <f t="shared" ref="AR2380" si="2961">IF(ISBLANK(R2382)=TRUE,"",IF(AJ2380=1,R2379,-R2382))</f>
        <v/>
      </c>
      <c r="AS2380" s="57" t="str">
        <f t="shared" ref="AS2380" si="2962">IF(ISBLANK(S2382)=TRUE,"",IF(AK2380=1,S2379,-S2382))</f>
        <v/>
      </c>
      <c r="AT2380" s="57" t="str">
        <f t="shared" ref="AT2380" si="2963">IF(ISBLANK(T2382)=TRUE,"",IF(AL2380=1,T2379,-T2382))</f>
        <v/>
      </c>
      <c r="AZ2380" s="58" t="s">
        <v>10</v>
      </c>
      <c r="BA2380" s="58">
        <v>2</v>
      </c>
    </row>
    <row r="2381" spans="1:53" ht="39.9" customHeight="1" x14ac:dyDescent="1.1000000000000001">
      <c r="C2381" s="40"/>
      <c r="D2381" s="40"/>
      <c r="E2381" s="53" t="s">
        <v>20</v>
      </c>
      <c r="F2381" s="54" t="e">
        <f>VLOOKUP(A2377,'zoznam zapasov pomoc'!$A$6:$K$133,9,0)</f>
        <v>#N/A</v>
      </c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6"/>
      <c r="X2381" s="52"/>
      <c r="AZ2381" s="58" t="s">
        <v>23</v>
      </c>
      <c r="BA2381" s="58">
        <v>3</v>
      </c>
    </row>
    <row r="2382" spans="1:53" ht="39.9" customHeight="1" x14ac:dyDescent="1.1000000000000001">
      <c r="A2382" s="41" t="e">
        <f>CONCATENATE(2,A2377)</f>
        <v>#N/A</v>
      </c>
      <c r="B2382" s="41" t="e">
        <f>VLOOKUP(A2382,'KO KODY SPOLU'!$A$3:$B$478,2,0)</f>
        <v>#N/A</v>
      </c>
      <c r="C2382" s="40"/>
      <c r="D2382" s="40"/>
      <c r="E2382" s="53" t="s">
        <v>13</v>
      </c>
      <c r="F2382" s="59" t="e">
        <f>VLOOKUP(A2377,'zoznam zapasov pomoc'!$A$6:$K$133,10,0)</f>
        <v>#N/A</v>
      </c>
      <c r="G2382" s="298"/>
      <c r="H2382" s="150"/>
      <c r="I2382" s="296" t="str">
        <f>IF(ISERROR(VLOOKUP(B2382,vylosovanie!$N$10:$Q$162,3,0))=TRUE," ",VLOOKUP(B2382,vylosovanie!$N$10:$Q$162,3,0))</f>
        <v xml:space="preserve"> </v>
      </c>
      <c r="J2382" s="297"/>
      <c r="K2382" s="297"/>
      <c r="L2382" s="297"/>
      <c r="M2382" s="52"/>
      <c r="N2382" s="300"/>
      <c r="O2382" s="300"/>
      <c r="P2382" s="300"/>
      <c r="Q2382" s="300"/>
      <c r="R2382" s="300"/>
      <c r="S2382" s="300"/>
      <c r="T2382" s="300"/>
      <c r="U2382" s="52"/>
      <c r="V2382" s="295" t="str">
        <f>IF(SUM(AF2379:AL2380)=0,"",SUM(AF2380:AL2380))</f>
        <v/>
      </c>
      <c r="W2382" s="56"/>
      <c r="X2382" s="52"/>
      <c r="AZ2382" s="58" t="s">
        <v>24</v>
      </c>
      <c r="BA2382" s="58">
        <v>4</v>
      </c>
    </row>
    <row r="2383" spans="1:53" ht="39.9" customHeight="1" x14ac:dyDescent="1.1000000000000001">
      <c r="C2383" s="40"/>
      <c r="D2383" s="40"/>
      <c r="E2383" s="60"/>
      <c r="F2383" s="61"/>
      <c r="G2383" s="299"/>
      <c r="H2383" s="150"/>
      <c r="I2383" s="296" t="str">
        <f>IF(ISERROR(VLOOKUP(B2382,vylosovanie!$N$10:$Q$162,3,0))=TRUE," ",VLOOKUP(B2382,vylosovanie!$N$10:$Q$162,4,0))</f>
        <v xml:space="preserve"> </v>
      </c>
      <c r="J2383" s="297"/>
      <c r="K2383" s="297"/>
      <c r="L2383" s="297"/>
      <c r="M2383" s="52"/>
      <c r="N2383" s="301"/>
      <c r="O2383" s="301"/>
      <c r="P2383" s="301"/>
      <c r="Q2383" s="301"/>
      <c r="R2383" s="301"/>
      <c r="S2383" s="301"/>
      <c r="T2383" s="301"/>
      <c r="U2383" s="52"/>
      <c r="V2383" s="295"/>
      <c r="W2383" s="56"/>
      <c r="X2383" s="52"/>
      <c r="AZ2383" s="58" t="s">
        <v>25</v>
      </c>
      <c r="BA2383" s="58">
        <v>5</v>
      </c>
    </row>
    <row r="2384" spans="1:53" ht="39.9" customHeight="1" x14ac:dyDescent="1.1000000000000001">
      <c r="C2384" s="40"/>
      <c r="D2384" s="40"/>
      <c r="E2384" s="53" t="s">
        <v>36</v>
      </c>
      <c r="F2384" s="54" t="s">
        <v>476</v>
      </c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6"/>
      <c r="X2384" s="52"/>
      <c r="AZ2384" s="58" t="s">
        <v>26</v>
      </c>
      <c r="BA2384" s="58">
        <v>6</v>
      </c>
    </row>
    <row r="2385" spans="1:53" ht="39.9" customHeight="1" x14ac:dyDescent="1.1000000000000001">
      <c r="C2385" s="40"/>
      <c r="D2385" s="40"/>
      <c r="E2385" s="60"/>
      <c r="F2385" s="61"/>
      <c r="G2385" s="52"/>
      <c r="H2385" s="52"/>
      <c r="I2385" s="52" t="s">
        <v>17</v>
      </c>
      <c r="J2385" s="52"/>
      <c r="K2385" s="52"/>
      <c r="L2385" s="52"/>
      <c r="M2385" s="52"/>
      <c r="N2385" s="62"/>
      <c r="O2385" s="55"/>
      <c r="P2385" s="55" t="s">
        <v>19</v>
      </c>
      <c r="Q2385" s="55"/>
      <c r="R2385" s="55"/>
      <c r="S2385" s="55"/>
      <c r="T2385" s="55"/>
      <c r="U2385" s="52"/>
      <c r="V2385" s="52"/>
      <c r="W2385" s="56"/>
      <c r="X2385" s="52"/>
      <c r="AZ2385" s="58" t="s">
        <v>27</v>
      </c>
      <c r="BA2385" s="58">
        <v>7</v>
      </c>
    </row>
    <row r="2386" spans="1:53" ht="39.9" customHeight="1" x14ac:dyDescent="1.1000000000000001">
      <c r="E2386" s="53" t="s">
        <v>11</v>
      </c>
      <c r="F2386" s="54"/>
      <c r="G2386" s="52"/>
      <c r="H2386" s="52"/>
      <c r="I2386" s="294"/>
      <c r="J2386" s="294"/>
      <c r="K2386" s="294"/>
      <c r="L2386" s="294"/>
      <c r="M2386" s="52"/>
      <c r="N2386" s="291" t="str">
        <f>IF(I2379="x",I2382,IF(I2382="x",I2379,IF(V2379="w",I2379,IF(V2382="w",I2382,IF(V2379&gt;V2382,I2379,IF(V2382&gt;V2379,I2382," "))))))</f>
        <v xml:space="preserve"> </v>
      </c>
      <c r="O2386" s="302"/>
      <c r="P2386" s="302"/>
      <c r="Q2386" s="302"/>
      <c r="R2386" s="302"/>
      <c r="S2386" s="303"/>
      <c r="T2386" s="52"/>
      <c r="U2386" s="52"/>
      <c r="V2386" s="52"/>
      <c r="W2386" s="56"/>
      <c r="X2386" s="52"/>
      <c r="AZ2386" s="58" t="s">
        <v>28</v>
      </c>
      <c r="BA2386" s="58">
        <v>8</v>
      </c>
    </row>
    <row r="2387" spans="1:53" ht="39.9" customHeight="1" x14ac:dyDescent="1.1000000000000001">
      <c r="E2387" s="60"/>
      <c r="F2387" s="61"/>
      <c r="G2387" s="52"/>
      <c r="H2387" s="52"/>
      <c r="I2387" s="294"/>
      <c r="J2387" s="294"/>
      <c r="K2387" s="294"/>
      <c r="L2387" s="294"/>
      <c r="M2387" s="52"/>
      <c r="N2387" s="291" t="str">
        <f>IF(I2380="x",I2383,IF(I2383="x",I2380,IF(V2379="w",I2380,IF(V2382="w",I2383,IF(V2379&gt;V2382,I2380,IF(V2382&gt;V2379,I2383," "))))))</f>
        <v xml:space="preserve"> </v>
      </c>
      <c r="O2387" s="302"/>
      <c r="P2387" s="302"/>
      <c r="Q2387" s="302"/>
      <c r="R2387" s="302"/>
      <c r="S2387" s="303"/>
      <c r="T2387" s="52"/>
      <c r="U2387" s="52"/>
      <c r="V2387" s="52"/>
      <c r="W2387" s="56"/>
      <c r="X2387" s="52"/>
    </row>
    <row r="2388" spans="1:53" ht="39.9" customHeight="1" x14ac:dyDescent="1.1000000000000001">
      <c r="E2388" s="53" t="s">
        <v>12</v>
      </c>
      <c r="F2388" s="149" t="e">
        <f>IF($K$1=8,VLOOKUP('zapisy k stolom'!F2377,PAVUK!$GR$2:$GS$8,2,0),IF($K$1=16,VLOOKUP('zapisy k stolom'!F2377,PAVUK!$HF$2:$HG$16,2,0),IF($K$1=32,VLOOKUP('zapisy k stolom'!F2377,PAVUK!$HB$2:$HC$32,2,0),IF('zapisy k stolom'!$K$1=64,VLOOKUP('zapisy k stolom'!F2377,PAVUK!$GX$2:$GY$64,2,0),IF('zapisy k stolom'!$K$1=128,VLOOKUP('zapisy k stolom'!F2377,PAVUK!$GT$2:$GU$128,2,0))))))</f>
        <v>#N/A</v>
      </c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6"/>
      <c r="X2388" s="52"/>
    </row>
    <row r="2389" spans="1:53" ht="39.9" customHeight="1" x14ac:dyDescent="1.1000000000000001">
      <c r="E2389" s="60"/>
      <c r="F2389" s="61"/>
      <c r="G2389" s="52"/>
      <c r="H2389" s="52" t="s">
        <v>18</v>
      </c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6"/>
      <c r="X2389" s="52"/>
    </row>
    <row r="2390" spans="1:53" ht="39.9" customHeight="1" x14ac:dyDescent="1.1000000000000001">
      <c r="E2390" s="60"/>
      <c r="F2390" s="61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6"/>
      <c r="X2390" s="52"/>
    </row>
    <row r="2391" spans="1:53" ht="39.9" customHeight="1" x14ac:dyDescent="1.1000000000000001">
      <c r="E2391" s="60"/>
      <c r="F2391" s="61"/>
      <c r="G2391" s="52"/>
      <c r="H2391" s="52"/>
      <c r="I2391" s="289" t="str">
        <f>I2379</f>
        <v xml:space="preserve"> </v>
      </c>
      <c r="J2391" s="289"/>
      <c r="K2391" s="289"/>
      <c r="L2391" s="289"/>
      <c r="M2391" s="52"/>
      <c r="N2391" s="52"/>
      <c r="P2391" s="289" t="str">
        <f>I2382</f>
        <v xml:space="preserve"> </v>
      </c>
      <c r="Q2391" s="289"/>
      <c r="R2391" s="289"/>
      <c r="S2391" s="289"/>
      <c r="T2391" s="290"/>
      <c r="U2391" s="290"/>
      <c r="V2391" s="52"/>
      <c r="W2391" s="56"/>
      <c r="X2391" s="52"/>
    </row>
    <row r="2392" spans="1:53" ht="39.9" customHeight="1" x14ac:dyDescent="1.1000000000000001">
      <c r="E2392" s="60"/>
      <c r="F2392" s="61"/>
      <c r="G2392" s="52"/>
      <c r="H2392" s="52"/>
      <c r="I2392" s="289" t="str">
        <f>I2380</f>
        <v xml:space="preserve"> </v>
      </c>
      <c r="J2392" s="289"/>
      <c r="K2392" s="289"/>
      <c r="L2392" s="289"/>
      <c r="M2392" s="52"/>
      <c r="N2392" s="52"/>
      <c r="O2392" s="52"/>
      <c r="P2392" s="289" t="str">
        <f>I2383</f>
        <v xml:space="preserve"> </v>
      </c>
      <c r="Q2392" s="289"/>
      <c r="R2392" s="289"/>
      <c r="S2392" s="289"/>
      <c r="T2392" s="290"/>
      <c r="U2392" s="290"/>
      <c r="V2392" s="52"/>
      <c r="W2392" s="56"/>
      <c r="X2392" s="52"/>
    </row>
    <row r="2393" spans="1:53" ht="69.900000000000006" customHeight="1" x14ac:dyDescent="1.1000000000000001">
      <c r="E2393" s="53"/>
      <c r="F2393" s="54"/>
      <c r="G2393" s="52"/>
      <c r="H2393" s="63" t="s">
        <v>21</v>
      </c>
      <c r="I2393" s="291"/>
      <c r="J2393" s="292"/>
      <c r="K2393" s="292"/>
      <c r="L2393" s="293"/>
      <c r="M2393" s="52"/>
      <c r="N2393" s="52"/>
      <c r="O2393" s="63" t="s">
        <v>21</v>
      </c>
      <c r="P2393" s="294"/>
      <c r="Q2393" s="294"/>
      <c r="R2393" s="294"/>
      <c r="S2393" s="294"/>
      <c r="T2393" s="294"/>
      <c r="U2393" s="294"/>
      <c r="V2393" s="52"/>
      <c r="W2393" s="56"/>
      <c r="X2393" s="52"/>
    </row>
    <row r="2394" spans="1:53" ht="69.900000000000006" customHeight="1" x14ac:dyDescent="1.1000000000000001">
      <c r="E2394" s="53"/>
      <c r="F2394" s="54"/>
      <c r="G2394" s="52"/>
      <c r="H2394" s="63" t="s">
        <v>22</v>
      </c>
      <c r="I2394" s="294"/>
      <c r="J2394" s="294"/>
      <c r="K2394" s="294"/>
      <c r="L2394" s="294"/>
      <c r="M2394" s="52"/>
      <c r="N2394" s="52"/>
      <c r="O2394" s="63" t="s">
        <v>22</v>
      </c>
      <c r="P2394" s="294"/>
      <c r="Q2394" s="294"/>
      <c r="R2394" s="294"/>
      <c r="S2394" s="294"/>
      <c r="T2394" s="294"/>
      <c r="U2394" s="294"/>
      <c r="V2394" s="52"/>
      <c r="W2394" s="56"/>
      <c r="X2394" s="52"/>
    </row>
    <row r="2395" spans="1:53" ht="69.900000000000006" customHeight="1" x14ac:dyDescent="1.1000000000000001">
      <c r="E2395" s="53"/>
      <c r="F2395" s="54"/>
      <c r="G2395" s="52"/>
      <c r="H2395" s="63" t="s">
        <v>22</v>
      </c>
      <c r="I2395" s="294"/>
      <c r="J2395" s="294"/>
      <c r="K2395" s="294"/>
      <c r="L2395" s="294"/>
      <c r="M2395" s="52"/>
      <c r="N2395" s="52"/>
      <c r="O2395" s="63" t="s">
        <v>22</v>
      </c>
      <c r="P2395" s="294"/>
      <c r="Q2395" s="294"/>
      <c r="R2395" s="294"/>
      <c r="S2395" s="294"/>
      <c r="T2395" s="294"/>
      <c r="U2395" s="294"/>
      <c r="V2395" s="52"/>
      <c r="W2395" s="56"/>
      <c r="X2395" s="52"/>
    </row>
    <row r="2396" spans="1:53" ht="39.9" customHeight="1" thickBot="1" x14ac:dyDescent="1.1499999999999999">
      <c r="E2396" s="64"/>
      <c r="F2396" s="65"/>
      <c r="G2396" s="66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7"/>
      <c r="U2396" s="67"/>
      <c r="V2396" s="67"/>
      <c r="W2396" s="68"/>
      <c r="X2396" s="52"/>
    </row>
    <row r="2397" spans="1:53" ht="61.8" thickBot="1" x14ac:dyDescent="1.1499999999999999"/>
    <row r="2398" spans="1:53" ht="39.9" customHeight="1" x14ac:dyDescent="1.1000000000000001">
      <c r="A2398" s="41" t="e">
        <f>F2409</f>
        <v>#N/A</v>
      </c>
      <c r="C2398" s="40"/>
      <c r="D2398" s="40"/>
      <c r="E2398" s="48" t="s">
        <v>39</v>
      </c>
      <c r="F2398" s="49">
        <f>F2377+1</f>
        <v>115</v>
      </c>
      <c r="G2398" s="50"/>
      <c r="H2398" s="86" t="s">
        <v>192</v>
      </c>
      <c r="I2398" s="50"/>
      <c r="J2398" s="50"/>
      <c r="K2398" s="50"/>
      <c r="L2398" s="50"/>
      <c r="M2398" s="50"/>
      <c r="N2398" s="50"/>
      <c r="O2398" s="50"/>
      <c r="P2398" s="50"/>
      <c r="Q2398" s="50"/>
      <c r="R2398" s="50"/>
      <c r="S2398" s="50"/>
      <c r="T2398" s="50"/>
      <c r="U2398" s="50"/>
      <c r="V2398" s="50" t="s">
        <v>15</v>
      </c>
      <c r="W2398" s="51"/>
      <c r="X2398" s="52"/>
      <c r="Y2398" s="42" t="e">
        <f>A2400</f>
        <v>#N/A</v>
      </c>
      <c r="Z2398" s="47" t="str">
        <f>CONCATENATE("(",V2400,":",V2403,")")</f>
        <v>(:)</v>
      </c>
      <c r="AA2398" s="44" t="str">
        <f>IF(N2407=" ","",IF(N2407=I2400,B2400,IF(N2407=I2403,B2403," ")))</f>
        <v/>
      </c>
      <c r="AB2398" s="44" t="str">
        <f>IF(V2400&gt;V2403,AV2398,IF(V2403&gt;V2400,AV2399,""))</f>
        <v/>
      </c>
      <c r="AC2398" s="44" t="e">
        <f>CONCATENATE("Tbl.: ",F2400,"   H: ",F2403,"   D: ",F2402)</f>
        <v>#N/A</v>
      </c>
      <c r="AD2398" s="42" t="e">
        <f>IF(OR(I2403="X",I2400="X"),"",IF(N2407=I2400,B2403,B2400))</f>
        <v>#N/A</v>
      </c>
      <c r="AE2398" s="42" t="s">
        <v>4</v>
      </c>
      <c r="AV2398" s="45" t="str">
        <f>CONCATENATE(V2400,":",V2403, " ( ",AN2400,",",AO2400,",",AP2400,",",AQ2400,",",AR2400,",",AS2400,",",AT2400," ) ")</f>
        <v xml:space="preserve">: ( ,,,,,, ) </v>
      </c>
    </row>
    <row r="2399" spans="1:53" ht="39.9" customHeight="1" x14ac:dyDescent="1.1000000000000001">
      <c r="C2399" s="40"/>
      <c r="D2399" s="40"/>
      <c r="E2399" s="53"/>
      <c r="F2399" s="54"/>
      <c r="G2399" s="85" t="s">
        <v>191</v>
      </c>
      <c r="H2399" s="87" t="s">
        <v>193</v>
      </c>
      <c r="I2399" s="52"/>
      <c r="J2399" s="52"/>
      <c r="K2399" s="52"/>
      <c r="L2399" s="52"/>
      <c r="M2399" s="52"/>
      <c r="N2399" s="55">
        <v>1</v>
      </c>
      <c r="O2399" s="55">
        <v>2</v>
      </c>
      <c r="P2399" s="55">
        <v>3</v>
      </c>
      <c r="Q2399" s="55">
        <v>4</v>
      </c>
      <c r="R2399" s="55">
        <v>5</v>
      </c>
      <c r="S2399" s="55">
        <v>6</v>
      </c>
      <c r="T2399" s="55">
        <v>7</v>
      </c>
      <c r="U2399" s="52"/>
      <c r="V2399" s="55" t="s">
        <v>16</v>
      </c>
      <c r="W2399" s="56"/>
      <c r="X2399" s="52"/>
      <c r="AE2399" s="42" t="s">
        <v>38</v>
      </c>
      <c r="AV2399" s="45" t="str">
        <f>CONCATENATE(V2403,":",V2400, " ( ",AN2401,",",AO2401,",",AP2401,",",AQ2401,",",AR2401,",",AS2401,",",AT2401," ) ")</f>
        <v xml:space="preserve">: ( ,,,,,, ) </v>
      </c>
    </row>
    <row r="2400" spans="1:53" ht="39.9" customHeight="1" x14ac:dyDescent="1.1000000000000001">
      <c r="A2400" s="41" t="e">
        <f>CONCATENATE(1,A2398)</f>
        <v>#N/A</v>
      </c>
      <c r="B2400" s="41" t="e">
        <f>VLOOKUP(A2400,'KO KODY SPOLU'!$A$3:$B$478,2,0)</f>
        <v>#N/A</v>
      </c>
      <c r="C2400" s="40"/>
      <c r="D2400" s="40"/>
      <c r="E2400" s="53" t="s">
        <v>14</v>
      </c>
      <c r="F2400" s="54" t="e">
        <f>VLOOKUP(A2398,'zoznam zapasov pomoc'!$A$6:$K$133,11,0)</f>
        <v>#N/A</v>
      </c>
      <c r="G2400" s="298"/>
      <c r="H2400" s="150"/>
      <c r="I2400" s="296" t="str">
        <f>IF(ISERROR(VLOOKUP(B2400,vylosovanie!$N$10:$Q$162,3,0))=TRUE," ",VLOOKUP(B2400,vylosovanie!$N$10:$Q$162,3,0))</f>
        <v xml:space="preserve"> </v>
      </c>
      <c r="J2400" s="297"/>
      <c r="K2400" s="297"/>
      <c r="L2400" s="297"/>
      <c r="M2400" s="52"/>
      <c r="N2400" s="300"/>
      <c r="O2400" s="300"/>
      <c r="P2400" s="300"/>
      <c r="Q2400" s="300"/>
      <c r="R2400" s="300"/>
      <c r="S2400" s="300"/>
      <c r="T2400" s="300"/>
      <c r="U2400" s="52"/>
      <c r="V2400" s="295" t="str">
        <f>IF(SUM(AF2400:AL2401)=0,"",SUM(AF2400:AL2400))</f>
        <v/>
      </c>
      <c r="W2400" s="56"/>
      <c r="X2400" s="52"/>
      <c r="AE2400" s="42">
        <f>VLOOKUP(I2400,vylosovanie!$F$5:$L$41,7,0)</f>
        <v>51</v>
      </c>
      <c r="AF2400" s="57">
        <f>IF(N2400&gt;N2403,1,0)</f>
        <v>0</v>
      </c>
      <c r="AG2400" s="57">
        <f t="shared" ref="AG2400" si="2964">IF(O2400&gt;O2403,1,0)</f>
        <v>0</v>
      </c>
      <c r="AH2400" s="57">
        <f t="shared" ref="AH2400" si="2965">IF(P2400&gt;P2403,1,0)</f>
        <v>0</v>
      </c>
      <c r="AI2400" s="57">
        <f t="shared" ref="AI2400" si="2966">IF(Q2400&gt;Q2403,1,0)</f>
        <v>0</v>
      </c>
      <c r="AJ2400" s="57">
        <f t="shared" ref="AJ2400" si="2967">IF(R2400&gt;R2403,1,0)</f>
        <v>0</v>
      </c>
      <c r="AK2400" s="57">
        <f t="shared" ref="AK2400" si="2968">IF(S2400&gt;S2403,1,0)</f>
        <v>0</v>
      </c>
      <c r="AL2400" s="57">
        <f t="shared" ref="AL2400" si="2969">IF(T2400&gt;T2403,1,0)</f>
        <v>0</v>
      </c>
      <c r="AN2400" s="57" t="str">
        <f t="shared" ref="AN2400" si="2970">IF(ISBLANK(N2400)=TRUE,"",IF(AF2400=1,N2403,-N2400))</f>
        <v/>
      </c>
      <c r="AO2400" s="57" t="str">
        <f t="shared" ref="AO2400" si="2971">IF(ISBLANK(O2400)=TRUE,"",IF(AG2400=1,O2403,-O2400))</f>
        <v/>
      </c>
      <c r="AP2400" s="57" t="str">
        <f t="shared" ref="AP2400" si="2972">IF(ISBLANK(P2400)=TRUE,"",IF(AH2400=1,P2403,-P2400))</f>
        <v/>
      </c>
      <c r="AQ2400" s="57" t="str">
        <f t="shared" ref="AQ2400" si="2973">IF(ISBLANK(Q2400)=TRUE,"",IF(AI2400=1,Q2403,-Q2400))</f>
        <v/>
      </c>
      <c r="AR2400" s="57" t="str">
        <f t="shared" ref="AR2400" si="2974">IF(ISBLANK(R2400)=TRUE,"",IF(AJ2400=1,R2403,-R2400))</f>
        <v/>
      </c>
      <c r="AS2400" s="57" t="str">
        <f t="shared" ref="AS2400" si="2975">IF(ISBLANK(S2400)=TRUE,"",IF(AK2400=1,S2403,-S2400))</f>
        <v/>
      </c>
      <c r="AT2400" s="57" t="str">
        <f t="shared" ref="AT2400" si="2976">IF(ISBLANK(T2400)=TRUE,"",IF(AL2400=1,T2403,-T2400))</f>
        <v/>
      </c>
      <c r="AZ2400" s="58" t="s">
        <v>5</v>
      </c>
      <c r="BA2400" s="58">
        <v>1</v>
      </c>
    </row>
    <row r="2401" spans="1:53" ht="39.9" customHeight="1" x14ac:dyDescent="1.1000000000000001">
      <c r="C2401" s="40"/>
      <c r="D2401" s="40"/>
      <c r="E2401" s="53"/>
      <c r="F2401" s="54"/>
      <c r="G2401" s="299"/>
      <c r="H2401" s="150"/>
      <c r="I2401" s="296" t="str">
        <f>IF(ISERROR(VLOOKUP(B2400,vylosovanie!$N$10:$Q$162,3,0))=TRUE," ",VLOOKUP(B2400,vylosovanie!$N$10:$Q$162,4,0))</f>
        <v xml:space="preserve"> </v>
      </c>
      <c r="J2401" s="297"/>
      <c r="K2401" s="297"/>
      <c r="L2401" s="297"/>
      <c r="M2401" s="52"/>
      <c r="N2401" s="301"/>
      <c r="O2401" s="301"/>
      <c r="P2401" s="301"/>
      <c r="Q2401" s="301"/>
      <c r="R2401" s="301"/>
      <c r="S2401" s="301"/>
      <c r="T2401" s="301"/>
      <c r="U2401" s="52"/>
      <c r="V2401" s="295"/>
      <c r="W2401" s="56"/>
      <c r="X2401" s="52"/>
      <c r="AE2401" s="42">
        <f>VLOOKUP(I2403,vylosovanie!$F$5:$L$41,7,0)</f>
        <v>51</v>
      </c>
      <c r="AF2401" s="57">
        <f>IF(N2403&gt;N2400,1,0)</f>
        <v>0</v>
      </c>
      <c r="AG2401" s="57">
        <f t="shared" ref="AG2401" si="2977">IF(O2403&gt;O2400,1,0)</f>
        <v>0</v>
      </c>
      <c r="AH2401" s="57">
        <f t="shared" ref="AH2401" si="2978">IF(P2403&gt;P2400,1,0)</f>
        <v>0</v>
      </c>
      <c r="AI2401" s="57">
        <f t="shared" ref="AI2401" si="2979">IF(Q2403&gt;Q2400,1,0)</f>
        <v>0</v>
      </c>
      <c r="AJ2401" s="57">
        <f t="shared" ref="AJ2401" si="2980">IF(R2403&gt;R2400,1,0)</f>
        <v>0</v>
      </c>
      <c r="AK2401" s="57">
        <f t="shared" ref="AK2401" si="2981">IF(S2403&gt;S2400,1,0)</f>
        <v>0</v>
      </c>
      <c r="AL2401" s="57">
        <f t="shared" ref="AL2401" si="2982">IF(T2403&gt;T2400,1,0)</f>
        <v>0</v>
      </c>
      <c r="AN2401" s="57" t="str">
        <f t="shared" ref="AN2401" si="2983">IF(ISBLANK(N2403)=TRUE,"",IF(AF2401=1,N2400,-N2403))</f>
        <v/>
      </c>
      <c r="AO2401" s="57" t="str">
        <f t="shared" ref="AO2401" si="2984">IF(ISBLANK(O2403)=TRUE,"",IF(AG2401=1,O2400,-O2403))</f>
        <v/>
      </c>
      <c r="AP2401" s="57" t="str">
        <f t="shared" ref="AP2401" si="2985">IF(ISBLANK(P2403)=TRUE,"",IF(AH2401=1,P2400,-P2403))</f>
        <v/>
      </c>
      <c r="AQ2401" s="57" t="str">
        <f t="shared" ref="AQ2401" si="2986">IF(ISBLANK(Q2403)=TRUE,"",IF(AI2401=1,Q2400,-Q2403))</f>
        <v/>
      </c>
      <c r="AR2401" s="57" t="str">
        <f t="shared" ref="AR2401" si="2987">IF(ISBLANK(R2403)=TRUE,"",IF(AJ2401=1,R2400,-R2403))</f>
        <v/>
      </c>
      <c r="AS2401" s="57" t="str">
        <f t="shared" ref="AS2401" si="2988">IF(ISBLANK(S2403)=TRUE,"",IF(AK2401=1,S2400,-S2403))</f>
        <v/>
      </c>
      <c r="AT2401" s="57" t="str">
        <f t="shared" ref="AT2401" si="2989">IF(ISBLANK(T2403)=TRUE,"",IF(AL2401=1,T2400,-T2403))</f>
        <v/>
      </c>
      <c r="AZ2401" s="58" t="s">
        <v>10</v>
      </c>
      <c r="BA2401" s="58">
        <v>2</v>
      </c>
    </row>
    <row r="2402" spans="1:53" ht="39.9" customHeight="1" x14ac:dyDescent="1.1000000000000001">
      <c r="C2402" s="40"/>
      <c r="D2402" s="40"/>
      <c r="E2402" s="53" t="s">
        <v>20</v>
      </c>
      <c r="F2402" s="54" t="e">
        <f>VLOOKUP(A2398,'zoznam zapasov pomoc'!$A$6:$K$133,9,0)</f>
        <v>#N/A</v>
      </c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6"/>
      <c r="X2402" s="52"/>
      <c r="AZ2402" s="58" t="s">
        <v>23</v>
      </c>
      <c r="BA2402" s="58">
        <v>3</v>
      </c>
    </row>
    <row r="2403" spans="1:53" ht="39.9" customHeight="1" x14ac:dyDescent="1.1000000000000001">
      <c r="A2403" s="41" t="e">
        <f>CONCATENATE(2,A2398)</f>
        <v>#N/A</v>
      </c>
      <c r="B2403" s="41" t="e">
        <f>VLOOKUP(A2403,'KO KODY SPOLU'!$A$3:$B$478,2,0)</f>
        <v>#N/A</v>
      </c>
      <c r="C2403" s="40"/>
      <c r="D2403" s="40"/>
      <c r="E2403" s="53" t="s">
        <v>13</v>
      </c>
      <c r="F2403" s="59" t="e">
        <f>VLOOKUP(A2398,'zoznam zapasov pomoc'!$A$6:$K$133,10,0)</f>
        <v>#N/A</v>
      </c>
      <c r="G2403" s="298"/>
      <c r="H2403" s="150"/>
      <c r="I2403" s="296" t="str">
        <f>IF(ISERROR(VLOOKUP(B2403,vylosovanie!$N$10:$Q$162,3,0))=TRUE," ",VLOOKUP(B2403,vylosovanie!$N$10:$Q$162,3,0))</f>
        <v xml:space="preserve"> </v>
      </c>
      <c r="J2403" s="297"/>
      <c r="K2403" s="297"/>
      <c r="L2403" s="297"/>
      <c r="M2403" s="52"/>
      <c r="N2403" s="300"/>
      <c r="O2403" s="300"/>
      <c r="P2403" s="300"/>
      <c r="Q2403" s="300"/>
      <c r="R2403" s="300"/>
      <c r="S2403" s="300"/>
      <c r="T2403" s="300"/>
      <c r="U2403" s="52"/>
      <c r="V2403" s="295" t="str">
        <f>IF(SUM(AF2400:AL2401)=0,"",SUM(AF2401:AL2401))</f>
        <v/>
      </c>
      <c r="W2403" s="56"/>
      <c r="X2403" s="52"/>
      <c r="AZ2403" s="58" t="s">
        <v>24</v>
      </c>
      <c r="BA2403" s="58">
        <v>4</v>
      </c>
    </row>
    <row r="2404" spans="1:53" ht="39.9" customHeight="1" x14ac:dyDescent="1.1000000000000001">
      <c r="C2404" s="40"/>
      <c r="D2404" s="40"/>
      <c r="E2404" s="60"/>
      <c r="F2404" s="61"/>
      <c r="G2404" s="299"/>
      <c r="H2404" s="150"/>
      <c r="I2404" s="296" t="str">
        <f>IF(ISERROR(VLOOKUP(B2403,vylosovanie!$N$10:$Q$162,3,0))=TRUE," ",VLOOKUP(B2403,vylosovanie!$N$10:$Q$162,4,0))</f>
        <v xml:space="preserve"> </v>
      </c>
      <c r="J2404" s="297"/>
      <c r="K2404" s="297"/>
      <c r="L2404" s="297"/>
      <c r="M2404" s="52"/>
      <c r="N2404" s="301"/>
      <c r="O2404" s="301"/>
      <c r="P2404" s="301"/>
      <c r="Q2404" s="301"/>
      <c r="R2404" s="301"/>
      <c r="S2404" s="301"/>
      <c r="T2404" s="301"/>
      <c r="U2404" s="52"/>
      <c r="V2404" s="295"/>
      <c r="W2404" s="56"/>
      <c r="X2404" s="52"/>
      <c r="AZ2404" s="58" t="s">
        <v>25</v>
      </c>
      <c r="BA2404" s="58">
        <v>5</v>
      </c>
    </row>
    <row r="2405" spans="1:53" ht="39.9" customHeight="1" x14ac:dyDescent="1.1000000000000001">
      <c r="C2405" s="40"/>
      <c r="D2405" s="40"/>
      <c r="E2405" s="53" t="s">
        <v>36</v>
      </c>
      <c r="F2405" s="54" t="s">
        <v>476</v>
      </c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6"/>
      <c r="X2405" s="52"/>
      <c r="AZ2405" s="58" t="s">
        <v>26</v>
      </c>
      <c r="BA2405" s="58">
        <v>6</v>
      </c>
    </row>
    <row r="2406" spans="1:53" ht="39.9" customHeight="1" x14ac:dyDescent="1.1000000000000001">
      <c r="C2406" s="40"/>
      <c r="D2406" s="40"/>
      <c r="E2406" s="60"/>
      <c r="F2406" s="61"/>
      <c r="G2406" s="52"/>
      <c r="H2406" s="52"/>
      <c r="I2406" s="52" t="s">
        <v>17</v>
      </c>
      <c r="J2406" s="52"/>
      <c r="K2406" s="52"/>
      <c r="L2406" s="52"/>
      <c r="M2406" s="52"/>
      <c r="N2406" s="62"/>
      <c r="O2406" s="55"/>
      <c r="P2406" s="55" t="s">
        <v>19</v>
      </c>
      <c r="Q2406" s="55"/>
      <c r="R2406" s="55"/>
      <c r="S2406" s="55"/>
      <c r="T2406" s="55"/>
      <c r="U2406" s="52"/>
      <c r="V2406" s="52"/>
      <c r="W2406" s="56"/>
      <c r="X2406" s="52"/>
      <c r="AZ2406" s="58" t="s">
        <v>27</v>
      </c>
      <c r="BA2406" s="58">
        <v>7</v>
      </c>
    </row>
    <row r="2407" spans="1:53" ht="39.9" customHeight="1" x14ac:dyDescent="1.1000000000000001">
      <c r="E2407" s="53" t="s">
        <v>11</v>
      </c>
      <c r="F2407" s="54"/>
      <c r="G2407" s="52"/>
      <c r="H2407" s="52"/>
      <c r="I2407" s="294"/>
      <c r="J2407" s="294"/>
      <c r="K2407" s="294"/>
      <c r="L2407" s="294"/>
      <c r="M2407" s="52"/>
      <c r="N2407" s="291" t="str">
        <f>IF(I2400="x",I2403,IF(I2403="x",I2400,IF(V2400="w",I2400,IF(V2403="w",I2403,IF(V2400&gt;V2403,I2400,IF(V2403&gt;V2400,I2403," "))))))</f>
        <v xml:space="preserve"> </v>
      </c>
      <c r="O2407" s="302"/>
      <c r="P2407" s="302"/>
      <c r="Q2407" s="302"/>
      <c r="R2407" s="302"/>
      <c r="S2407" s="303"/>
      <c r="T2407" s="52"/>
      <c r="U2407" s="52"/>
      <c r="V2407" s="52"/>
      <c r="W2407" s="56"/>
      <c r="X2407" s="52"/>
      <c r="AZ2407" s="58" t="s">
        <v>28</v>
      </c>
      <c r="BA2407" s="58">
        <v>8</v>
      </c>
    </row>
    <row r="2408" spans="1:53" ht="39.9" customHeight="1" x14ac:dyDescent="1.1000000000000001">
      <c r="E2408" s="60"/>
      <c r="F2408" s="61"/>
      <c r="G2408" s="52"/>
      <c r="H2408" s="52"/>
      <c r="I2408" s="294"/>
      <c r="J2408" s="294"/>
      <c r="K2408" s="294"/>
      <c r="L2408" s="294"/>
      <c r="M2408" s="52"/>
      <c r="N2408" s="291" t="str">
        <f>IF(I2401="x",I2404,IF(I2404="x",I2401,IF(V2400="w",I2401,IF(V2403="w",I2404,IF(V2400&gt;V2403,I2401,IF(V2403&gt;V2400,I2404," "))))))</f>
        <v xml:space="preserve"> </v>
      </c>
      <c r="O2408" s="302"/>
      <c r="P2408" s="302"/>
      <c r="Q2408" s="302"/>
      <c r="R2408" s="302"/>
      <c r="S2408" s="303"/>
      <c r="T2408" s="52"/>
      <c r="U2408" s="52"/>
      <c r="V2408" s="52"/>
      <c r="W2408" s="56"/>
      <c r="X2408" s="52"/>
    </row>
    <row r="2409" spans="1:53" ht="39.9" customHeight="1" x14ac:dyDescent="1.1000000000000001">
      <c r="E2409" s="53" t="s">
        <v>12</v>
      </c>
      <c r="F2409" s="149" t="e">
        <f>IF($K$1=8,VLOOKUP('zapisy k stolom'!F2398,PAVUK!$GR$2:$GS$8,2,0),IF($K$1=16,VLOOKUP('zapisy k stolom'!F2398,PAVUK!$HF$2:$HG$16,2,0),IF($K$1=32,VLOOKUP('zapisy k stolom'!F2398,PAVUK!$HB$2:$HC$32,2,0),IF('zapisy k stolom'!$K$1=64,VLOOKUP('zapisy k stolom'!F2398,PAVUK!$GX$2:$GY$64,2,0),IF('zapisy k stolom'!$K$1=128,VLOOKUP('zapisy k stolom'!F2398,PAVUK!$GT$2:$GU$128,2,0))))))</f>
        <v>#N/A</v>
      </c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6"/>
      <c r="X2409" s="52"/>
    </row>
    <row r="2410" spans="1:53" ht="39.9" customHeight="1" x14ac:dyDescent="1.1000000000000001">
      <c r="E2410" s="60"/>
      <c r="F2410" s="61"/>
      <c r="G2410" s="52"/>
      <c r="H2410" s="52" t="s">
        <v>18</v>
      </c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6"/>
      <c r="X2410" s="52"/>
    </row>
    <row r="2411" spans="1:53" ht="39.9" customHeight="1" x14ac:dyDescent="1.1000000000000001">
      <c r="E2411" s="60"/>
      <c r="F2411" s="61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6"/>
      <c r="X2411" s="52"/>
    </row>
    <row r="2412" spans="1:53" ht="39.9" customHeight="1" x14ac:dyDescent="1.1000000000000001">
      <c r="E2412" s="60"/>
      <c r="F2412" s="61"/>
      <c r="G2412" s="52"/>
      <c r="H2412" s="52"/>
      <c r="I2412" s="289" t="str">
        <f>I2400</f>
        <v xml:space="preserve"> </v>
      </c>
      <c r="J2412" s="289"/>
      <c r="K2412" s="289"/>
      <c r="L2412" s="289"/>
      <c r="M2412" s="52"/>
      <c r="N2412" s="52"/>
      <c r="P2412" s="289" t="str">
        <f>I2403</f>
        <v xml:space="preserve"> </v>
      </c>
      <c r="Q2412" s="289"/>
      <c r="R2412" s="289"/>
      <c r="S2412" s="289"/>
      <c r="T2412" s="290"/>
      <c r="U2412" s="290"/>
      <c r="V2412" s="52"/>
      <c r="W2412" s="56"/>
      <c r="X2412" s="52"/>
    </row>
    <row r="2413" spans="1:53" ht="39.9" customHeight="1" x14ac:dyDescent="1.1000000000000001">
      <c r="E2413" s="60"/>
      <c r="F2413" s="61"/>
      <c r="G2413" s="52"/>
      <c r="H2413" s="52"/>
      <c r="I2413" s="289" t="str">
        <f>I2401</f>
        <v xml:space="preserve"> </v>
      </c>
      <c r="J2413" s="289"/>
      <c r="K2413" s="289"/>
      <c r="L2413" s="289"/>
      <c r="M2413" s="52"/>
      <c r="N2413" s="52"/>
      <c r="O2413" s="52"/>
      <c r="P2413" s="289" t="str">
        <f>I2404</f>
        <v xml:space="preserve"> </v>
      </c>
      <c r="Q2413" s="289"/>
      <c r="R2413" s="289"/>
      <c r="S2413" s="289"/>
      <c r="T2413" s="290"/>
      <c r="U2413" s="290"/>
      <c r="V2413" s="52"/>
      <c r="W2413" s="56"/>
      <c r="X2413" s="52"/>
    </row>
    <row r="2414" spans="1:53" ht="69.900000000000006" customHeight="1" x14ac:dyDescent="1.1000000000000001">
      <c r="E2414" s="53"/>
      <c r="F2414" s="54"/>
      <c r="G2414" s="52"/>
      <c r="H2414" s="63" t="s">
        <v>21</v>
      </c>
      <c r="I2414" s="291"/>
      <c r="J2414" s="292"/>
      <c r="K2414" s="292"/>
      <c r="L2414" s="293"/>
      <c r="M2414" s="52"/>
      <c r="N2414" s="52"/>
      <c r="O2414" s="63" t="s">
        <v>21</v>
      </c>
      <c r="P2414" s="294"/>
      <c r="Q2414" s="294"/>
      <c r="R2414" s="294"/>
      <c r="S2414" s="294"/>
      <c r="T2414" s="294"/>
      <c r="U2414" s="294"/>
      <c r="V2414" s="52"/>
      <c r="W2414" s="56"/>
      <c r="X2414" s="52"/>
    </row>
    <row r="2415" spans="1:53" ht="69.900000000000006" customHeight="1" x14ac:dyDescent="1.1000000000000001">
      <c r="E2415" s="53"/>
      <c r="F2415" s="54"/>
      <c r="G2415" s="52"/>
      <c r="H2415" s="63" t="s">
        <v>22</v>
      </c>
      <c r="I2415" s="294"/>
      <c r="J2415" s="294"/>
      <c r="K2415" s="294"/>
      <c r="L2415" s="294"/>
      <c r="M2415" s="52"/>
      <c r="N2415" s="52"/>
      <c r="O2415" s="63" t="s">
        <v>22</v>
      </c>
      <c r="P2415" s="294"/>
      <c r="Q2415" s="294"/>
      <c r="R2415" s="294"/>
      <c r="S2415" s="294"/>
      <c r="T2415" s="294"/>
      <c r="U2415" s="294"/>
      <c r="V2415" s="52"/>
      <c r="W2415" s="56"/>
      <c r="X2415" s="52"/>
    </row>
    <row r="2416" spans="1:53" ht="69.900000000000006" customHeight="1" x14ac:dyDescent="1.1000000000000001">
      <c r="E2416" s="53"/>
      <c r="F2416" s="54"/>
      <c r="G2416" s="52"/>
      <c r="H2416" s="63" t="s">
        <v>22</v>
      </c>
      <c r="I2416" s="294"/>
      <c r="J2416" s="294"/>
      <c r="K2416" s="294"/>
      <c r="L2416" s="294"/>
      <c r="M2416" s="52"/>
      <c r="N2416" s="52"/>
      <c r="O2416" s="63" t="s">
        <v>22</v>
      </c>
      <c r="P2416" s="294"/>
      <c r="Q2416" s="294"/>
      <c r="R2416" s="294"/>
      <c r="S2416" s="294"/>
      <c r="T2416" s="294"/>
      <c r="U2416" s="294"/>
      <c r="V2416" s="52"/>
      <c r="W2416" s="56"/>
      <c r="X2416" s="52"/>
    </row>
    <row r="2417" spans="1:53" ht="39.9" customHeight="1" thickBot="1" x14ac:dyDescent="1.1499999999999999">
      <c r="E2417" s="64"/>
      <c r="F2417" s="65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7"/>
      <c r="U2417" s="67"/>
      <c r="V2417" s="67"/>
      <c r="W2417" s="68"/>
      <c r="X2417" s="52"/>
    </row>
    <row r="2418" spans="1:53" ht="61.8" thickBot="1" x14ac:dyDescent="1.1499999999999999"/>
    <row r="2419" spans="1:53" ht="39.9" customHeight="1" x14ac:dyDescent="1.1000000000000001">
      <c r="A2419" s="41" t="e">
        <f>F2430</f>
        <v>#N/A</v>
      </c>
      <c r="C2419" s="40"/>
      <c r="D2419" s="40"/>
      <c r="E2419" s="48" t="s">
        <v>39</v>
      </c>
      <c r="F2419" s="49">
        <f>F2398+1</f>
        <v>116</v>
      </c>
      <c r="G2419" s="50"/>
      <c r="H2419" s="86" t="s">
        <v>192</v>
      </c>
      <c r="I2419" s="50"/>
      <c r="J2419" s="50"/>
      <c r="K2419" s="50"/>
      <c r="L2419" s="50"/>
      <c r="M2419" s="50"/>
      <c r="N2419" s="50"/>
      <c r="O2419" s="50"/>
      <c r="P2419" s="50"/>
      <c r="Q2419" s="50"/>
      <c r="R2419" s="50"/>
      <c r="S2419" s="50"/>
      <c r="T2419" s="50"/>
      <c r="U2419" s="50"/>
      <c r="V2419" s="50" t="s">
        <v>15</v>
      </c>
      <c r="W2419" s="51"/>
      <c r="X2419" s="52"/>
      <c r="Y2419" s="42" t="e">
        <f>A2421</f>
        <v>#N/A</v>
      </c>
      <c r="Z2419" s="47" t="str">
        <f>CONCATENATE("(",V2421,":",V2424,")")</f>
        <v>(:)</v>
      </c>
      <c r="AA2419" s="44" t="str">
        <f>IF(N2428=" ","",IF(N2428=I2421,B2421,IF(N2428=I2424,B2424," ")))</f>
        <v/>
      </c>
      <c r="AB2419" s="44" t="str">
        <f>IF(V2421&gt;V2424,AV2419,IF(V2424&gt;V2421,AV2420,""))</f>
        <v/>
      </c>
      <c r="AC2419" s="44" t="e">
        <f>CONCATENATE("Tbl.: ",F2421,"   H: ",F2424,"   D: ",F2423)</f>
        <v>#N/A</v>
      </c>
      <c r="AD2419" s="42" t="e">
        <f>IF(OR(I2424="X",I2421="X"),"",IF(N2428=I2421,B2424,B2421))</f>
        <v>#N/A</v>
      </c>
      <c r="AE2419" s="42" t="s">
        <v>4</v>
      </c>
      <c r="AV2419" s="45" t="str">
        <f>CONCATENATE(V2421,":",V2424, " ( ",AN2421,",",AO2421,",",AP2421,",",AQ2421,",",AR2421,",",AS2421,",",AT2421," ) ")</f>
        <v xml:space="preserve">: ( ,,,,,, ) </v>
      </c>
    </row>
    <row r="2420" spans="1:53" ht="39.9" customHeight="1" x14ac:dyDescent="1.1000000000000001">
      <c r="C2420" s="40"/>
      <c r="D2420" s="40"/>
      <c r="E2420" s="53"/>
      <c r="F2420" s="54"/>
      <c r="G2420" s="85" t="s">
        <v>191</v>
      </c>
      <c r="H2420" s="87" t="s">
        <v>193</v>
      </c>
      <c r="I2420" s="52"/>
      <c r="J2420" s="52"/>
      <c r="K2420" s="52"/>
      <c r="L2420" s="52"/>
      <c r="M2420" s="52"/>
      <c r="N2420" s="55">
        <v>1</v>
      </c>
      <c r="O2420" s="55">
        <v>2</v>
      </c>
      <c r="P2420" s="55">
        <v>3</v>
      </c>
      <c r="Q2420" s="55">
        <v>4</v>
      </c>
      <c r="R2420" s="55">
        <v>5</v>
      </c>
      <c r="S2420" s="55">
        <v>6</v>
      </c>
      <c r="T2420" s="55">
        <v>7</v>
      </c>
      <c r="U2420" s="52"/>
      <c r="V2420" s="55" t="s">
        <v>16</v>
      </c>
      <c r="W2420" s="56"/>
      <c r="X2420" s="52"/>
      <c r="AE2420" s="42" t="s">
        <v>38</v>
      </c>
      <c r="AV2420" s="45" t="str">
        <f>CONCATENATE(V2424,":",V2421, " ( ",AN2422,",",AO2422,",",AP2422,",",AQ2422,",",AR2422,",",AS2422,",",AT2422," ) ")</f>
        <v xml:space="preserve">: ( ,,,,,, ) </v>
      </c>
    </row>
    <row r="2421" spans="1:53" ht="39.9" customHeight="1" x14ac:dyDescent="1.1000000000000001">
      <c r="A2421" s="41" t="e">
        <f>CONCATENATE(1,A2419)</f>
        <v>#N/A</v>
      </c>
      <c r="B2421" s="41" t="e">
        <f>VLOOKUP(A2421,'KO KODY SPOLU'!$A$3:$B$478,2,0)</f>
        <v>#N/A</v>
      </c>
      <c r="C2421" s="40"/>
      <c r="D2421" s="40"/>
      <c r="E2421" s="53" t="s">
        <v>14</v>
      </c>
      <c r="F2421" s="54" t="e">
        <f>VLOOKUP(A2419,'zoznam zapasov pomoc'!$A$6:$K$133,11,0)</f>
        <v>#N/A</v>
      </c>
      <c r="G2421" s="298"/>
      <c r="H2421" s="150"/>
      <c r="I2421" s="296" t="str">
        <f>IF(ISERROR(VLOOKUP(B2421,vylosovanie!$N$10:$Q$162,3,0))=TRUE," ",VLOOKUP(B2421,vylosovanie!$N$10:$Q$162,3,0))</f>
        <v xml:space="preserve"> </v>
      </c>
      <c r="J2421" s="297"/>
      <c r="K2421" s="297"/>
      <c r="L2421" s="297"/>
      <c r="M2421" s="52"/>
      <c r="N2421" s="300"/>
      <c r="O2421" s="300"/>
      <c r="P2421" s="300"/>
      <c r="Q2421" s="300"/>
      <c r="R2421" s="300"/>
      <c r="S2421" s="300"/>
      <c r="T2421" s="300"/>
      <c r="U2421" s="52"/>
      <c r="V2421" s="295" t="str">
        <f>IF(SUM(AF2421:AL2422)=0,"",SUM(AF2421:AL2421))</f>
        <v/>
      </c>
      <c r="W2421" s="56"/>
      <c r="X2421" s="52"/>
      <c r="AE2421" s="42">
        <f>VLOOKUP(I2421,vylosovanie!$F$5:$L$41,7,0)</f>
        <v>51</v>
      </c>
      <c r="AF2421" s="57">
        <f>IF(N2421&gt;N2424,1,0)</f>
        <v>0</v>
      </c>
      <c r="AG2421" s="57">
        <f t="shared" ref="AG2421" si="2990">IF(O2421&gt;O2424,1,0)</f>
        <v>0</v>
      </c>
      <c r="AH2421" s="57">
        <f t="shared" ref="AH2421" si="2991">IF(P2421&gt;P2424,1,0)</f>
        <v>0</v>
      </c>
      <c r="AI2421" s="57">
        <f t="shared" ref="AI2421" si="2992">IF(Q2421&gt;Q2424,1,0)</f>
        <v>0</v>
      </c>
      <c r="AJ2421" s="57">
        <f t="shared" ref="AJ2421" si="2993">IF(R2421&gt;R2424,1,0)</f>
        <v>0</v>
      </c>
      <c r="AK2421" s="57">
        <f t="shared" ref="AK2421" si="2994">IF(S2421&gt;S2424,1,0)</f>
        <v>0</v>
      </c>
      <c r="AL2421" s="57">
        <f t="shared" ref="AL2421" si="2995">IF(T2421&gt;T2424,1,0)</f>
        <v>0</v>
      </c>
      <c r="AN2421" s="57" t="str">
        <f t="shared" ref="AN2421" si="2996">IF(ISBLANK(N2421)=TRUE,"",IF(AF2421=1,N2424,-N2421))</f>
        <v/>
      </c>
      <c r="AO2421" s="57" t="str">
        <f t="shared" ref="AO2421" si="2997">IF(ISBLANK(O2421)=TRUE,"",IF(AG2421=1,O2424,-O2421))</f>
        <v/>
      </c>
      <c r="AP2421" s="57" t="str">
        <f t="shared" ref="AP2421" si="2998">IF(ISBLANK(P2421)=TRUE,"",IF(AH2421=1,P2424,-P2421))</f>
        <v/>
      </c>
      <c r="AQ2421" s="57" t="str">
        <f t="shared" ref="AQ2421" si="2999">IF(ISBLANK(Q2421)=TRUE,"",IF(AI2421=1,Q2424,-Q2421))</f>
        <v/>
      </c>
      <c r="AR2421" s="57" t="str">
        <f t="shared" ref="AR2421" si="3000">IF(ISBLANK(R2421)=TRUE,"",IF(AJ2421=1,R2424,-R2421))</f>
        <v/>
      </c>
      <c r="AS2421" s="57" t="str">
        <f t="shared" ref="AS2421" si="3001">IF(ISBLANK(S2421)=TRUE,"",IF(AK2421=1,S2424,-S2421))</f>
        <v/>
      </c>
      <c r="AT2421" s="57" t="str">
        <f t="shared" ref="AT2421" si="3002">IF(ISBLANK(T2421)=TRUE,"",IF(AL2421=1,T2424,-T2421))</f>
        <v/>
      </c>
      <c r="AZ2421" s="58" t="s">
        <v>5</v>
      </c>
      <c r="BA2421" s="58">
        <v>1</v>
      </c>
    </row>
    <row r="2422" spans="1:53" ht="39.9" customHeight="1" x14ac:dyDescent="1.1000000000000001">
      <c r="C2422" s="40"/>
      <c r="D2422" s="40"/>
      <c r="E2422" s="53"/>
      <c r="F2422" s="54"/>
      <c r="G2422" s="299"/>
      <c r="H2422" s="150"/>
      <c r="I2422" s="296" t="str">
        <f>IF(ISERROR(VLOOKUP(B2421,vylosovanie!$N$10:$Q$162,3,0))=TRUE," ",VLOOKUP(B2421,vylosovanie!$N$10:$Q$162,4,0))</f>
        <v xml:space="preserve"> </v>
      </c>
      <c r="J2422" s="297"/>
      <c r="K2422" s="297"/>
      <c r="L2422" s="297"/>
      <c r="M2422" s="52"/>
      <c r="N2422" s="301"/>
      <c r="O2422" s="301"/>
      <c r="P2422" s="301"/>
      <c r="Q2422" s="301"/>
      <c r="R2422" s="301"/>
      <c r="S2422" s="301"/>
      <c r="T2422" s="301"/>
      <c r="U2422" s="52"/>
      <c r="V2422" s="295"/>
      <c r="W2422" s="56"/>
      <c r="X2422" s="52"/>
      <c r="AE2422" s="42">
        <f>VLOOKUP(I2424,vylosovanie!$F$5:$L$41,7,0)</f>
        <v>51</v>
      </c>
      <c r="AF2422" s="57">
        <f>IF(N2424&gt;N2421,1,0)</f>
        <v>0</v>
      </c>
      <c r="AG2422" s="57">
        <f t="shared" ref="AG2422" si="3003">IF(O2424&gt;O2421,1,0)</f>
        <v>0</v>
      </c>
      <c r="AH2422" s="57">
        <f t="shared" ref="AH2422" si="3004">IF(P2424&gt;P2421,1,0)</f>
        <v>0</v>
      </c>
      <c r="AI2422" s="57">
        <f t="shared" ref="AI2422" si="3005">IF(Q2424&gt;Q2421,1,0)</f>
        <v>0</v>
      </c>
      <c r="AJ2422" s="57">
        <f t="shared" ref="AJ2422" si="3006">IF(R2424&gt;R2421,1,0)</f>
        <v>0</v>
      </c>
      <c r="AK2422" s="57">
        <f t="shared" ref="AK2422" si="3007">IF(S2424&gt;S2421,1,0)</f>
        <v>0</v>
      </c>
      <c r="AL2422" s="57">
        <f t="shared" ref="AL2422" si="3008">IF(T2424&gt;T2421,1,0)</f>
        <v>0</v>
      </c>
      <c r="AN2422" s="57" t="str">
        <f t="shared" ref="AN2422" si="3009">IF(ISBLANK(N2424)=TRUE,"",IF(AF2422=1,N2421,-N2424))</f>
        <v/>
      </c>
      <c r="AO2422" s="57" t="str">
        <f t="shared" ref="AO2422" si="3010">IF(ISBLANK(O2424)=TRUE,"",IF(AG2422=1,O2421,-O2424))</f>
        <v/>
      </c>
      <c r="AP2422" s="57" t="str">
        <f t="shared" ref="AP2422" si="3011">IF(ISBLANK(P2424)=TRUE,"",IF(AH2422=1,P2421,-P2424))</f>
        <v/>
      </c>
      <c r="AQ2422" s="57" t="str">
        <f t="shared" ref="AQ2422" si="3012">IF(ISBLANK(Q2424)=TRUE,"",IF(AI2422=1,Q2421,-Q2424))</f>
        <v/>
      </c>
      <c r="AR2422" s="57" t="str">
        <f t="shared" ref="AR2422" si="3013">IF(ISBLANK(R2424)=TRUE,"",IF(AJ2422=1,R2421,-R2424))</f>
        <v/>
      </c>
      <c r="AS2422" s="57" t="str">
        <f t="shared" ref="AS2422" si="3014">IF(ISBLANK(S2424)=TRUE,"",IF(AK2422=1,S2421,-S2424))</f>
        <v/>
      </c>
      <c r="AT2422" s="57" t="str">
        <f t="shared" ref="AT2422" si="3015">IF(ISBLANK(T2424)=TRUE,"",IF(AL2422=1,T2421,-T2424))</f>
        <v/>
      </c>
      <c r="AZ2422" s="58" t="s">
        <v>10</v>
      </c>
      <c r="BA2422" s="58">
        <v>2</v>
      </c>
    </row>
    <row r="2423" spans="1:53" ht="39.9" customHeight="1" x14ac:dyDescent="1.1000000000000001">
      <c r="C2423" s="40"/>
      <c r="D2423" s="40"/>
      <c r="E2423" s="53" t="s">
        <v>20</v>
      </c>
      <c r="F2423" s="54" t="e">
        <f>VLOOKUP(A2419,'zoznam zapasov pomoc'!$A$6:$K$133,9,0)</f>
        <v>#N/A</v>
      </c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6"/>
      <c r="X2423" s="52"/>
      <c r="AZ2423" s="58" t="s">
        <v>23</v>
      </c>
      <c r="BA2423" s="58">
        <v>3</v>
      </c>
    </row>
    <row r="2424" spans="1:53" ht="39.9" customHeight="1" x14ac:dyDescent="1.1000000000000001">
      <c r="A2424" s="41" t="e">
        <f>CONCATENATE(2,A2419)</f>
        <v>#N/A</v>
      </c>
      <c r="B2424" s="41" t="e">
        <f>VLOOKUP(A2424,'KO KODY SPOLU'!$A$3:$B$478,2,0)</f>
        <v>#N/A</v>
      </c>
      <c r="C2424" s="40"/>
      <c r="D2424" s="40"/>
      <c r="E2424" s="53" t="s">
        <v>13</v>
      </c>
      <c r="F2424" s="59" t="e">
        <f>VLOOKUP(A2419,'zoznam zapasov pomoc'!$A$6:$K$133,10,0)</f>
        <v>#N/A</v>
      </c>
      <c r="G2424" s="298"/>
      <c r="H2424" s="150"/>
      <c r="I2424" s="296" t="str">
        <f>IF(ISERROR(VLOOKUP(B2424,vylosovanie!$N$10:$Q$162,3,0))=TRUE," ",VLOOKUP(B2424,vylosovanie!$N$10:$Q$162,3,0))</f>
        <v xml:space="preserve"> </v>
      </c>
      <c r="J2424" s="297"/>
      <c r="K2424" s="297"/>
      <c r="L2424" s="297"/>
      <c r="M2424" s="52"/>
      <c r="N2424" s="300"/>
      <c r="O2424" s="300"/>
      <c r="P2424" s="300"/>
      <c r="Q2424" s="300"/>
      <c r="R2424" s="300"/>
      <c r="S2424" s="300"/>
      <c r="T2424" s="300"/>
      <c r="U2424" s="52"/>
      <c r="V2424" s="295" t="str">
        <f>IF(SUM(AF2421:AL2422)=0,"",SUM(AF2422:AL2422))</f>
        <v/>
      </c>
      <c r="W2424" s="56"/>
      <c r="X2424" s="52"/>
      <c r="AZ2424" s="58" t="s">
        <v>24</v>
      </c>
      <c r="BA2424" s="58">
        <v>4</v>
      </c>
    </row>
    <row r="2425" spans="1:53" ht="39.9" customHeight="1" x14ac:dyDescent="1.1000000000000001">
      <c r="C2425" s="40"/>
      <c r="D2425" s="40"/>
      <c r="E2425" s="60"/>
      <c r="F2425" s="61"/>
      <c r="G2425" s="299"/>
      <c r="H2425" s="150"/>
      <c r="I2425" s="296" t="str">
        <f>IF(ISERROR(VLOOKUP(B2424,vylosovanie!$N$10:$Q$162,3,0))=TRUE," ",VLOOKUP(B2424,vylosovanie!$N$10:$Q$162,4,0))</f>
        <v xml:space="preserve"> </v>
      </c>
      <c r="J2425" s="297"/>
      <c r="K2425" s="297"/>
      <c r="L2425" s="297"/>
      <c r="M2425" s="52"/>
      <c r="N2425" s="301"/>
      <c r="O2425" s="301"/>
      <c r="P2425" s="301"/>
      <c r="Q2425" s="301"/>
      <c r="R2425" s="301"/>
      <c r="S2425" s="301"/>
      <c r="T2425" s="301"/>
      <c r="U2425" s="52"/>
      <c r="V2425" s="295"/>
      <c r="W2425" s="56"/>
      <c r="X2425" s="52"/>
      <c r="AZ2425" s="58" t="s">
        <v>25</v>
      </c>
      <c r="BA2425" s="58">
        <v>5</v>
      </c>
    </row>
    <row r="2426" spans="1:53" ht="39.9" customHeight="1" x14ac:dyDescent="1.1000000000000001">
      <c r="C2426" s="40"/>
      <c r="D2426" s="40"/>
      <c r="E2426" s="53" t="s">
        <v>36</v>
      </c>
      <c r="F2426" s="54" t="s">
        <v>476</v>
      </c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6"/>
      <c r="X2426" s="52"/>
      <c r="AZ2426" s="58" t="s">
        <v>26</v>
      </c>
      <c r="BA2426" s="58">
        <v>6</v>
      </c>
    </row>
    <row r="2427" spans="1:53" ht="39.9" customHeight="1" x14ac:dyDescent="1.1000000000000001">
      <c r="C2427" s="40"/>
      <c r="D2427" s="40"/>
      <c r="E2427" s="60"/>
      <c r="F2427" s="61"/>
      <c r="G2427" s="52"/>
      <c r="H2427" s="52"/>
      <c r="I2427" s="52" t="s">
        <v>17</v>
      </c>
      <c r="J2427" s="52"/>
      <c r="K2427" s="52"/>
      <c r="L2427" s="52"/>
      <c r="M2427" s="52"/>
      <c r="N2427" s="62"/>
      <c r="O2427" s="55"/>
      <c r="P2427" s="55" t="s">
        <v>19</v>
      </c>
      <c r="Q2427" s="55"/>
      <c r="R2427" s="55"/>
      <c r="S2427" s="55"/>
      <c r="T2427" s="55"/>
      <c r="U2427" s="52"/>
      <c r="V2427" s="52"/>
      <c r="W2427" s="56"/>
      <c r="X2427" s="52"/>
      <c r="AZ2427" s="58" t="s">
        <v>27</v>
      </c>
      <c r="BA2427" s="58">
        <v>7</v>
      </c>
    </row>
    <row r="2428" spans="1:53" ht="39.9" customHeight="1" x14ac:dyDescent="1.1000000000000001">
      <c r="E2428" s="53" t="s">
        <v>11</v>
      </c>
      <c r="F2428" s="54"/>
      <c r="G2428" s="52"/>
      <c r="H2428" s="52"/>
      <c r="I2428" s="294"/>
      <c r="J2428" s="294"/>
      <c r="K2428" s="294"/>
      <c r="L2428" s="294"/>
      <c r="M2428" s="52"/>
      <c r="N2428" s="291" t="str">
        <f>IF(I2421="x",I2424,IF(I2424="x",I2421,IF(V2421="w",I2421,IF(V2424="w",I2424,IF(V2421&gt;V2424,I2421,IF(V2424&gt;V2421,I2424," "))))))</f>
        <v xml:space="preserve"> </v>
      </c>
      <c r="O2428" s="302"/>
      <c r="P2428" s="302"/>
      <c r="Q2428" s="302"/>
      <c r="R2428" s="302"/>
      <c r="S2428" s="303"/>
      <c r="T2428" s="52"/>
      <c r="U2428" s="52"/>
      <c r="V2428" s="52"/>
      <c r="W2428" s="56"/>
      <c r="X2428" s="52"/>
      <c r="AZ2428" s="58" t="s">
        <v>28</v>
      </c>
      <c r="BA2428" s="58">
        <v>8</v>
      </c>
    </row>
    <row r="2429" spans="1:53" ht="39.9" customHeight="1" x14ac:dyDescent="1.1000000000000001">
      <c r="E2429" s="60"/>
      <c r="F2429" s="61"/>
      <c r="G2429" s="52"/>
      <c r="H2429" s="52"/>
      <c r="I2429" s="294"/>
      <c r="J2429" s="294"/>
      <c r="K2429" s="294"/>
      <c r="L2429" s="294"/>
      <c r="M2429" s="52"/>
      <c r="N2429" s="291" t="str">
        <f>IF(I2422="x",I2425,IF(I2425="x",I2422,IF(V2421="w",I2422,IF(V2424="w",I2425,IF(V2421&gt;V2424,I2422,IF(V2424&gt;V2421,I2425," "))))))</f>
        <v xml:space="preserve"> </v>
      </c>
      <c r="O2429" s="302"/>
      <c r="P2429" s="302"/>
      <c r="Q2429" s="302"/>
      <c r="R2429" s="302"/>
      <c r="S2429" s="303"/>
      <c r="T2429" s="52"/>
      <c r="U2429" s="52"/>
      <c r="V2429" s="52"/>
      <c r="W2429" s="56"/>
      <c r="X2429" s="52"/>
    </row>
    <row r="2430" spans="1:53" ht="39.9" customHeight="1" x14ac:dyDescent="1.1000000000000001">
      <c r="E2430" s="53" t="s">
        <v>12</v>
      </c>
      <c r="F2430" s="149" t="e">
        <f>IF($K$1=8,VLOOKUP('zapisy k stolom'!F2419,PAVUK!$GR$2:$GS$8,2,0),IF($K$1=16,VLOOKUP('zapisy k stolom'!F2419,PAVUK!$HF$2:$HG$16,2,0),IF($K$1=32,VLOOKUP('zapisy k stolom'!F2419,PAVUK!$HB$2:$HC$32,2,0),IF('zapisy k stolom'!$K$1=64,VLOOKUP('zapisy k stolom'!F2419,PAVUK!$GX$2:$GY$64,2,0),IF('zapisy k stolom'!$K$1=128,VLOOKUP('zapisy k stolom'!F2419,PAVUK!$GT$2:$GU$128,2,0))))))</f>
        <v>#N/A</v>
      </c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6"/>
      <c r="X2430" s="52"/>
    </row>
    <row r="2431" spans="1:53" ht="39.9" customHeight="1" x14ac:dyDescent="1.1000000000000001">
      <c r="E2431" s="60"/>
      <c r="F2431" s="61"/>
      <c r="G2431" s="52"/>
      <c r="H2431" s="52" t="s">
        <v>18</v>
      </c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6"/>
      <c r="X2431" s="52"/>
    </row>
    <row r="2432" spans="1:53" ht="39.9" customHeight="1" x14ac:dyDescent="1.1000000000000001">
      <c r="E2432" s="60"/>
      <c r="F2432" s="61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6"/>
      <c r="X2432" s="52"/>
    </row>
    <row r="2433" spans="1:53" ht="39.9" customHeight="1" x14ac:dyDescent="1.1000000000000001">
      <c r="E2433" s="60"/>
      <c r="F2433" s="61"/>
      <c r="G2433" s="52"/>
      <c r="H2433" s="52"/>
      <c r="I2433" s="289" t="str">
        <f>I2421</f>
        <v xml:space="preserve"> </v>
      </c>
      <c r="J2433" s="289"/>
      <c r="K2433" s="289"/>
      <c r="L2433" s="289"/>
      <c r="M2433" s="52"/>
      <c r="N2433" s="52"/>
      <c r="P2433" s="289" t="str">
        <f>I2424</f>
        <v xml:space="preserve"> </v>
      </c>
      <c r="Q2433" s="289"/>
      <c r="R2433" s="289"/>
      <c r="S2433" s="289"/>
      <c r="T2433" s="290"/>
      <c r="U2433" s="290"/>
      <c r="V2433" s="52"/>
      <c r="W2433" s="56"/>
      <c r="X2433" s="52"/>
    </row>
    <row r="2434" spans="1:53" ht="39.9" customHeight="1" x14ac:dyDescent="1.1000000000000001">
      <c r="E2434" s="60"/>
      <c r="F2434" s="61"/>
      <c r="G2434" s="52"/>
      <c r="H2434" s="52"/>
      <c r="I2434" s="289" t="str">
        <f>I2422</f>
        <v xml:space="preserve"> </v>
      </c>
      <c r="J2434" s="289"/>
      <c r="K2434" s="289"/>
      <c r="L2434" s="289"/>
      <c r="M2434" s="52"/>
      <c r="N2434" s="52"/>
      <c r="O2434" s="52"/>
      <c r="P2434" s="289" t="str">
        <f>I2425</f>
        <v xml:space="preserve"> </v>
      </c>
      <c r="Q2434" s="289"/>
      <c r="R2434" s="289"/>
      <c r="S2434" s="289"/>
      <c r="T2434" s="290"/>
      <c r="U2434" s="290"/>
      <c r="V2434" s="52"/>
      <c r="W2434" s="56"/>
      <c r="X2434" s="52"/>
    </row>
    <row r="2435" spans="1:53" ht="69.900000000000006" customHeight="1" x14ac:dyDescent="1.1000000000000001">
      <c r="E2435" s="53"/>
      <c r="F2435" s="54"/>
      <c r="G2435" s="52"/>
      <c r="H2435" s="63" t="s">
        <v>21</v>
      </c>
      <c r="I2435" s="291"/>
      <c r="J2435" s="292"/>
      <c r="K2435" s="292"/>
      <c r="L2435" s="293"/>
      <c r="M2435" s="52"/>
      <c r="N2435" s="52"/>
      <c r="O2435" s="63" t="s">
        <v>21</v>
      </c>
      <c r="P2435" s="294"/>
      <c r="Q2435" s="294"/>
      <c r="R2435" s="294"/>
      <c r="S2435" s="294"/>
      <c r="T2435" s="294"/>
      <c r="U2435" s="294"/>
      <c r="V2435" s="52"/>
      <c r="W2435" s="56"/>
      <c r="X2435" s="52"/>
    </row>
    <row r="2436" spans="1:53" ht="69.900000000000006" customHeight="1" x14ac:dyDescent="1.1000000000000001">
      <c r="E2436" s="53"/>
      <c r="F2436" s="54"/>
      <c r="G2436" s="52"/>
      <c r="H2436" s="63" t="s">
        <v>22</v>
      </c>
      <c r="I2436" s="294"/>
      <c r="J2436" s="294"/>
      <c r="K2436" s="294"/>
      <c r="L2436" s="294"/>
      <c r="M2436" s="52"/>
      <c r="N2436" s="52"/>
      <c r="O2436" s="63" t="s">
        <v>22</v>
      </c>
      <c r="P2436" s="294"/>
      <c r="Q2436" s="294"/>
      <c r="R2436" s="294"/>
      <c r="S2436" s="294"/>
      <c r="T2436" s="294"/>
      <c r="U2436" s="294"/>
      <c r="V2436" s="52"/>
      <c r="W2436" s="56"/>
      <c r="X2436" s="52"/>
    </row>
    <row r="2437" spans="1:53" ht="69.900000000000006" customHeight="1" x14ac:dyDescent="1.1000000000000001">
      <c r="E2437" s="53"/>
      <c r="F2437" s="54"/>
      <c r="G2437" s="52"/>
      <c r="H2437" s="63" t="s">
        <v>22</v>
      </c>
      <c r="I2437" s="294"/>
      <c r="J2437" s="294"/>
      <c r="K2437" s="294"/>
      <c r="L2437" s="294"/>
      <c r="M2437" s="52"/>
      <c r="N2437" s="52"/>
      <c r="O2437" s="63" t="s">
        <v>22</v>
      </c>
      <c r="P2437" s="294"/>
      <c r="Q2437" s="294"/>
      <c r="R2437" s="294"/>
      <c r="S2437" s="294"/>
      <c r="T2437" s="294"/>
      <c r="U2437" s="294"/>
      <c r="V2437" s="52"/>
      <c r="W2437" s="56"/>
      <c r="X2437" s="52"/>
    </row>
    <row r="2438" spans="1:53" ht="39.9" customHeight="1" thickBot="1" x14ac:dyDescent="1.1499999999999999">
      <c r="E2438" s="64"/>
      <c r="F2438" s="65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7"/>
      <c r="U2438" s="67"/>
      <c r="V2438" s="67"/>
      <c r="W2438" s="68"/>
      <c r="X2438" s="52"/>
    </row>
    <row r="2439" spans="1:53" ht="61.8" thickBot="1" x14ac:dyDescent="1.1499999999999999"/>
    <row r="2440" spans="1:53" ht="39.9" customHeight="1" x14ac:dyDescent="1.1000000000000001">
      <c r="A2440" s="41" t="e">
        <f>F2451</f>
        <v>#N/A</v>
      </c>
      <c r="C2440" s="40"/>
      <c r="D2440" s="40"/>
      <c r="E2440" s="48" t="s">
        <v>39</v>
      </c>
      <c r="F2440" s="49">
        <f>F2419+1</f>
        <v>117</v>
      </c>
      <c r="G2440" s="50"/>
      <c r="H2440" s="86" t="s">
        <v>192</v>
      </c>
      <c r="I2440" s="50"/>
      <c r="J2440" s="50"/>
      <c r="K2440" s="50"/>
      <c r="L2440" s="50"/>
      <c r="M2440" s="50"/>
      <c r="N2440" s="50"/>
      <c r="O2440" s="50"/>
      <c r="P2440" s="50"/>
      <c r="Q2440" s="50"/>
      <c r="R2440" s="50"/>
      <c r="S2440" s="50"/>
      <c r="T2440" s="50"/>
      <c r="U2440" s="50"/>
      <c r="V2440" s="50" t="s">
        <v>15</v>
      </c>
      <c r="W2440" s="51"/>
      <c r="X2440" s="52"/>
      <c r="Y2440" s="42" t="e">
        <f>A2442</f>
        <v>#N/A</v>
      </c>
      <c r="Z2440" s="47" t="str">
        <f>CONCATENATE("(",V2442,":",V2445,")")</f>
        <v>(:)</v>
      </c>
      <c r="AA2440" s="44" t="str">
        <f>IF(N2449=" ","",IF(N2449=I2442,B2442,IF(N2449=I2445,B2445," ")))</f>
        <v/>
      </c>
      <c r="AB2440" s="44" t="str">
        <f>IF(V2442&gt;V2445,AV2440,IF(V2445&gt;V2442,AV2441,""))</f>
        <v/>
      </c>
      <c r="AC2440" s="44" t="e">
        <f>CONCATENATE("Tbl.: ",F2442,"   H: ",F2445,"   D: ",F2444)</f>
        <v>#N/A</v>
      </c>
      <c r="AD2440" s="42" t="e">
        <f>IF(OR(I2445="X",I2442="X"),"",IF(N2449=I2442,B2445,B2442))</f>
        <v>#N/A</v>
      </c>
      <c r="AE2440" s="42" t="s">
        <v>4</v>
      </c>
      <c r="AV2440" s="45" t="str">
        <f>CONCATENATE(V2442,":",V2445, " ( ",AN2442,",",AO2442,",",AP2442,",",AQ2442,",",AR2442,",",AS2442,",",AT2442," ) ")</f>
        <v xml:space="preserve">: ( ,,,,,, ) </v>
      </c>
    </row>
    <row r="2441" spans="1:53" ht="39.9" customHeight="1" x14ac:dyDescent="1.1000000000000001">
      <c r="C2441" s="40"/>
      <c r="D2441" s="40"/>
      <c r="E2441" s="53"/>
      <c r="F2441" s="54"/>
      <c r="G2441" s="85" t="s">
        <v>191</v>
      </c>
      <c r="H2441" s="87" t="s">
        <v>193</v>
      </c>
      <c r="I2441" s="52"/>
      <c r="J2441" s="52"/>
      <c r="K2441" s="52"/>
      <c r="L2441" s="52"/>
      <c r="M2441" s="52"/>
      <c r="N2441" s="55">
        <v>1</v>
      </c>
      <c r="O2441" s="55">
        <v>2</v>
      </c>
      <c r="P2441" s="55">
        <v>3</v>
      </c>
      <c r="Q2441" s="55">
        <v>4</v>
      </c>
      <c r="R2441" s="55">
        <v>5</v>
      </c>
      <c r="S2441" s="55">
        <v>6</v>
      </c>
      <c r="T2441" s="55">
        <v>7</v>
      </c>
      <c r="U2441" s="52"/>
      <c r="V2441" s="55" t="s">
        <v>16</v>
      </c>
      <c r="W2441" s="56"/>
      <c r="X2441" s="52"/>
      <c r="AE2441" s="42" t="s">
        <v>38</v>
      </c>
      <c r="AV2441" s="45" t="str">
        <f>CONCATENATE(V2445,":",V2442, " ( ",AN2443,",",AO2443,",",AP2443,",",AQ2443,",",AR2443,",",AS2443,",",AT2443," ) ")</f>
        <v xml:space="preserve">: ( ,,,,,, ) </v>
      </c>
    </row>
    <row r="2442" spans="1:53" ht="39.9" customHeight="1" x14ac:dyDescent="1.1000000000000001">
      <c r="A2442" s="41" t="e">
        <f>CONCATENATE(1,A2440)</f>
        <v>#N/A</v>
      </c>
      <c r="B2442" s="41" t="e">
        <f>VLOOKUP(A2442,'KO KODY SPOLU'!$A$3:$B$478,2,0)</f>
        <v>#N/A</v>
      </c>
      <c r="C2442" s="40"/>
      <c r="D2442" s="40"/>
      <c r="E2442" s="53" t="s">
        <v>14</v>
      </c>
      <c r="F2442" s="54" t="e">
        <f>VLOOKUP(A2440,'zoznam zapasov pomoc'!$A$6:$K$133,11,0)</f>
        <v>#N/A</v>
      </c>
      <c r="G2442" s="298"/>
      <c r="H2442" s="150"/>
      <c r="I2442" s="296" t="str">
        <f>IF(ISERROR(VLOOKUP(B2442,vylosovanie!$N$10:$Q$162,3,0))=TRUE," ",VLOOKUP(B2442,vylosovanie!$N$10:$Q$162,3,0))</f>
        <v xml:space="preserve"> </v>
      </c>
      <c r="J2442" s="297"/>
      <c r="K2442" s="297"/>
      <c r="L2442" s="297"/>
      <c r="M2442" s="52"/>
      <c r="N2442" s="300"/>
      <c r="O2442" s="300"/>
      <c r="P2442" s="300"/>
      <c r="Q2442" s="300"/>
      <c r="R2442" s="300"/>
      <c r="S2442" s="300"/>
      <c r="T2442" s="300"/>
      <c r="U2442" s="52"/>
      <c r="V2442" s="295" t="str">
        <f>IF(SUM(AF2442:AL2443)=0,"",SUM(AF2442:AL2442))</f>
        <v/>
      </c>
      <c r="W2442" s="56"/>
      <c r="X2442" s="52"/>
      <c r="AE2442" s="42">
        <f>VLOOKUP(I2442,vylosovanie!$F$5:$L$41,7,0)</f>
        <v>51</v>
      </c>
      <c r="AF2442" s="57">
        <f>IF(N2442&gt;N2445,1,0)</f>
        <v>0</v>
      </c>
      <c r="AG2442" s="57">
        <f t="shared" ref="AG2442" si="3016">IF(O2442&gt;O2445,1,0)</f>
        <v>0</v>
      </c>
      <c r="AH2442" s="57">
        <f t="shared" ref="AH2442" si="3017">IF(P2442&gt;P2445,1,0)</f>
        <v>0</v>
      </c>
      <c r="AI2442" s="57">
        <f t="shared" ref="AI2442" si="3018">IF(Q2442&gt;Q2445,1,0)</f>
        <v>0</v>
      </c>
      <c r="AJ2442" s="57">
        <f t="shared" ref="AJ2442" si="3019">IF(R2442&gt;R2445,1,0)</f>
        <v>0</v>
      </c>
      <c r="AK2442" s="57">
        <f t="shared" ref="AK2442" si="3020">IF(S2442&gt;S2445,1,0)</f>
        <v>0</v>
      </c>
      <c r="AL2442" s="57">
        <f t="shared" ref="AL2442" si="3021">IF(T2442&gt;T2445,1,0)</f>
        <v>0</v>
      </c>
      <c r="AN2442" s="57" t="str">
        <f t="shared" ref="AN2442" si="3022">IF(ISBLANK(N2442)=TRUE,"",IF(AF2442=1,N2445,-N2442))</f>
        <v/>
      </c>
      <c r="AO2442" s="57" t="str">
        <f t="shared" ref="AO2442" si="3023">IF(ISBLANK(O2442)=TRUE,"",IF(AG2442=1,O2445,-O2442))</f>
        <v/>
      </c>
      <c r="AP2442" s="57" t="str">
        <f t="shared" ref="AP2442" si="3024">IF(ISBLANK(P2442)=TRUE,"",IF(AH2442=1,P2445,-P2442))</f>
        <v/>
      </c>
      <c r="AQ2442" s="57" t="str">
        <f t="shared" ref="AQ2442" si="3025">IF(ISBLANK(Q2442)=TRUE,"",IF(AI2442=1,Q2445,-Q2442))</f>
        <v/>
      </c>
      <c r="AR2442" s="57" t="str">
        <f t="shared" ref="AR2442" si="3026">IF(ISBLANK(R2442)=TRUE,"",IF(AJ2442=1,R2445,-R2442))</f>
        <v/>
      </c>
      <c r="AS2442" s="57" t="str">
        <f t="shared" ref="AS2442" si="3027">IF(ISBLANK(S2442)=TRUE,"",IF(AK2442=1,S2445,-S2442))</f>
        <v/>
      </c>
      <c r="AT2442" s="57" t="str">
        <f t="shared" ref="AT2442" si="3028">IF(ISBLANK(T2442)=TRUE,"",IF(AL2442=1,T2445,-T2442))</f>
        <v/>
      </c>
      <c r="AZ2442" s="58" t="s">
        <v>5</v>
      </c>
      <c r="BA2442" s="58">
        <v>1</v>
      </c>
    </row>
    <row r="2443" spans="1:53" ht="39.9" customHeight="1" x14ac:dyDescent="1.1000000000000001">
      <c r="C2443" s="40"/>
      <c r="D2443" s="40"/>
      <c r="E2443" s="53"/>
      <c r="F2443" s="54"/>
      <c r="G2443" s="299"/>
      <c r="H2443" s="150"/>
      <c r="I2443" s="296" t="str">
        <f>IF(ISERROR(VLOOKUP(B2442,vylosovanie!$N$10:$Q$162,3,0))=TRUE," ",VLOOKUP(B2442,vylosovanie!$N$10:$Q$162,4,0))</f>
        <v xml:space="preserve"> </v>
      </c>
      <c r="J2443" s="297"/>
      <c r="K2443" s="297"/>
      <c r="L2443" s="297"/>
      <c r="M2443" s="52"/>
      <c r="N2443" s="301"/>
      <c r="O2443" s="301"/>
      <c r="P2443" s="301"/>
      <c r="Q2443" s="301"/>
      <c r="R2443" s="301"/>
      <c r="S2443" s="301"/>
      <c r="T2443" s="301"/>
      <c r="U2443" s="52"/>
      <c r="V2443" s="295"/>
      <c r="W2443" s="56"/>
      <c r="X2443" s="52"/>
      <c r="AE2443" s="42">
        <f>VLOOKUP(I2445,vylosovanie!$F$5:$L$41,7,0)</f>
        <v>51</v>
      </c>
      <c r="AF2443" s="57">
        <f>IF(N2445&gt;N2442,1,0)</f>
        <v>0</v>
      </c>
      <c r="AG2443" s="57">
        <f t="shared" ref="AG2443" si="3029">IF(O2445&gt;O2442,1,0)</f>
        <v>0</v>
      </c>
      <c r="AH2443" s="57">
        <f t="shared" ref="AH2443" si="3030">IF(P2445&gt;P2442,1,0)</f>
        <v>0</v>
      </c>
      <c r="AI2443" s="57">
        <f t="shared" ref="AI2443" si="3031">IF(Q2445&gt;Q2442,1,0)</f>
        <v>0</v>
      </c>
      <c r="AJ2443" s="57">
        <f t="shared" ref="AJ2443" si="3032">IF(R2445&gt;R2442,1,0)</f>
        <v>0</v>
      </c>
      <c r="AK2443" s="57">
        <f t="shared" ref="AK2443" si="3033">IF(S2445&gt;S2442,1,0)</f>
        <v>0</v>
      </c>
      <c r="AL2443" s="57">
        <f t="shared" ref="AL2443" si="3034">IF(T2445&gt;T2442,1,0)</f>
        <v>0</v>
      </c>
      <c r="AN2443" s="57" t="str">
        <f t="shared" ref="AN2443" si="3035">IF(ISBLANK(N2445)=TRUE,"",IF(AF2443=1,N2442,-N2445))</f>
        <v/>
      </c>
      <c r="AO2443" s="57" t="str">
        <f t="shared" ref="AO2443" si="3036">IF(ISBLANK(O2445)=TRUE,"",IF(AG2443=1,O2442,-O2445))</f>
        <v/>
      </c>
      <c r="AP2443" s="57" t="str">
        <f t="shared" ref="AP2443" si="3037">IF(ISBLANK(P2445)=TRUE,"",IF(AH2443=1,P2442,-P2445))</f>
        <v/>
      </c>
      <c r="AQ2443" s="57" t="str">
        <f t="shared" ref="AQ2443" si="3038">IF(ISBLANK(Q2445)=TRUE,"",IF(AI2443=1,Q2442,-Q2445))</f>
        <v/>
      </c>
      <c r="AR2443" s="57" t="str">
        <f t="shared" ref="AR2443" si="3039">IF(ISBLANK(R2445)=TRUE,"",IF(AJ2443=1,R2442,-R2445))</f>
        <v/>
      </c>
      <c r="AS2443" s="57" t="str">
        <f t="shared" ref="AS2443" si="3040">IF(ISBLANK(S2445)=TRUE,"",IF(AK2443=1,S2442,-S2445))</f>
        <v/>
      </c>
      <c r="AT2443" s="57" t="str">
        <f t="shared" ref="AT2443" si="3041">IF(ISBLANK(T2445)=TRUE,"",IF(AL2443=1,T2442,-T2445))</f>
        <v/>
      </c>
      <c r="AZ2443" s="58" t="s">
        <v>10</v>
      </c>
      <c r="BA2443" s="58">
        <v>2</v>
      </c>
    </row>
    <row r="2444" spans="1:53" ht="39.9" customHeight="1" x14ac:dyDescent="1.1000000000000001">
      <c r="C2444" s="40"/>
      <c r="D2444" s="40"/>
      <c r="E2444" s="53" t="s">
        <v>20</v>
      </c>
      <c r="F2444" s="54" t="e">
        <f>VLOOKUP(A2440,'zoznam zapasov pomoc'!$A$6:$K$133,9,0)</f>
        <v>#N/A</v>
      </c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6"/>
      <c r="X2444" s="52"/>
      <c r="AZ2444" s="58" t="s">
        <v>23</v>
      </c>
      <c r="BA2444" s="58">
        <v>3</v>
      </c>
    </row>
    <row r="2445" spans="1:53" ht="39.9" customHeight="1" x14ac:dyDescent="1.1000000000000001">
      <c r="A2445" s="41" t="e">
        <f>CONCATENATE(2,A2440)</f>
        <v>#N/A</v>
      </c>
      <c r="B2445" s="41" t="e">
        <f>VLOOKUP(A2445,'KO KODY SPOLU'!$A$3:$B$478,2,0)</f>
        <v>#N/A</v>
      </c>
      <c r="C2445" s="40"/>
      <c r="D2445" s="40"/>
      <c r="E2445" s="53" t="s">
        <v>13</v>
      </c>
      <c r="F2445" s="59" t="e">
        <f>VLOOKUP(A2440,'zoznam zapasov pomoc'!$A$6:$K$133,10,0)</f>
        <v>#N/A</v>
      </c>
      <c r="G2445" s="298"/>
      <c r="H2445" s="150"/>
      <c r="I2445" s="296" t="str">
        <f>IF(ISERROR(VLOOKUP(B2445,vylosovanie!$N$10:$Q$162,3,0))=TRUE," ",VLOOKUP(B2445,vylosovanie!$N$10:$Q$162,3,0))</f>
        <v xml:space="preserve"> </v>
      </c>
      <c r="J2445" s="297"/>
      <c r="K2445" s="297"/>
      <c r="L2445" s="297"/>
      <c r="M2445" s="52"/>
      <c r="N2445" s="300"/>
      <c r="O2445" s="300"/>
      <c r="P2445" s="300"/>
      <c r="Q2445" s="300"/>
      <c r="R2445" s="300"/>
      <c r="S2445" s="300"/>
      <c r="T2445" s="300"/>
      <c r="U2445" s="52"/>
      <c r="V2445" s="295" t="str">
        <f>IF(SUM(AF2442:AL2443)=0,"",SUM(AF2443:AL2443))</f>
        <v/>
      </c>
      <c r="W2445" s="56"/>
      <c r="X2445" s="52"/>
      <c r="AZ2445" s="58" t="s">
        <v>24</v>
      </c>
      <c r="BA2445" s="58">
        <v>4</v>
      </c>
    </row>
    <row r="2446" spans="1:53" ht="39.9" customHeight="1" x14ac:dyDescent="1.1000000000000001">
      <c r="C2446" s="40"/>
      <c r="D2446" s="40"/>
      <c r="E2446" s="60"/>
      <c r="F2446" s="61"/>
      <c r="G2446" s="299"/>
      <c r="H2446" s="150"/>
      <c r="I2446" s="296" t="str">
        <f>IF(ISERROR(VLOOKUP(B2445,vylosovanie!$N$10:$Q$162,3,0))=TRUE," ",VLOOKUP(B2445,vylosovanie!$N$10:$Q$162,4,0))</f>
        <v xml:space="preserve"> </v>
      </c>
      <c r="J2446" s="297"/>
      <c r="K2446" s="297"/>
      <c r="L2446" s="297"/>
      <c r="M2446" s="52"/>
      <c r="N2446" s="301"/>
      <c r="O2446" s="301"/>
      <c r="P2446" s="301"/>
      <c r="Q2446" s="301"/>
      <c r="R2446" s="301"/>
      <c r="S2446" s="301"/>
      <c r="T2446" s="301"/>
      <c r="U2446" s="52"/>
      <c r="V2446" s="295"/>
      <c r="W2446" s="56"/>
      <c r="X2446" s="52"/>
      <c r="AZ2446" s="58" t="s">
        <v>25</v>
      </c>
      <c r="BA2446" s="58">
        <v>5</v>
      </c>
    </row>
    <row r="2447" spans="1:53" ht="39.9" customHeight="1" x14ac:dyDescent="1.1000000000000001">
      <c r="C2447" s="40"/>
      <c r="D2447" s="40"/>
      <c r="E2447" s="53" t="s">
        <v>36</v>
      </c>
      <c r="F2447" s="54" t="s">
        <v>476</v>
      </c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6"/>
      <c r="X2447" s="52"/>
      <c r="AZ2447" s="58" t="s">
        <v>26</v>
      </c>
      <c r="BA2447" s="58">
        <v>6</v>
      </c>
    </row>
    <row r="2448" spans="1:53" ht="39.9" customHeight="1" x14ac:dyDescent="1.1000000000000001">
      <c r="C2448" s="40"/>
      <c r="D2448" s="40"/>
      <c r="E2448" s="60"/>
      <c r="F2448" s="61"/>
      <c r="G2448" s="52"/>
      <c r="H2448" s="52"/>
      <c r="I2448" s="52" t="s">
        <v>17</v>
      </c>
      <c r="J2448" s="52"/>
      <c r="K2448" s="52"/>
      <c r="L2448" s="52"/>
      <c r="M2448" s="52"/>
      <c r="N2448" s="62"/>
      <c r="O2448" s="55"/>
      <c r="P2448" s="55" t="s">
        <v>19</v>
      </c>
      <c r="Q2448" s="55"/>
      <c r="R2448" s="55"/>
      <c r="S2448" s="55"/>
      <c r="T2448" s="55"/>
      <c r="U2448" s="52"/>
      <c r="V2448" s="52"/>
      <c r="W2448" s="56"/>
      <c r="X2448" s="52"/>
      <c r="AZ2448" s="58" t="s">
        <v>27</v>
      </c>
      <c r="BA2448" s="58">
        <v>7</v>
      </c>
    </row>
    <row r="2449" spans="1:53" ht="39.9" customHeight="1" x14ac:dyDescent="1.1000000000000001">
      <c r="E2449" s="53" t="s">
        <v>11</v>
      </c>
      <c r="F2449" s="54"/>
      <c r="G2449" s="52"/>
      <c r="H2449" s="52"/>
      <c r="I2449" s="294"/>
      <c r="J2449" s="294"/>
      <c r="K2449" s="294"/>
      <c r="L2449" s="294"/>
      <c r="M2449" s="52"/>
      <c r="N2449" s="291" t="str">
        <f>IF(I2442="x",I2445,IF(I2445="x",I2442,IF(V2442="w",I2442,IF(V2445="w",I2445,IF(V2442&gt;V2445,I2442,IF(V2445&gt;V2442,I2445," "))))))</f>
        <v xml:space="preserve"> </v>
      </c>
      <c r="O2449" s="302"/>
      <c r="P2449" s="302"/>
      <c r="Q2449" s="302"/>
      <c r="R2449" s="302"/>
      <c r="S2449" s="303"/>
      <c r="T2449" s="52"/>
      <c r="U2449" s="52"/>
      <c r="V2449" s="52"/>
      <c r="W2449" s="56"/>
      <c r="X2449" s="52"/>
      <c r="AZ2449" s="58" t="s">
        <v>28</v>
      </c>
      <c r="BA2449" s="58">
        <v>8</v>
      </c>
    </row>
    <row r="2450" spans="1:53" ht="39.9" customHeight="1" x14ac:dyDescent="1.1000000000000001">
      <c r="E2450" s="60"/>
      <c r="F2450" s="61"/>
      <c r="G2450" s="52"/>
      <c r="H2450" s="52"/>
      <c r="I2450" s="294"/>
      <c r="J2450" s="294"/>
      <c r="K2450" s="294"/>
      <c r="L2450" s="294"/>
      <c r="M2450" s="52"/>
      <c r="N2450" s="291" t="str">
        <f>IF(I2443="x",I2446,IF(I2446="x",I2443,IF(V2442="w",I2443,IF(V2445="w",I2446,IF(V2442&gt;V2445,I2443,IF(V2445&gt;V2442,I2446," "))))))</f>
        <v xml:space="preserve"> </v>
      </c>
      <c r="O2450" s="302"/>
      <c r="P2450" s="302"/>
      <c r="Q2450" s="302"/>
      <c r="R2450" s="302"/>
      <c r="S2450" s="303"/>
      <c r="T2450" s="52"/>
      <c r="U2450" s="52"/>
      <c r="V2450" s="52"/>
      <c r="W2450" s="56"/>
      <c r="X2450" s="52"/>
    </row>
    <row r="2451" spans="1:53" ht="39.9" customHeight="1" x14ac:dyDescent="1.1000000000000001">
      <c r="E2451" s="53" t="s">
        <v>12</v>
      </c>
      <c r="F2451" s="149" t="e">
        <f>IF($K$1=8,VLOOKUP('zapisy k stolom'!F2440,PAVUK!$GR$2:$GS$8,2,0),IF($K$1=16,VLOOKUP('zapisy k stolom'!F2440,PAVUK!$HF$2:$HG$16,2,0),IF($K$1=32,VLOOKUP('zapisy k stolom'!F2440,PAVUK!$HB$2:$HC$32,2,0),IF('zapisy k stolom'!$K$1=64,VLOOKUP('zapisy k stolom'!F2440,PAVUK!$GX$2:$GY$64,2,0),IF('zapisy k stolom'!$K$1=128,VLOOKUP('zapisy k stolom'!F2440,PAVUK!$GT$2:$GU$128,2,0))))))</f>
        <v>#N/A</v>
      </c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6"/>
      <c r="X2451" s="52"/>
    </row>
    <row r="2452" spans="1:53" ht="39.9" customHeight="1" x14ac:dyDescent="1.1000000000000001">
      <c r="E2452" s="60"/>
      <c r="F2452" s="61"/>
      <c r="G2452" s="52"/>
      <c r="H2452" s="52" t="s">
        <v>18</v>
      </c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6"/>
      <c r="X2452" s="52"/>
    </row>
    <row r="2453" spans="1:53" ht="39.9" customHeight="1" x14ac:dyDescent="1.1000000000000001">
      <c r="E2453" s="60"/>
      <c r="F2453" s="61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6"/>
      <c r="X2453" s="52"/>
    </row>
    <row r="2454" spans="1:53" ht="39.9" customHeight="1" x14ac:dyDescent="1.1000000000000001">
      <c r="E2454" s="60"/>
      <c r="F2454" s="61"/>
      <c r="G2454" s="52"/>
      <c r="H2454" s="52"/>
      <c r="I2454" s="289" t="str">
        <f>I2442</f>
        <v xml:space="preserve"> </v>
      </c>
      <c r="J2454" s="289"/>
      <c r="K2454" s="289"/>
      <c r="L2454" s="289"/>
      <c r="M2454" s="52"/>
      <c r="N2454" s="52"/>
      <c r="P2454" s="289" t="str">
        <f>I2445</f>
        <v xml:space="preserve"> </v>
      </c>
      <c r="Q2454" s="289"/>
      <c r="R2454" s="289"/>
      <c r="S2454" s="289"/>
      <c r="T2454" s="290"/>
      <c r="U2454" s="290"/>
      <c r="V2454" s="52"/>
      <c r="W2454" s="56"/>
      <c r="X2454" s="52"/>
    </row>
    <row r="2455" spans="1:53" ht="39.9" customHeight="1" x14ac:dyDescent="1.1000000000000001">
      <c r="E2455" s="60"/>
      <c r="F2455" s="61"/>
      <c r="G2455" s="52"/>
      <c r="H2455" s="52"/>
      <c r="I2455" s="289" t="str">
        <f>I2443</f>
        <v xml:space="preserve"> </v>
      </c>
      <c r="J2455" s="289"/>
      <c r="K2455" s="289"/>
      <c r="L2455" s="289"/>
      <c r="M2455" s="52"/>
      <c r="N2455" s="52"/>
      <c r="O2455" s="52"/>
      <c r="P2455" s="289" t="str">
        <f>I2446</f>
        <v xml:space="preserve"> </v>
      </c>
      <c r="Q2455" s="289"/>
      <c r="R2455" s="289"/>
      <c r="S2455" s="289"/>
      <c r="T2455" s="290"/>
      <c r="U2455" s="290"/>
      <c r="V2455" s="52"/>
      <c r="W2455" s="56"/>
      <c r="X2455" s="52"/>
    </row>
    <row r="2456" spans="1:53" ht="69.900000000000006" customHeight="1" x14ac:dyDescent="1.1000000000000001">
      <c r="E2456" s="53"/>
      <c r="F2456" s="54"/>
      <c r="G2456" s="52"/>
      <c r="H2456" s="63" t="s">
        <v>21</v>
      </c>
      <c r="I2456" s="291"/>
      <c r="J2456" s="292"/>
      <c r="K2456" s="292"/>
      <c r="L2456" s="293"/>
      <c r="M2456" s="52"/>
      <c r="N2456" s="52"/>
      <c r="O2456" s="63" t="s">
        <v>21</v>
      </c>
      <c r="P2456" s="294"/>
      <c r="Q2456" s="294"/>
      <c r="R2456" s="294"/>
      <c r="S2456" s="294"/>
      <c r="T2456" s="294"/>
      <c r="U2456" s="294"/>
      <c r="V2456" s="52"/>
      <c r="W2456" s="56"/>
      <c r="X2456" s="52"/>
    </row>
    <row r="2457" spans="1:53" ht="69.900000000000006" customHeight="1" x14ac:dyDescent="1.1000000000000001">
      <c r="E2457" s="53"/>
      <c r="F2457" s="54"/>
      <c r="G2457" s="52"/>
      <c r="H2457" s="63" t="s">
        <v>22</v>
      </c>
      <c r="I2457" s="294"/>
      <c r="J2457" s="294"/>
      <c r="K2457" s="294"/>
      <c r="L2457" s="294"/>
      <c r="M2457" s="52"/>
      <c r="N2457" s="52"/>
      <c r="O2457" s="63" t="s">
        <v>22</v>
      </c>
      <c r="P2457" s="294"/>
      <c r="Q2457" s="294"/>
      <c r="R2457" s="294"/>
      <c r="S2457" s="294"/>
      <c r="T2457" s="294"/>
      <c r="U2457" s="294"/>
      <c r="V2457" s="52"/>
      <c r="W2457" s="56"/>
      <c r="X2457" s="52"/>
    </row>
    <row r="2458" spans="1:53" ht="69.900000000000006" customHeight="1" x14ac:dyDescent="1.1000000000000001">
      <c r="E2458" s="53"/>
      <c r="F2458" s="54"/>
      <c r="G2458" s="52"/>
      <c r="H2458" s="63" t="s">
        <v>22</v>
      </c>
      <c r="I2458" s="294"/>
      <c r="J2458" s="294"/>
      <c r="K2458" s="294"/>
      <c r="L2458" s="294"/>
      <c r="M2458" s="52"/>
      <c r="N2458" s="52"/>
      <c r="O2458" s="63" t="s">
        <v>22</v>
      </c>
      <c r="P2458" s="294"/>
      <c r="Q2458" s="294"/>
      <c r="R2458" s="294"/>
      <c r="S2458" s="294"/>
      <c r="T2458" s="294"/>
      <c r="U2458" s="294"/>
      <c r="V2458" s="52"/>
      <c r="W2458" s="56"/>
      <c r="X2458" s="52"/>
    </row>
    <row r="2459" spans="1:53" ht="39.9" customHeight="1" thickBot="1" x14ac:dyDescent="1.1499999999999999">
      <c r="E2459" s="64"/>
      <c r="F2459" s="65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7"/>
      <c r="U2459" s="67"/>
      <c r="V2459" s="67"/>
      <c r="W2459" s="68"/>
      <c r="X2459" s="52"/>
    </row>
    <row r="2460" spans="1:53" ht="61.8" thickBot="1" x14ac:dyDescent="1.1499999999999999"/>
    <row r="2461" spans="1:53" ht="39.9" customHeight="1" x14ac:dyDescent="1.1000000000000001">
      <c r="A2461" s="41" t="e">
        <f>F2472</f>
        <v>#N/A</v>
      </c>
      <c r="C2461" s="40"/>
      <c r="D2461" s="40"/>
      <c r="E2461" s="48" t="s">
        <v>39</v>
      </c>
      <c r="F2461" s="49">
        <f>F2440+1</f>
        <v>118</v>
      </c>
      <c r="G2461" s="50"/>
      <c r="H2461" s="86" t="s">
        <v>192</v>
      </c>
      <c r="I2461" s="50"/>
      <c r="J2461" s="50"/>
      <c r="K2461" s="50"/>
      <c r="L2461" s="50"/>
      <c r="M2461" s="50"/>
      <c r="N2461" s="50"/>
      <c r="O2461" s="50"/>
      <c r="P2461" s="50"/>
      <c r="Q2461" s="50"/>
      <c r="R2461" s="50"/>
      <c r="S2461" s="50"/>
      <c r="T2461" s="50"/>
      <c r="U2461" s="50"/>
      <c r="V2461" s="50" t="s">
        <v>15</v>
      </c>
      <c r="W2461" s="51"/>
      <c r="X2461" s="52"/>
      <c r="Y2461" s="42" t="e">
        <f>A2463</f>
        <v>#N/A</v>
      </c>
      <c r="Z2461" s="47" t="str">
        <f>CONCATENATE("(",V2463,":",V2466,")")</f>
        <v>(:)</v>
      </c>
      <c r="AA2461" s="44" t="str">
        <f>IF(N2470=" ","",IF(N2470=I2463,B2463,IF(N2470=I2466,B2466," ")))</f>
        <v/>
      </c>
      <c r="AB2461" s="44" t="str">
        <f>IF(V2463&gt;V2466,AV2461,IF(V2466&gt;V2463,AV2462,""))</f>
        <v/>
      </c>
      <c r="AC2461" s="44" t="e">
        <f>CONCATENATE("Tbl.: ",F2463,"   H: ",F2466,"   D: ",F2465)</f>
        <v>#N/A</v>
      </c>
      <c r="AD2461" s="42" t="e">
        <f>IF(OR(I2466="X",I2463="X"),"",IF(N2470=I2463,B2466,B2463))</f>
        <v>#N/A</v>
      </c>
      <c r="AE2461" s="42" t="s">
        <v>4</v>
      </c>
      <c r="AV2461" s="45" t="str">
        <f>CONCATENATE(V2463,":",V2466, " ( ",AN2463,",",AO2463,",",AP2463,",",AQ2463,",",AR2463,",",AS2463,",",AT2463," ) ")</f>
        <v xml:space="preserve">: ( ,,,,,, ) </v>
      </c>
    </row>
    <row r="2462" spans="1:53" ht="39.9" customHeight="1" x14ac:dyDescent="1.1000000000000001">
      <c r="C2462" s="40"/>
      <c r="D2462" s="40"/>
      <c r="E2462" s="53"/>
      <c r="F2462" s="54"/>
      <c r="G2462" s="85" t="s">
        <v>191</v>
      </c>
      <c r="H2462" s="87" t="s">
        <v>193</v>
      </c>
      <c r="I2462" s="52"/>
      <c r="J2462" s="52"/>
      <c r="K2462" s="52"/>
      <c r="L2462" s="52"/>
      <c r="M2462" s="52"/>
      <c r="N2462" s="55">
        <v>1</v>
      </c>
      <c r="O2462" s="55">
        <v>2</v>
      </c>
      <c r="P2462" s="55">
        <v>3</v>
      </c>
      <c r="Q2462" s="55">
        <v>4</v>
      </c>
      <c r="R2462" s="55">
        <v>5</v>
      </c>
      <c r="S2462" s="55">
        <v>6</v>
      </c>
      <c r="T2462" s="55">
        <v>7</v>
      </c>
      <c r="U2462" s="52"/>
      <c r="V2462" s="55" t="s">
        <v>16</v>
      </c>
      <c r="W2462" s="56"/>
      <c r="X2462" s="52"/>
      <c r="AE2462" s="42" t="s">
        <v>38</v>
      </c>
      <c r="AV2462" s="45" t="str">
        <f>CONCATENATE(V2466,":",V2463, " ( ",AN2464,",",AO2464,",",AP2464,",",AQ2464,",",AR2464,",",AS2464,",",AT2464," ) ")</f>
        <v xml:space="preserve">: ( ,,,,,, ) </v>
      </c>
    </row>
    <row r="2463" spans="1:53" ht="39.9" customHeight="1" x14ac:dyDescent="1.1000000000000001">
      <c r="A2463" s="41" t="e">
        <f>CONCATENATE(1,A2461)</f>
        <v>#N/A</v>
      </c>
      <c r="B2463" s="41" t="e">
        <f>VLOOKUP(A2463,'KO KODY SPOLU'!$A$3:$B$478,2,0)</f>
        <v>#N/A</v>
      </c>
      <c r="C2463" s="40"/>
      <c r="D2463" s="40"/>
      <c r="E2463" s="53" t="s">
        <v>14</v>
      </c>
      <c r="F2463" s="54" t="e">
        <f>VLOOKUP(A2461,'zoznam zapasov pomoc'!$A$6:$K$133,11,0)</f>
        <v>#N/A</v>
      </c>
      <c r="G2463" s="298"/>
      <c r="H2463" s="150"/>
      <c r="I2463" s="296" t="str">
        <f>IF(ISERROR(VLOOKUP(B2463,vylosovanie!$N$10:$Q$162,3,0))=TRUE," ",VLOOKUP(B2463,vylosovanie!$N$10:$Q$162,3,0))</f>
        <v xml:space="preserve"> </v>
      </c>
      <c r="J2463" s="297"/>
      <c r="K2463" s="297"/>
      <c r="L2463" s="297"/>
      <c r="M2463" s="52"/>
      <c r="N2463" s="300"/>
      <c r="O2463" s="300"/>
      <c r="P2463" s="300"/>
      <c r="Q2463" s="300"/>
      <c r="R2463" s="300"/>
      <c r="S2463" s="300"/>
      <c r="T2463" s="300"/>
      <c r="U2463" s="52"/>
      <c r="V2463" s="295" t="str">
        <f>IF(SUM(AF2463:AL2464)=0,"",SUM(AF2463:AL2463))</f>
        <v/>
      </c>
      <c r="W2463" s="56"/>
      <c r="X2463" s="52"/>
      <c r="AE2463" s="42">
        <f>VLOOKUP(I2463,vylosovanie!$F$5:$L$41,7,0)</f>
        <v>51</v>
      </c>
      <c r="AF2463" s="57">
        <f>IF(N2463&gt;N2466,1,0)</f>
        <v>0</v>
      </c>
      <c r="AG2463" s="57">
        <f t="shared" ref="AG2463" si="3042">IF(O2463&gt;O2466,1,0)</f>
        <v>0</v>
      </c>
      <c r="AH2463" s="57">
        <f t="shared" ref="AH2463" si="3043">IF(P2463&gt;P2466,1,0)</f>
        <v>0</v>
      </c>
      <c r="AI2463" s="57">
        <f t="shared" ref="AI2463" si="3044">IF(Q2463&gt;Q2466,1,0)</f>
        <v>0</v>
      </c>
      <c r="AJ2463" s="57">
        <f t="shared" ref="AJ2463" si="3045">IF(R2463&gt;R2466,1,0)</f>
        <v>0</v>
      </c>
      <c r="AK2463" s="57">
        <f t="shared" ref="AK2463" si="3046">IF(S2463&gt;S2466,1,0)</f>
        <v>0</v>
      </c>
      <c r="AL2463" s="57">
        <f t="shared" ref="AL2463" si="3047">IF(T2463&gt;T2466,1,0)</f>
        <v>0</v>
      </c>
      <c r="AN2463" s="57" t="str">
        <f t="shared" ref="AN2463" si="3048">IF(ISBLANK(N2463)=TRUE,"",IF(AF2463=1,N2466,-N2463))</f>
        <v/>
      </c>
      <c r="AO2463" s="57" t="str">
        <f t="shared" ref="AO2463" si="3049">IF(ISBLANK(O2463)=TRUE,"",IF(AG2463=1,O2466,-O2463))</f>
        <v/>
      </c>
      <c r="AP2463" s="57" t="str">
        <f t="shared" ref="AP2463" si="3050">IF(ISBLANK(P2463)=TRUE,"",IF(AH2463=1,P2466,-P2463))</f>
        <v/>
      </c>
      <c r="AQ2463" s="57" t="str">
        <f t="shared" ref="AQ2463" si="3051">IF(ISBLANK(Q2463)=TRUE,"",IF(AI2463=1,Q2466,-Q2463))</f>
        <v/>
      </c>
      <c r="AR2463" s="57" t="str">
        <f t="shared" ref="AR2463" si="3052">IF(ISBLANK(R2463)=TRUE,"",IF(AJ2463=1,R2466,-R2463))</f>
        <v/>
      </c>
      <c r="AS2463" s="57" t="str">
        <f t="shared" ref="AS2463" si="3053">IF(ISBLANK(S2463)=TRUE,"",IF(AK2463=1,S2466,-S2463))</f>
        <v/>
      </c>
      <c r="AT2463" s="57" t="str">
        <f t="shared" ref="AT2463" si="3054">IF(ISBLANK(T2463)=TRUE,"",IF(AL2463=1,T2466,-T2463))</f>
        <v/>
      </c>
      <c r="AZ2463" s="58" t="s">
        <v>5</v>
      </c>
      <c r="BA2463" s="58">
        <v>1</v>
      </c>
    </row>
    <row r="2464" spans="1:53" ht="39.9" customHeight="1" x14ac:dyDescent="1.1000000000000001">
      <c r="C2464" s="40"/>
      <c r="D2464" s="40"/>
      <c r="E2464" s="53"/>
      <c r="F2464" s="54"/>
      <c r="G2464" s="299"/>
      <c r="H2464" s="150"/>
      <c r="I2464" s="296" t="str">
        <f>IF(ISERROR(VLOOKUP(B2463,vylosovanie!$N$10:$Q$162,3,0))=TRUE," ",VLOOKUP(B2463,vylosovanie!$N$10:$Q$162,4,0))</f>
        <v xml:space="preserve"> </v>
      </c>
      <c r="J2464" s="297"/>
      <c r="K2464" s="297"/>
      <c r="L2464" s="297"/>
      <c r="M2464" s="52"/>
      <c r="N2464" s="301"/>
      <c r="O2464" s="301"/>
      <c r="P2464" s="301"/>
      <c r="Q2464" s="301"/>
      <c r="R2464" s="301"/>
      <c r="S2464" s="301"/>
      <c r="T2464" s="301"/>
      <c r="U2464" s="52"/>
      <c r="V2464" s="295"/>
      <c r="W2464" s="56"/>
      <c r="X2464" s="52"/>
      <c r="AE2464" s="42">
        <f>VLOOKUP(I2466,vylosovanie!$F$5:$L$41,7,0)</f>
        <v>51</v>
      </c>
      <c r="AF2464" s="57">
        <f>IF(N2466&gt;N2463,1,0)</f>
        <v>0</v>
      </c>
      <c r="AG2464" s="57">
        <f t="shared" ref="AG2464" si="3055">IF(O2466&gt;O2463,1,0)</f>
        <v>0</v>
      </c>
      <c r="AH2464" s="57">
        <f t="shared" ref="AH2464" si="3056">IF(P2466&gt;P2463,1,0)</f>
        <v>0</v>
      </c>
      <c r="AI2464" s="57">
        <f t="shared" ref="AI2464" si="3057">IF(Q2466&gt;Q2463,1,0)</f>
        <v>0</v>
      </c>
      <c r="AJ2464" s="57">
        <f t="shared" ref="AJ2464" si="3058">IF(R2466&gt;R2463,1,0)</f>
        <v>0</v>
      </c>
      <c r="AK2464" s="57">
        <f t="shared" ref="AK2464" si="3059">IF(S2466&gt;S2463,1,0)</f>
        <v>0</v>
      </c>
      <c r="AL2464" s="57">
        <f t="shared" ref="AL2464" si="3060">IF(T2466&gt;T2463,1,0)</f>
        <v>0</v>
      </c>
      <c r="AN2464" s="57" t="str">
        <f t="shared" ref="AN2464" si="3061">IF(ISBLANK(N2466)=TRUE,"",IF(AF2464=1,N2463,-N2466))</f>
        <v/>
      </c>
      <c r="AO2464" s="57" t="str">
        <f t="shared" ref="AO2464" si="3062">IF(ISBLANK(O2466)=TRUE,"",IF(AG2464=1,O2463,-O2466))</f>
        <v/>
      </c>
      <c r="AP2464" s="57" t="str">
        <f t="shared" ref="AP2464" si="3063">IF(ISBLANK(P2466)=TRUE,"",IF(AH2464=1,P2463,-P2466))</f>
        <v/>
      </c>
      <c r="AQ2464" s="57" t="str">
        <f t="shared" ref="AQ2464" si="3064">IF(ISBLANK(Q2466)=TRUE,"",IF(AI2464=1,Q2463,-Q2466))</f>
        <v/>
      </c>
      <c r="AR2464" s="57" t="str">
        <f t="shared" ref="AR2464" si="3065">IF(ISBLANK(R2466)=TRUE,"",IF(AJ2464=1,R2463,-R2466))</f>
        <v/>
      </c>
      <c r="AS2464" s="57" t="str">
        <f t="shared" ref="AS2464" si="3066">IF(ISBLANK(S2466)=TRUE,"",IF(AK2464=1,S2463,-S2466))</f>
        <v/>
      </c>
      <c r="AT2464" s="57" t="str">
        <f t="shared" ref="AT2464" si="3067">IF(ISBLANK(T2466)=TRUE,"",IF(AL2464=1,T2463,-T2466))</f>
        <v/>
      </c>
      <c r="AZ2464" s="58" t="s">
        <v>10</v>
      </c>
      <c r="BA2464" s="58">
        <v>2</v>
      </c>
    </row>
    <row r="2465" spans="1:53" ht="39.9" customHeight="1" x14ac:dyDescent="1.1000000000000001">
      <c r="C2465" s="40"/>
      <c r="D2465" s="40"/>
      <c r="E2465" s="53" t="s">
        <v>20</v>
      </c>
      <c r="F2465" s="54" t="e">
        <f>VLOOKUP(A2461,'zoznam zapasov pomoc'!$A$6:$K$133,9,0)</f>
        <v>#N/A</v>
      </c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6"/>
      <c r="X2465" s="52"/>
      <c r="AZ2465" s="58" t="s">
        <v>23</v>
      </c>
      <c r="BA2465" s="58">
        <v>3</v>
      </c>
    </row>
    <row r="2466" spans="1:53" ht="39.9" customHeight="1" x14ac:dyDescent="1.1000000000000001">
      <c r="A2466" s="41" t="e">
        <f>CONCATENATE(2,A2461)</f>
        <v>#N/A</v>
      </c>
      <c r="B2466" s="41" t="e">
        <f>VLOOKUP(A2466,'KO KODY SPOLU'!$A$3:$B$478,2,0)</f>
        <v>#N/A</v>
      </c>
      <c r="C2466" s="40"/>
      <c r="D2466" s="40"/>
      <c r="E2466" s="53" t="s">
        <v>13</v>
      </c>
      <c r="F2466" s="59" t="e">
        <f>VLOOKUP(A2461,'zoznam zapasov pomoc'!$A$6:$K$133,10,0)</f>
        <v>#N/A</v>
      </c>
      <c r="G2466" s="298"/>
      <c r="H2466" s="150"/>
      <c r="I2466" s="296" t="str">
        <f>IF(ISERROR(VLOOKUP(B2466,vylosovanie!$N$10:$Q$162,3,0))=TRUE," ",VLOOKUP(B2466,vylosovanie!$N$10:$Q$162,3,0))</f>
        <v xml:space="preserve"> </v>
      </c>
      <c r="J2466" s="297"/>
      <c r="K2466" s="297"/>
      <c r="L2466" s="297"/>
      <c r="M2466" s="52"/>
      <c r="N2466" s="300"/>
      <c r="O2466" s="300"/>
      <c r="P2466" s="300"/>
      <c r="Q2466" s="300"/>
      <c r="R2466" s="300"/>
      <c r="S2466" s="300"/>
      <c r="T2466" s="300"/>
      <c r="U2466" s="52"/>
      <c r="V2466" s="295" t="str">
        <f>IF(SUM(AF2463:AL2464)=0,"",SUM(AF2464:AL2464))</f>
        <v/>
      </c>
      <c r="W2466" s="56"/>
      <c r="X2466" s="52"/>
      <c r="AZ2466" s="58" t="s">
        <v>24</v>
      </c>
      <c r="BA2466" s="58">
        <v>4</v>
      </c>
    </row>
    <row r="2467" spans="1:53" ht="39.9" customHeight="1" x14ac:dyDescent="1.1000000000000001">
      <c r="C2467" s="40"/>
      <c r="D2467" s="40"/>
      <c r="E2467" s="60"/>
      <c r="F2467" s="61"/>
      <c r="G2467" s="299"/>
      <c r="H2467" s="150"/>
      <c r="I2467" s="296" t="str">
        <f>IF(ISERROR(VLOOKUP(B2466,vylosovanie!$N$10:$Q$162,3,0))=TRUE," ",VLOOKUP(B2466,vylosovanie!$N$10:$Q$162,4,0))</f>
        <v xml:space="preserve"> </v>
      </c>
      <c r="J2467" s="297"/>
      <c r="K2467" s="297"/>
      <c r="L2467" s="297"/>
      <c r="M2467" s="52"/>
      <c r="N2467" s="301"/>
      <c r="O2467" s="301"/>
      <c r="P2467" s="301"/>
      <c r="Q2467" s="301"/>
      <c r="R2467" s="301"/>
      <c r="S2467" s="301"/>
      <c r="T2467" s="301"/>
      <c r="U2467" s="52"/>
      <c r="V2467" s="295"/>
      <c r="W2467" s="56"/>
      <c r="X2467" s="52"/>
      <c r="AZ2467" s="58" t="s">
        <v>25</v>
      </c>
      <c r="BA2467" s="58">
        <v>5</v>
      </c>
    </row>
    <row r="2468" spans="1:53" ht="39.9" customHeight="1" x14ac:dyDescent="1.1000000000000001">
      <c r="C2468" s="40"/>
      <c r="D2468" s="40"/>
      <c r="E2468" s="53" t="s">
        <v>36</v>
      </c>
      <c r="F2468" s="54" t="s">
        <v>476</v>
      </c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6"/>
      <c r="X2468" s="52"/>
      <c r="AZ2468" s="58" t="s">
        <v>26</v>
      </c>
      <c r="BA2468" s="58">
        <v>6</v>
      </c>
    </row>
    <row r="2469" spans="1:53" ht="39.9" customHeight="1" x14ac:dyDescent="1.1000000000000001">
      <c r="C2469" s="40"/>
      <c r="D2469" s="40"/>
      <c r="E2469" s="60"/>
      <c r="F2469" s="61"/>
      <c r="G2469" s="52"/>
      <c r="H2469" s="52"/>
      <c r="I2469" s="52" t="s">
        <v>17</v>
      </c>
      <c r="J2469" s="52"/>
      <c r="K2469" s="52"/>
      <c r="L2469" s="52"/>
      <c r="M2469" s="52"/>
      <c r="N2469" s="62"/>
      <c r="O2469" s="55"/>
      <c r="P2469" s="55" t="s">
        <v>19</v>
      </c>
      <c r="Q2469" s="55"/>
      <c r="R2469" s="55"/>
      <c r="S2469" s="55"/>
      <c r="T2469" s="55"/>
      <c r="U2469" s="52"/>
      <c r="V2469" s="52"/>
      <c r="W2469" s="56"/>
      <c r="X2469" s="52"/>
      <c r="AZ2469" s="58" t="s">
        <v>27</v>
      </c>
      <c r="BA2469" s="58">
        <v>7</v>
      </c>
    </row>
    <row r="2470" spans="1:53" ht="39.9" customHeight="1" x14ac:dyDescent="1.1000000000000001">
      <c r="E2470" s="53" t="s">
        <v>11</v>
      </c>
      <c r="F2470" s="54"/>
      <c r="G2470" s="52"/>
      <c r="H2470" s="52"/>
      <c r="I2470" s="294"/>
      <c r="J2470" s="294"/>
      <c r="K2470" s="294"/>
      <c r="L2470" s="294"/>
      <c r="M2470" s="52"/>
      <c r="N2470" s="291" t="str">
        <f>IF(I2463="x",I2466,IF(I2466="x",I2463,IF(V2463="w",I2463,IF(V2466="w",I2466,IF(V2463&gt;V2466,I2463,IF(V2466&gt;V2463,I2466," "))))))</f>
        <v xml:space="preserve"> </v>
      </c>
      <c r="O2470" s="302"/>
      <c r="P2470" s="302"/>
      <c r="Q2470" s="302"/>
      <c r="R2470" s="302"/>
      <c r="S2470" s="303"/>
      <c r="T2470" s="52"/>
      <c r="U2470" s="52"/>
      <c r="V2470" s="52"/>
      <c r="W2470" s="56"/>
      <c r="X2470" s="52"/>
      <c r="AZ2470" s="58" t="s">
        <v>28</v>
      </c>
      <c r="BA2470" s="58">
        <v>8</v>
      </c>
    </row>
    <row r="2471" spans="1:53" ht="39.9" customHeight="1" x14ac:dyDescent="1.1000000000000001">
      <c r="E2471" s="60"/>
      <c r="F2471" s="61"/>
      <c r="G2471" s="52"/>
      <c r="H2471" s="52"/>
      <c r="I2471" s="294"/>
      <c r="J2471" s="294"/>
      <c r="K2471" s="294"/>
      <c r="L2471" s="294"/>
      <c r="M2471" s="52"/>
      <c r="N2471" s="291" t="str">
        <f>IF(I2464="x",I2467,IF(I2467="x",I2464,IF(V2463="w",I2464,IF(V2466="w",I2467,IF(V2463&gt;V2466,I2464,IF(V2466&gt;V2463,I2467," "))))))</f>
        <v xml:space="preserve"> </v>
      </c>
      <c r="O2471" s="302"/>
      <c r="P2471" s="302"/>
      <c r="Q2471" s="302"/>
      <c r="R2471" s="302"/>
      <c r="S2471" s="303"/>
      <c r="T2471" s="52"/>
      <c r="U2471" s="52"/>
      <c r="V2471" s="52"/>
      <c r="W2471" s="56"/>
      <c r="X2471" s="52"/>
    </row>
    <row r="2472" spans="1:53" ht="39.9" customHeight="1" x14ac:dyDescent="1.1000000000000001">
      <c r="E2472" s="53" t="s">
        <v>12</v>
      </c>
      <c r="F2472" s="149" t="e">
        <f>IF($K$1=8,VLOOKUP('zapisy k stolom'!F2461,PAVUK!$GR$2:$GS$8,2,0),IF($K$1=16,VLOOKUP('zapisy k stolom'!F2461,PAVUK!$HF$2:$HG$16,2,0),IF($K$1=32,VLOOKUP('zapisy k stolom'!F2461,PAVUK!$HB$2:$HC$32,2,0),IF('zapisy k stolom'!$K$1=64,VLOOKUP('zapisy k stolom'!F2461,PAVUK!$GX$2:$GY$64,2,0),IF('zapisy k stolom'!$K$1=128,VLOOKUP('zapisy k stolom'!F2461,PAVUK!$GT$2:$GU$128,2,0))))))</f>
        <v>#N/A</v>
      </c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6"/>
      <c r="X2472" s="52"/>
    </row>
    <row r="2473" spans="1:53" ht="39.9" customHeight="1" x14ac:dyDescent="1.1000000000000001">
      <c r="E2473" s="60"/>
      <c r="F2473" s="61"/>
      <c r="G2473" s="52"/>
      <c r="H2473" s="52" t="s">
        <v>18</v>
      </c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6"/>
      <c r="X2473" s="52"/>
    </row>
    <row r="2474" spans="1:53" ht="39.9" customHeight="1" x14ac:dyDescent="1.1000000000000001">
      <c r="E2474" s="60"/>
      <c r="F2474" s="61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6"/>
      <c r="X2474" s="52"/>
    </row>
    <row r="2475" spans="1:53" ht="39.9" customHeight="1" x14ac:dyDescent="1.1000000000000001">
      <c r="E2475" s="60"/>
      <c r="F2475" s="61"/>
      <c r="G2475" s="52"/>
      <c r="H2475" s="52"/>
      <c r="I2475" s="289" t="str">
        <f>I2463</f>
        <v xml:space="preserve"> </v>
      </c>
      <c r="J2475" s="289"/>
      <c r="K2475" s="289"/>
      <c r="L2475" s="289"/>
      <c r="M2475" s="52"/>
      <c r="N2475" s="52"/>
      <c r="P2475" s="289" t="str">
        <f>I2466</f>
        <v xml:space="preserve"> </v>
      </c>
      <c r="Q2475" s="289"/>
      <c r="R2475" s="289"/>
      <c r="S2475" s="289"/>
      <c r="T2475" s="290"/>
      <c r="U2475" s="290"/>
      <c r="V2475" s="52"/>
      <c r="W2475" s="56"/>
      <c r="X2475" s="52"/>
    </row>
    <row r="2476" spans="1:53" ht="39.9" customHeight="1" x14ac:dyDescent="1.1000000000000001">
      <c r="E2476" s="60"/>
      <c r="F2476" s="61"/>
      <c r="G2476" s="52"/>
      <c r="H2476" s="52"/>
      <c r="I2476" s="289" t="str">
        <f>I2464</f>
        <v xml:space="preserve"> </v>
      </c>
      <c r="J2476" s="289"/>
      <c r="K2476" s="289"/>
      <c r="L2476" s="289"/>
      <c r="M2476" s="52"/>
      <c r="N2476" s="52"/>
      <c r="O2476" s="52"/>
      <c r="P2476" s="289" t="str">
        <f>I2467</f>
        <v xml:space="preserve"> </v>
      </c>
      <c r="Q2476" s="289"/>
      <c r="R2476" s="289"/>
      <c r="S2476" s="289"/>
      <c r="T2476" s="290"/>
      <c r="U2476" s="290"/>
      <c r="V2476" s="52"/>
      <c r="W2476" s="56"/>
      <c r="X2476" s="52"/>
    </row>
    <row r="2477" spans="1:53" ht="69.900000000000006" customHeight="1" x14ac:dyDescent="1.1000000000000001">
      <c r="E2477" s="53"/>
      <c r="F2477" s="54"/>
      <c r="G2477" s="52"/>
      <c r="H2477" s="63" t="s">
        <v>21</v>
      </c>
      <c r="I2477" s="291"/>
      <c r="J2477" s="292"/>
      <c r="K2477" s="292"/>
      <c r="L2477" s="293"/>
      <c r="M2477" s="52"/>
      <c r="N2477" s="52"/>
      <c r="O2477" s="63" t="s">
        <v>21</v>
      </c>
      <c r="P2477" s="294"/>
      <c r="Q2477" s="294"/>
      <c r="R2477" s="294"/>
      <c r="S2477" s="294"/>
      <c r="T2477" s="294"/>
      <c r="U2477" s="294"/>
      <c r="V2477" s="52"/>
      <c r="W2477" s="56"/>
      <c r="X2477" s="52"/>
    </row>
    <row r="2478" spans="1:53" ht="69.900000000000006" customHeight="1" x14ac:dyDescent="1.1000000000000001">
      <c r="E2478" s="53"/>
      <c r="F2478" s="54"/>
      <c r="G2478" s="52"/>
      <c r="H2478" s="63" t="s">
        <v>22</v>
      </c>
      <c r="I2478" s="294"/>
      <c r="J2478" s="294"/>
      <c r="K2478" s="294"/>
      <c r="L2478" s="294"/>
      <c r="M2478" s="52"/>
      <c r="N2478" s="52"/>
      <c r="O2478" s="63" t="s">
        <v>22</v>
      </c>
      <c r="P2478" s="294"/>
      <c r="Q2478" s="294"/>
      <c r="R2478" s="294"/>
      <c r="S2478" s="294"/>
      <c r="T2478" s="294"/>
      <c r="U2478" s="294"/>
      <c r="V2478" s="52"/>
      <c r="W2478" s="56"/>
      <c r="X2478" s="52"/>
    </row>
    <row r="2479" spans="1:53" ht="69.900000000000006" customHeight="1" x14ac:dyDescent="1.1000000000000001">
      <c r="E2479" s="53"/>
      <c r="F2479" s="54"/>
      <c r="G2479" s="52"/>
      <c r="H2479" s="63" t="s">
        <v>22</v>
      </c>
      <c r="I2479" s="294"/>
      <c r="J2479" s="294"/>
      <c r="K2479" s="294"/>
      <c r="L2479" s="294"/>
      <c r="M2479" s="52"/>
      <c r="N2479" s="52"/>
      <c r="O2479" s="63" t="s">
        <v>22</v>
      </c>
      <c r="P2479" s="294"/>
      <c r="Q2479" s="294"/>
      <c r="R2479" s="294"/>
      <c r="S2479" s="294"/>
      <c r="T2479" s="294"/>
      <c r="U2479" s="294"/>
      <c r="V2479" s="52"/>
      <c r="W2479" s="56"/>
      <c r="X2479" s="52"/>
    </row>
    <row r="2480" spans="1:53" ht="39.9" customHeight="1" thickBot="1" x14ac:dyDescent="1.1499999999999999">
      <c r="E2480" s="64"/>
      <c r="F2480" s="65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7"/>
      <c r="U2480" s="67"/>
      <c r="V2480" s="67"/>
      <c r="W2480" s="68"/>
      <c r="X2480" s="52"/>
    </row>
    <row r="2481" spans="1:53" ht="61.8" thickBot="1" x14ac:dyDescent="1.1499999999999999"/>
    <row r="2482" spans="1:53" ht="39.9" customHeight="1" x14ac:dyDescent="1.1000000000000001">
      <c r="A2482" s="41" t="e">
        <f>F2493</f>
        <v>#N/A</v>
      </c>
      <c r="C2482" s="40"/>
      <c r="D2482" s="40"/>
      <c r="E2482" s="48" t="s">
        <v>39</v>
      </c>
      <c r="F2482" s="49">
        <f>F2461+1</f>
        <v>119</v>
      </c>
      <c r="G2482" s="50"/>
      <c r="H2482" s="86" t="s">
        <v>192</v>
      </c>
      <c r="I2482" s="50"/>
      <c r="J2482" s="50"/>
      <c r="K2482" s="50"/>
      <c r="L2482" s="50"/>
      <c r="M2482" s="50"/>
      <c r="N2482" s="50"/>
      <c r="O2482" s="50"/>
      <c r="P2482" s="50"/>
      <c r="Q2482" s="50"/>
      <c r="R2482" s="50"/>
      <c r="S2482" s="50"/>
      <c r="T2482" s="50"/>
      <c r="U2482" s="50"/>
      <c r="V2482" s="50" t="s">
        <v>15</v>
      </c>
      <c r="W2482" s="51"/>
      <c r="X2482" s="52"/>
      <c r="Y2482" s="42" t="e">
        <f>A2484</f>
        <v>#N/A</v>
      </c>
      <c r="Z2482" s="47" t="str">
        <f>CONCATENATE("(",V2484,":",V2487,")")</f>
        <v>(:)</v>
      </c>
      <c r="AA2482" s="44" t="str">
        <f>IF(N2491=" ","",IF(N2491=I2484,B2484,IF(N2491=I2487,B2487," ")))</f>
        <v/>
      </c>
      <c r="AB2482" s="44" t="str">
        <f>IF(V2484&gt;V2487,AV2482,IF(V2487&gt;V2484,AV2483,""))</f>
        <v/>
      </c>
      <c r="AC2482" s="44" t="e">
        <f>CONCATENATE("Tbl.: ",F2484,"   H: ",F2487,"   D: ",F2486)</f>
        <v>#N/A</v>
      </c>
      <c r="AD2482" s="42" t="e">
        <f>IF(OR(I2487="X",I2484="X"),"",IF(N2491=I2484,B2487,B2484))</f>
        <v>#N/A</v>
      </c>
      <c r="AE2482" s="42" t="s">
        <v>4</v>
      </c>
      <c r="AV2482" s="45" t="str">
        <f>CONCATENATE(V2484,":",V2487, " ( ",AN2484,",",AO2484,",",AP2484,",",AQ2484,",",AR2484,",",AS2484,",",AT2484," ) ")</f>
        <v xml:space="preserve">: ( ,,,,,, ) </v>
      </c>
    </row>
    <row r="2483" spans="1:53" ht="39.9" customHeight="1" x14ac:dyDescent="1.1000000000000001">
      <c r="C2483" s="40"/>
      <c r="D2483" s="40"/>
      <c r="E2483" s="53"/>
      <c r="F2483" s="54"/>
      <c r="G2483" s="85" t="s">
        <v>191</v>
      </c>
      <c r="H2483" s="87" t="s">
        <v>193</v>
      </c>
      <c r="I2483" s="52"/>
      <c r="J2483" s="52"/>
      <c r="K2483" s="52"/>
      <c r="L2483" s="52"/>
      <c r="M2483" s="52"/>
      <c r="N2483" s="55">
        <v>1</v>
      </c>
      <c r="O2483" s="55">
        <v>2</v>
      </c>
      <c r="P2483" s="55">
        <v>3</v>
      </c>
      <c r="Q2483" s="55">
        <v>4</v>
      </c>
      <c r="R2483" s="55">
        <v>5</v>
      </c>
      <c r="S2483" s="55">
        <v>6</v>
      </c>
      <c r="T2483" s="55">
        <v>7</v>
      </c>
      <c r="U2483" s="52"/>
      <c r="V2483" s="55" t="s">
        <v>16</v>
      </c>
      <c r="W2483" s="56"/>
      <c r="X2483" s="52"/>
      <c r="AE2483" s="42" t="s">
        <v>38</v>
      </c>
      <c r="AV2483" s="45" t="str">
        <f>CONCATENATE(V2487,":",V2484, " ( ",AN2485,",",AO2485,",",AP2485,",",AQ2485,",",AR2485,",",AS2485,",",AT2485," ) ")</f>
        <v xml:space="preserve">: ( ,,,,,, ) </v>
      </c>
    </row>
    <row r="2484" spans="1:53" ht="39.9" customHeight="1" x14ac:dyDescent="1.1000000000000001">
      <c r="A2484" s="41" t="e">
        <f>CONCATENATE(1,A2482)</f>
        <v>#N/A</v>
      </c>
      <c r="B2484" s="41" t="e">
        <f>VLOOKUP(A2484,'KO KODY SPOLU'!$A$3:$B$478,2,0)</f>
        <v>#N/A</v>
      </c>
      <c r="C2484" s="40"/>
      <c r="D2484" s="40"/>
      <c r="E2484" s="53" t="s">
        <v>14</v>
      </c>
      <c r="F2484" s="54" t="e">
        <f>VLOOKUP(A2482,'zoznam zapasov pomoc'!$A$6:$K$133,11,0)</f>
        <v>#N/A</v>
      </c>
      <c r="G2484" s="298"/>
      <c r="H2484" s="150"/>
      <c r="I2484" s="296" t="str">
        <f>IF(ISERROR(VLOOKUP(B2484,vylosovanie!$N$10:$Q$162,3,0))=TRUE," ",VLOOKUP(B2484,vylosovanie!$N$10:$Q$162,3,0))</f>
        <v xml:space="preserve"> </v>
      </c>
      <c r="J2484" s="297"/>
      <c r="K2484" s="297"/>
      <c r="L2484" s="297"/>
      <c r="M2484" s="52"/>
      <c r="N2484" s="300"/>
      <c r="O2484" s="300"/>
      <c r="P2484" s="300"/>
      <c r="Q2484" s="300"/>
      <c r="R2484" s="300"/>
      <c r="S2484" s="300"/>
      <c r="T2484" s="300"/>
      <c r="U2484" s="52"/>
      <c r="V2484" s="295" t="str">
        <f>IF(SUM(AF2484:AL2485)=0,"",SUM(AF2484:AL2484))</f>
        <v/>
      </c>
      <c r="W2484" s="56"/>
      <c r="X2484" s="52"/>
      <c r="AE2484" s="42">
        <f>VLOOKUP(I2484,vylosovanie!$F$5:$L$41,7,0)</f>
        <v>51</v>
      </c>
      <c r="AF2484" s="57">
        <f>IF(N2484&gt;N2487,1,0)</f>
        <v>0</v>
      </c>
      <c r="AG2484" s="57">
        <f t="shared" ref="AG2484" si="3068">IF(O2484&gt;O2487,1,0)</f>
        <v>0</v>
      </c>
      <c r="AH2484" s="57">
        <f t="shared" ref="AH2484" si="3069">IF(P2484&gt;P2487,1,0)</f>
        <v>0</v>
      </c>
      <c r="AI2484" s="57">
        <f t="shared" ref="AI2484" si="3070">IF(Q2484&gt;Q2487,1,0)</f>
        <v>0</v>
      </c>
      <c r="AJ2484" s="57">
        <f t="shared" ref="AJ2484" si="3071">IF(R2484&gt;R2487,1,0)</f>
        <v>0</v>
      </c>
      <c r="AK2484" s="57">
        <f t="shared" ref="AK2484" si="3072">IF(S2484&gt;S2487,1,0)</f>
        <v>0</v>
      </c>
      <c r="AL2484" s="57">
        <f t="shared" ref="AL2484" si="3073">IF(T2484&gt;T2487,1,0)</f>
        <v>0</v>
      </c>
      <c r="AN2484" s="57" t="str">
        <f t="shared" ref="AN2484" si="3074">IF(ISBLANK(N2484)=TRUE,"",IF(AF2484=1,N2487,-N2484))</f>
        <v/>
      </c>
      <c r="AO2484" s="57" t="str">
        <f t="shared" ref="AO2484" si="3075">IF(ISBLANK(O2484)=TRUE,"",IF(AG2484=1,O2487,-O2484))</f>
        <v/>
      </c>
      <c r="AP2484" s="57" t="str">
        <f t="shared" ref="AP2484" si="3076">IF(ISBLANK(P2484)=TRUE,"",IF(AH2484=1,P2487,-P2484))</f>
        <v/>
      </c>
      <c r="AQ2484" s="57" t="str">
        <f t="shared" ref="AQ2484" si="3077">IF(ISBLANK(Q2484)=TRUE,"",IF(AI2484=1,Q2487,-Q2484))</f>
        <v/>
      </c>
      <c r="AR2484" s="57" t="str">
        <f t="shared" ref="AR2484" si="3078">IF(ISBLANK(R2484)=TRUE,"",IF(AJ2484=1,R2487,-R2484))</f>
        <v/>
      </c>
      <c r="AS2484" s="57" t="str">
        <f t="shared" ref="AS2484" si="3079">IF(ISBLANK(S2484)=TRUE,"",IF(AK2484=1,S2487,-S2484))</f>
        <v/>
      </c>
      <c r="AT2484" s="57" t="str">
        <f t="shared" ref="AT2484" si="3080">IF(ISBLANK(T2484)=TRUE,"",IF(AL2484=1,T2487,-T2484))</f>
        <v/>
      </c>
      <c r="AZ2484" s="58" t="s">
        <v>5</v>
      </c>
      <c r="BA2484" s="58">
        <v>1</v>
      </c>
    </row>
    <row r="2485" spans="1:53" ht="39.9" customHeight="1" x14ac:dyDescent="1.1000000000000001">
      <c r="C2485" s="40"/>
      <c r="D2485" s="40"/>
      <c r="E2485" s="53"/>
      <c r="F2485" s="54"/>
      <c r="G2485" s="299"/>
      <c r="H2485" s="150"/>
      <c r="I2485" s="296" t="str">
        <f>IF(ISERROR(VLOOKUP(B2484,vylosovanie!$N$10:$Q$162,3,0))=TRUE," ",VLOOKUP(B2484,vylosovanie!$N$10:$Q$162,4,0))</f>
        <v xml:space="preserve"> </v>
      </c>
      <c r="J2485" s="297"/>
      <c r="K2485" s="297"/>
      <c r="L2485" s="297"/>
      <c r="M2485" s="52"/>
      <c r="N2485" s="301"/>
      <c r="O2485" s="301"/>
      <c r="P2485" s="301"/>
      <c r="Q2485" s="301"/>
      <c r="R2485" s="301"/>
      <c r="S2485" s="301"/>
      <c r="T2485" s="301"/>
      <c r="U2485" s="52"/>
      <c r="V2485" s="295"/>
      <c r="W2485" s="56"/>
      <c r="X2485" s="52"/>
      <c r="AE2485" s="42">
        <f>VLOOKUP(I2487,vylosovanie!$F$5:$L$41,7,0)</f>
        <v>51</v>
      </c>
      <c r="AF2485" s="57">
        <f>IF(N2487&gt;N2484,1,0)</f>
        <v>0</v>
      </c>
      <c r="AG2485" s="57">
        <f t="shared" ref="AG2485" si="3081">IF(O2487&gt;O2484,1,0)</f>
        <v>0</v>
      </c>
      <c r="AH2485" s="57">
        <f t="shared" ref="AH2485" si="3082">IF(P2487&gt;P2484,1,0)</f>
        <v>0</v>
      </c>
      <c r="AI2485" s="57">
        <f t="shared" ref="AI2485" si="3083">IF(Q2487&gt;Q2484,1,0)</f>
        <v>0</v>
      </c>
      <c r="AJ2485" s="57">
        <f t="shared" ref="AJ2485" si="3084">IF(R2487&gt;R2484,1,0)</f>
        <v>0</v>
      </c>
      <c r="AK2485" s="57">
        <f t="shared" ref="AK2485" si="3085">IF(S2487&gt;S2484,1,0)</f>
        <v>0</v>
      </c>
      <c r="AL2485" s="57">
        <f t="shared" ref="AL2485" si="3086">IF(T2487&gt;T2484,1,0)</f>
        <v>0</v>
      </c>
      <c r="AN2485" s="57" t="str">
        <f t="shared" ref="AN2485" si="3087">IF(ISBLANK(N2487)=TRUE,"",IF(AF2485=1,N2484,-N2487))</f>
        <v/>
      </c>
      <c r="AO2485" s="57" t="str">
        <f t="shared" ref="AO2485" si="3088">IF(ISBLANK(O2487)=TRUE,"",IF(AG2485=1,O2484,-O2487))</f>
        <v/>
      </c>
      <c r="AP2485" s="57" t="str">
        <f t="shared" ref="AP2485" si="3089">IF(ISBLANK(P2487)=TRUE,"",IF(AH2485=1,P2484,-P2487))</f>
        <v/>
      </c>
      <c r="AQ2485" s="57" t="str">
        <f t="shared" ref="AQ2485" si="3090">IF(ISBLANK(Q2487)=TRUE,"",IF(AI2485=1,Q2484,-Q2487))</f>
        <v/>
      </c>
      <c r="AR2485" s="57" t="str">
        <f t="shared" ref="AR2485" si="3091">IF(ISBLANK(R2487)=TRUE,"",IF(AJ2485=1,R2484,-R2487))</f>
        <v/>
      </c>
      <c r="AS2485" s="57" t="str">
        <f t="shared" ref="AS2485" si="3092">IF(ISBLANK(S2487)=TRUE,"",IF(AK2485=1,S2484,-S2487))</f>
        <v/>
      </c>
      <c r="AT2485" s="57" t="str">
        <f t="shared" ref="AT2485" si="3093">IF(ISBLANK(T2487)=TRUE,"",IF(AL2485=1,T2484,-T2487))</f>
        <v/>
      </c>
      <c r="AZ2485" s="58" t="s">
        <v>10</v>
      </c>
      <c r="BA2485" s="58">
        <v>2</v>
      </c>
    </row>
    <row r="2486" spans="1:53" ht="39.9" customHeight="1" x14ac:dyDescent="1.1000000000000001">
      <c r="C2486" s="40"/>
      <c r="D2486" s="40"/>
      <c r="E2486" s="53" t="s">
        <v>20</v>
      </c>
      <c r="F2486" s="54" t="e">
        <f>VLOOKUP(A2482,'zoznam zapasov pomoc'!$A$6:$K$133,9,0)</f>
        <v>#N/A</v>
      </c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6"/>
      <c r="X2486" s="52"/>
      <c r="AZ2486" s="58" t="s">
        <v>23</v>
      </c>
      <c r="BA2486" s="58">
        <v>3</v>
      </c>
    </row>
    <row r="2487" spans="1:53" ht="39.9" customHeight="1" x14ac:dyDescent="1.1000000000000001">
      <c r="A2487" s="41" t="e">
        <f>CONCATENATE(2,A2482)</f>
        <v>#N/A</v>
      </c>
      <c r="B2487" s="41" t="e">
        <f>VLOOKUP(A2487,'KO KODY SPOLU'!$A$3:$B$478,2,0)</f>
        <v>#N/A</v>
      </c>
      <c r="C2487" s="40"/>
      <c r="D2487" s="40"/>
      <c r="E2487" s="53" t="s">
        <v>13</v>
      </c>
      <c r="F2487" s="59" t="e">
        <f>VLOOKUP(A2482,'zoznam zapasov pomoc'!$A$6:$K$133,10,0)</f>
        <v>#N/A</v>
      </c>
      <c r="G2487" s="298"/>
      <c r="H2487" s="150"/>
      <c r="I2487" s="296" t="str">
        <f>IF(ISERROR(VLOOKUP(B2487,vylosovanie!$N$10:$Q$162,3,0))=TRUE," ",VLOOKUP(B2487,vylosovanie!$N$10:$Q$162,3,0))</f>
        <v xml:space="preserve"> </v>
      </c>
      <c r="J2487" s="297"/>
      <c r="K2487" s="297"/>
      <c r="L2487" s="297"/>
      <c r="M2487" s="52"/>
      <c r="N2487" s="300"/>
      <c r="O2487" s="300"/>
      <c r="P2487" s="300"/>
      <c r="Q2487" s="300"/>
      <c r="R2487" s="300"/>
      <c r="S2487" s="300"/>
      <c r="T2487" s="300"/>
      <c r="U2487" s="52"/>
      <c r="V2487" s="295" t="str">
        <f>IF(SUM(AF2484:AL2485)=0,"",SUM(AF2485:AL2485))</f>
        <v/>
      </c>
      <c r="W2487" s="56"/>
      <c r="X2487" s="52"/>
      <c r="AZ2487" s="58" t="s">
        <v>24</v>
      </c>
      <c r="BA2487" s="58">
        <v>4</v>
      </c>
    </row>
    <row r="2488" spans="1:53" ht="39.9" customHeight="1" x14ac:dyDescent="1.1000000000000001">
      <c r="C2488" s="40"/>
      <c r="D2488" s="40"/>
      <c r="E2488" s="60"/>
      <c r="F2488" s="61"/>
      <c r="G2488" s="299"/>
      <c r="H2488" s="150"/>
      <c r="I2488" s="296" t="str">
        <f>IF(ISERROR(VLOOKUP(B2487,vylosovanie!$N$10:$Q$162,3,0))=TRUE," ",VLOOKUP(B2487,vylosovanie!$N$10:$Q$162,4,0))</f>
        <v xml:space="preserve"> </v>
      </c>
      <c r="J2488" s="297"/>
      <c r="K2488" s="297"/>
      <c r="L2488" s="297"/>
      <c r="M2488" s="52"/>
      <c r="N2488" s="301"/>
      <c r="O2488" s="301"/>
      <c r="P2488" s="301"/>
      <c r="Q2488" s="301"/>
      <c r="R2488" s="301"/>
      <c r="S2488" s="301"/>
      <c r="T2488" s="301"/>
      <c r="U2488" s="52"/>
      <c r="V2488" s="295"/>
      <c r="W2488" s="56"/>
      <c r="X2488" s="52"/>
      <c r="AZ2488" s="58" t="s">
        <v>25</v>
      </c>
      <c r="BA2488" s="58">
        <v>5</v>
      </c>
    </row>
    <row r="2489" spans="1:53" ht="39.9" customHeight="1" x14ac:dyDescent="1.1000000000000001">
      <c r="C2489" s="40"/>
      <c r="D2489" s="40"/>
      <c r="E2489" s="53" t="s">
        <v>36</v>
      </c>
      <c r="F2489" s="54" t="s">
        <v>476</v>
      </c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6"/>
      <c r="X2489" s="52"/>
      <c r="AZ2489" s="58" t="s">
        <v>26</v>
      </c>
      <c r="BA2489" s="58">
        <v>6</v>
      </c>
    </row>
    <row r="2490" spans="1:53" ht="39.9" customHeight="1" x14ac:dyDescent="1.1000000000000001">
      <c r="C2490" s="40"/>
      <c r="D2490" s="40"/>
      <c r="E2490" s="60"/>
      <c r="F2490" s="61"/>
      <c r="G2490" s="52"/>
      <c r="H2490" s="52"/>
      <c r="I2490" s="52" t="s">
        <v>17</v>
      </c>
      <c r="J2490" s="52"/>
      <c r="K2490" s="52"/>
      <c r="L2490" s="52"/>
      <c r="M2490" s="52"/>
      <c r="N2490" s="62"/>
      <c r="O2490" s="55"/>
      <c r="P2490" s="55" t="s">
        <v>19</v>
      </c>
      <c r="Q2490" s="55"/>
      <c r="R2490" s="55"/>
      <c r="S2490" s="55"/>
      <c r="T2490" s="55"/>
      <c r="U2490" s="52"/>
      <c r="V2490" s="52"/>
      <c r="W2490" s="56"/>
      <c r="X2490" s="52"/>
      <c r="AZ2490" s="58" t="s">
        <v>27</v>
      </c>
      <c r="BA2490" s="58">
        <v>7</v>
      </c>
    </row>
    <row r="2491" spans="1:53" ht="39.9" customHeight="1" x14ac:dyDescent="1.1000000000000001">
      <c r="E2491" s="53" t="s">
        <v>11</v>
      </c>
      <c r="F2491" s="54"/>
      <c r="G2491" s="52"/>
      <c r="H2491" s="52"/>
      <c r="I2491" s="294"/>
      <c r="J2491" s="294"/>
      <c r="K2491" s="294"/>
      <c r="L2491" s="294"/>
      <c r="M2491" s="52"/>
      <c r="N2491" s="291" t="str">
        <f>IF(I2484="x",I2487,IF(I2487="x",I2484,IF(V2484="w",I2484,IF(V2487="w",I2487,IF(V2484&gt;V2487,I2484,IF(V2487&gt;V2484,I2487," "))))))</f>
        <v xml:space="preserve"> </v>
      </c>
      <c r="O2491" s="302"/>
      <c r="P2491" s="302"/>
      <c r="Q2491" s="302"/>
      <c r="R2491" s="302"/>
      <c r="S2491" s="303"/>
      <c r="T2491" s="52"/>
      <c r="U2491" s="52"/>
      <c r="V2491" s="52"/>
      <c r="W2491" s="56"/>
      <c r="X2491" s="52"/>
      <c r="AZ2491" s="58" t="s">
        <v>28</v>
      </c>
      <c r="BA2491" s="58">
        <v>8</v>
      </c>
    </row>
    <row r="2492" spans="1:53" ht="39.9" customHeight="1" x14ac:dyDescent="1.1000000000000001">
      <c r="E2492" s="60"/>
      <c r="F2492" s="61"/>
      <c r="G2492" s="52"/>
      <c r="H2492" s="52"/>
      <c r="I2492" s="294"/>
      <c r="J2492" s="294"/>
      <c r="K2492" s="294"/>
      <c r="L2492" s="294"/>
      <c r="M2492" s="52"/>
      <c r="N2492" s="291" t="str">
        <f>IF(I2485="x",I2488,IF(I2488="x",I2485,IF(V2484="w",I2485,IF(V2487="w",I2488,IF(V2484&gt;V2487,I2485,IF(V2487&gt;V2484,I2488," "))))))</f>
        <v xml:space="preserve"> </v>
      </c>
      <c r="O2492" s="302"/>
      <c r="P2492" s="302"/>
      <c r="Q2492" s="302"/>
      <c r="R2492" s="302"/>
      <c r="S2492" s="303"/>
      <c r="T2492" s="52"/>
      <c r="U2492" s="52"/>
      <c r="V2492" s="52"/>
      <c r="W2492" s="56"/>
      <c r="X2492" s="52"/>
    </row>
    <row r="2493" spans="1:53" ht="39.9" customHeight="1" x14ac:dyDescent="1.1000000000000001">
      <c r="E2493" s="53" t="s">
        <v>12</v>
      </c>
      <c r="F2493" s="149" t="e">
        <f>IF($K$1=8,VLOOKUP('zapisy k stolom'!F2482,PAVUK!$GR$2:$GS$8,2,0),IF($K$1=16,VLOOKUP('zapisy k stolom'!F2482,PAVUK!$HF$2:$HG$16,2,0),IF($K$1=32,VLOOKUP('zapisy k stolom'!F2482,PAVUK!$HB$2:$HC$32,2,0),IF('zapisy k stolom'!$K$1=64,VLOOKUP('zapisy k stolom'!F2482,PAVUK!$GX$2:$GY$64,2,0),IF('zapisy k stolom'!$K$1=128,VLOOKUP('zapisy k stolom'!F2482,PAVUK!$GT$2:$GU$128,2,0))))))</f>
        <v>#N/A</v>
      </c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6"/>
      <c r="X2493" s="52"/>
    </row>
    <row r="2494" spans="1:53" ht="39.9" customHeight="1" x14ac:dyDescent="1.1000000000000001">
      <c r="E2494" s="60"/>
      <c r="F2494" s="61"/>
      <c r="G2494" s="52"/>
      <c r="H2494" s="52" t="s">
        <v>18</v>
      </c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6"/>
      <c r="X2494" s="52"/>
    </row>
    <row r="2495" spans="1:53" ht="39.9" customHeight="1" x14ac:dyDescent="1.1000000000000001">
      <c r="E2495" s="60"/>
      <c r="F2495" s="61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6"/>
      <c r="X2495" s="52"/>
    </row>
    <row r="2496" spans="1:53" ht="39.9" customHeight="1" x14ac:dyDescent="1.1000000000000001">
      <c r="E2496" s="60"/>
      <c r="F2496" s="61"/>
      <c r="G2496" s="52"/>
      <c r="H2496" s="52"/>
      <c r="I2496" s="289" t="str">
        <f>I2484</f>
        <v xml:space="preserve"> </v>
      </c>
      <c r="J2496" s="289"/>
      <c r="K2496" s="289"/>
      <c r="L2496" s="289"/>
      <c r="M2496" s="52"/>
      <c r="N2496" s="52"/>
      <c r="P2496" s="289" t="str">
        <f>I2487</f>
        <v xml:space="preserve"> </v>
      </c>
      <c r="Q2496" s="289"/>
      <c r="R2496" s="289"/>
      <c r="S2496" s="289"/>
      <c r="T2496" s="290"/>
      <c r="U2496" s="290"/>
      <c r="V2496" s="52"/>
      <c r="W2496" s="56"/>
      <c r="X2496" s="52"/>
    </row>
    <row r="2497" spans="1:53" ht="39.9" customHeight="1" x14ac:dyDescent="1.1000000000000001">
      <c r="E2497" s="60"/>
      <c r="F2497" s="61"/>
      <c r="G2497" s="52"/>
      <c r="H2497" s="52"/>
      <c r="I2497" s="289" t="str">
        <f>I2485</f>
        <v xml:space="preserve"> </v>
      </c>
      <c r="J2497" s="289"/>
      <c r="K2497" s="289"/>
      <c r="L2497" s="289"/>
      <c r="M2497" s="52"/>
      <c r="N2497" s="52"/>
      <c r="O2497" s="52"/>
      <c r="P2497" s="289" t="str">
        <f>I2488</f>
        <v xml:space="preserve"> </v>
      </c>
      <c r="Q2497" s="289"/>
      <c r="R2497" s="289"/>
      <c r="S2497" s="289"/>
      <c r="T2497" s="290"/>
      <c r="U2497" s="290"/>
      <c r="V2497" s="52"/>
      <c r="W2497" s="56"/>
      <c r="X2497" s="52"/>
    </row>
    <row r="2498" spans="1:53" ht="69.900000000000006" customHeight="1" x14ac:dyDescent="1.1000000000000001">
      <c r="E2498" s="53"/>
      <c r="F2498" s="54"/>
      <c r="G2498" s="52"/>
      <c r="H2498" s="63" t="s">
        <v>21</v>
      </c>
      <c r="I2498" s="291"/>
      <c r="J2498" s="292"/>
      <c r="K2498" s="292"/>
      <c r="L2498" s="293"/>
      <c r="M2498" s="52"/>
      <c r="N2498" s="52"/>
      <c r="O2498" s="63" t="s">
        <v>21</v>
      </c>
      <c r="P2498" s="294"/>
      <c r="Q2498" s="294"/>
      <c r="R2498" s="294"/>
      <c r="S2498" s="294"/>
      <c r="T2498" s="294"/>
      <c r="U2498" s="294"/>
      <c r="V2498" s="52"/>
      <c r="W2498" s="56"/>
      <c r="X2498" s="52"/>
    </row>
    <row r="2499" spans="1:53" ht="69.900000000000006" customHeight="1" x14ac:dyDescent="1.1000000000000001">
      <c r="E2499" s="53"/>
      <c r="F2499" s="54"/>
      <c r="G2499" s="52"/>
      <c r="H2499" s="63" t="s">
        <v>22</v>
      </c>
      <c r="I2499" s="294"/>
      <c r="J2499" s="294"/>
      <c r="K2499" s="294"/>
      <c r="L2499" s="294"/>
      <c r="M2499" s="52"/>
      <c r="N2499" s="52"/>
      <c r="O2499" s="63" t="s">
        <v>22</v>
      </c>
      <c r="P2499" s="294"/>
      <c r="Q2499" s="294"/>
      <c r="R2499" s="294"/>
      <c r="S2499" s="294"/>
      <c r="T2499" s="294"/>
      <c r="U2499" s="294"/>
      <c r="V2499" s="52"/>
      <c r="W2499" s="56"/>
      <c r="X2499" s="52"/>
    </row>
    <row r="2500" spans="1:53" ht="69.900000000000006" customHeight="1" x14ac:dyDescent="1.1000000000000001">
      <c r="E2500" s="53"/>
      <c r="F2500" s="54"/>
      <c r="G2500" s="52"/>
      <c r="H2500" s="63" t="s">
        <v>22</v>
      </c>
      <c r="I2500" s="294"/>
      <c r="J2500" s="294"/>
      <c r="K2500" s="294"/>
      <c r="L2500" s="294"/>
      <c r="M2500" s="52"/>
      <c r="N2500" s="52"/>
      <c r="O2500" s="63" t="s">
        <v>22</v>
      </c>
      <c r="P2500" s="294"/>
      <c r="Q2500" s="294"/>
      <c r="R2500" s="294"/>
      <c r="S2500" s="294"/>
      <c r="T2500" s="294"/>
      <c r="U2500" s="294"/>
      <c r="V2500" s="52"/>
      <c r="W2500" s="56"/>
      <c r="X2500" s="52"/>
    </row>
    <row r="2501" spans="1:53" ht="39.9" customHeight="1" thickBot="1" x14ac:dyDescent="1.1499999999999999">
      <c r="E2501" s="64"/>
      <c r="F2501" s="65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7"/>
      <c r="U2501" s="67"/>
      <c r="V2501" s="67"/>
      <c r="W2501" s="68"/>
      <c r="X2501" s="52"/>
    </row>
    <row r="2502" spans="1:53" ht="61.8" thickBot="1" x14ac:dyDescent="1.1499999999999999"/>
    <row r="2503" spans="1:53" ht="39.9" customHeight="1" x14ac:dyDescent="1.1000000000000001">
      <c r="A2503" s="41" t="e">
        <f>F2514</f>
        <v>#N/A</v>
      </c>
      <c r="C2503" s="40"/>
      <c r="D2503" s="40"/>
      <c r="E2503" s="48" t="s">
        <v>39</v>
      </c>
      <c r="F2503" s="49">
        <f>F2482+1</f>
        <v>120</v>
      </c>
      <c r="G2503" s="50"/>
      <c r="H2503" s="86" t="s">
        <v>192</v>
      </c>
      <c r="I2503" s="50"/>
      <c r="J2503" s="50"/>
      <c r="K2503" s="50"/>
      <c r="L2503" s="50"/>
      <c r="M2503" s="50"/>
      <c r="N2503" s="50"/>
      <c r="O2503" s="50"/>
      <c r="P2503" s="50"/>
      <c r="Q2503" s="50"/>
      <c r="R2503" s="50"/>
      <c r="S2503" s="50"/>
      <c r="T2503" s="50"/>
      <c r="U2503" s="50"/>
      <c r="V2503" s="50" t="s">
        <v>15</v>
      </c>
      <c r="W2503" s="51"/>
      <c r="X2503" s="52"/>
      <c r="Y2503" s="42" t="e">
        <f>A2505</f>
        <v>#N/A</v>
      </c>
      <c r="Z2503" s="47" t="str">
        <f>CONCATENATE("(",V2505,":",V2508,")")</f>
        <v>(:)</v>
      </c>
      <c r="AA2503" s="44" t="str">
        <f>IF(N2512=" ","",IF(N2512=I2505,B2505,IF(N2512=I2508,B2508," ")))</f>
        <v/>
      </c>
      <c r="AB2503" s="44" t="str">
        <f>IF(V2505&gt;V2508,AV2503,IF(V2508&gt;V2505,AV2504,""))</f>
        <v/>
      </c>
      <c r="AC2503" s="44" t="e">
        <f>CONCATENATE("Tbl.: ",F2505,"   H: ",F2508,"   D: ",F2507)</f>
        <v>#N/A</v>
      </c>
      <c r="AD2503" s="42" t="e">
        <f>IF(OR(I2508="X",I2505="X"),"",IF(N2512=I2505,B2508,B2505))</f>
        <v>#N/A</v>
      </c>
      <c r="AE2503" s="42" t="s">
        <v>4</v>
      </c>
      <c r="AV2503" s="45" t="str">
        <f>CONCATENATE(V2505,":",V2508, " ( ",AN2505,",",AO2505,",",AP2505,",",AQ2505,",",AR2505,",",AS2505,",",AT2505," ) ")</f>
        <v xml:space="preserve">: ( ,,,,,, ) </v>
      </c>
    </row>
    <row r="2504" spans="1:53" ht="39.9" customHeight="1" x14ac:dyDescent="1.1000000000000001">
      <c r="C2504" s="40"/>
      <c r="D2504" s="40"/>
      <c r="E2504" s="53"/>
      <c r="F2504" s="54"/>
      <c r="G2504" s="85" t="s">
        <v>191</v>
      </c>
      <c r="H2504" s="87" t="s">
        <v>193</v>
      </c>
      <c r="I2504" s="52"/>
      <c r="J2504" s="52"/>
      <c r="K2504" s="52"/>
      <c r="L2504" s="52"/>
      <c r="M2504" s="52"/>
      <c r="N2504" s="55">
        <v>1</v>
      </c>
      <c r="O2504" s="55">
        <v>2</v>
      </c>
      <c r="P2504" s="55">
        <v>3</v>
      </c>
      <c r="Q2504" s="55">
        <v>4</v>
      </c>
      <c r="R2504" s="55">
        <v>5</v>
      </c>
      <c r="S2504" s="55">
        <v>6</v>
      </c>
      <c r="T2504" s="55">
        <v>7</v>
      </c>
      <c r="U2504" s="52"/>
      <c r="V2504" s="55" t="s">
        <v>16</v>
      </c>
      <c r="W2504" s="56"/>
      <c r="X2504" s="52"/>
      <c r="AE2504" s="42" t="s">
        <v>38</v>
      </c>
      <c r="AV2504" s="45" t="str">
        <f>CONCATENATE(V2508,":",V2505, " ( ",AN2506,",",AO2506,",",AP2506,",",AQ2506,",",AR2506,",",AS2506,",",AT2506," ) ")</f>
        <v xml:space="preserve">: ( ,,,,,, ) </v>
      </c>
    </row>
    <row r="2505" spans="1:53" ht="39.9" customHeight="1" x14ac:dyDescent="1.1000000000000001">
      <c r="A2505" s="41" t="e">
        <f>CONCATENATE(1,A2503)</f>
        <v>#N/A</v>
      </c>
      <c r="B2505" s="41" t="e">
        <f>VLOOKUP(A2505,'KO KODY SPOLU'!$A$3:$B$478,2,0)</f>
        <v>#N/A</v>
      </c>
      <c r="C2505" s="40"/>
      <c r="D2505" s="40"/>
      <c r="E2505" s="53" t="s">
        <v>14</v>
      </c>
      <c r="F2505" s="54" t="e">
        <f>VLOOKUP(A2503,'zoznam zapasov pomoc'!$A$6:$K$133,11,0)</f>
        <v>#N/A</v>
      </c>
      <c r="G2505" s="298"/>
      <c r="H2505" s="150"/>
      <c r="I2505" s="296" t="str">
        <f>IF(ISERROR(VLOOKUP(B2505,vylosovanie!$N$10:$Q$162,3,0))=TRUE," ",VLOOKUP(B2505,vylosovanie!$N$10:$Q$162,3,0))</f>
        <v xml:space="preserve"> </v>
      </c>
      <c r="J2505" s="297"/>
      <c r="K2505" s="297"/>
      <c r="L2505" s="297"/>
      <c r="M2505" s="52"/>
      <c r="N2505" s="300"/>
      <c r="O2505" s="300"/>
      <c r="P2505" s="300"/>
      <c r="Q2505" s="300"/>
      <c r="R2505" s="300"/>
      <c r="S2505" s="300"/>
      <c r="T2505" s="300"/>
      <c r="U2505" s="52"/>
      <c r="V2505" s="295" t="str">
        <f>IF(SUM(AF2505:AL2506)=0,"",SUM(AF2505:AL2505))</f>
        <v/>
      </c>
      <c r="W2505" s="56"/>
      <c r="X2505" s="52"/>
      <c r="AE2505" s="42">
        <f>VLOOKUP(I2505,vylosovanie!$F$5:$L$41,7,0)</f>
        <v>51</v>
      </c>
      <c r="AF2505" s="57">
        <f>IF(N2505&gt;N2508,1,0)</f>
        <v>0</v>
      </c>
      <c r="AG2505" s="57">
        <f t="shared" ref="AG2505" si="3094">IF(O2505&gt;O2508,1,0)</f>
        <v>0</v>
      </c>
      <c r="AH2505" s="57">
        <f t="shared" ref="AH2505" si="3095">IF(P2505&gt;P2508,1,0)</f>
        <v>0</v>
      </c>
      <c r="AI2505" s="57">
        <f t="shared" ref="AI2505" si="3096">IF(Q2505&gt;Q2508,1,0)</f>
        <v>0</v>
      </c>
      <c r="AJ2505" s="57">
        <f t="shared" ref="AJ2505" si="3097">IF(R2505&gt;R2508,1,0)</f>
        <v>0</v>
      </c>
      <c r="AK2505" s="57">
        <f t="shared" ref="AK2505" si="3098">IF(S2505&gt;S2508,1,0)</f>
        <v>0</v>
      </c>
      <c r="AL2505" s="57">
        <f t="shared" ref="AL2505" si="3099">IF(T2505&gt;T2508,1,0)</f>
        <v>0</v>
      </c>
      <c r="AN2505" s="57" t="str">
        <f t="shared" ref="AN2505" si="3100">IF(ISBLANK(N2505)=TRUE,"",IF(AF2505=1,N2508,-N2505))</f>
        <v/>
      </c>
      <c r="AO2505" s="57" t="str">
        <f t="shared" ref="AO2505" si="3101">IF(ISBLANK(O2505)=TRUE,"",IF(AG2505=1,O2508,-O2505))</f>
        <v/>
      </c>
      <c r="AP2505" s="57" t="str">
        <f t="shared" ref="AP2505" si="3102">IF(ISBLANK(P2505)=TRUE,"",IF(AH2505=1,P2508,-P2505))</f>
        <v/>
      </c>
      <c r="AQ2505" s="57" t="str">
        <f t="shared" ref="AQ2505" si="3103">IF(ISBLANK(Q2505)=TRUE,"",IF(AI2505=1,Q2508,-Q2505))</f>
        <v/>
      </c>
      <c r="AR2505" s="57" t="str">
        <f t="shared" ref="AR2505" si="3104">IF(ISBLANK(R2505)=TRUE,"",IF(AJ2505=1,R2508,-R2505))</f>
        <v/>
      </c>
      <c r="AS2505" s="57" t="str">
        <f t="shared" ref="AS2505" si="3105">IF(ISBLANK(S2505)=TRUE,"",IF(AK2505=1,S2508,-S2505))</f>
        <v/>
      </c>
      <c r="AT2505" s="57" t="str">
        <f t="shared" ref="AT2505" si="3106">IF(ISBLANK(T2505)=TRUE,"",IF(AL2505=1,T2508,-T2505))</f>
        <v/>
      </c>
      <c r="AZ2505" s="58" t="s">
        <v>5</v>
      </c>
      <c r="BA2505" s="58">
        <v>1</v>
      </c>
    </row>
    <row r="2506" spans="1:53" ht="39.9" customHeight="1" x14ac:dyDescent="1.1000000000000001">
      <c r="C2506" s="40"/>
      <c r="D2506" s="40"/>
      <c r="E2506" s="53"/>
      <c r="F2506" s="54"/>
      <c r="G2506" s="299"/>
      <c r="H2506" s="150"/>
      <c r="I2506" s="296" t="str">
        <f>IF(ISERROR(VLOOKUP(B2505,vylosovanie!$N$10:$Q$162,3,0))=TRUE," ",VLOOKUP(B2505,vylosovanie!$N$10:$Q$162,4,0))</f>
        <v xml:space="preserve"> </v>
      </c>
      <c r="J2506" s="297"/>
      <c r="K2506" s="297"/>
      <c r="L2506" s="297"/>
      <c r="M2506" s="52"/>
      <c r="N2506" s="301"/>
      <c r="O2506" s="301"/>
      <c r="P2506" s="301"/>
      <c r="Q2506" s="301"/>
      <c r="R2506" s="301"/>
      <c r="S2506" s="301"/>
      <c r="T2506" s="301"/>
      <c r="U2506" s="52"/>
      <c r="V2506" s="295"/>
      <c r="W2506" s="56"/>
      <c r="X2506" s="52"/>
      <c r="AE2506" s="42">
        <f>VLOOKUP(I2508,vylosovanie!$F$5:$L$41,7,0)</f>
        <v>51</v>
      </c>
      <c r="AF2506" s="57">
        <f>IF(N2508&gt;N2505,1,0)</f>
        <v>0</v>
      </c>
      <c r="AG2506" s="57">
        <f t="shared" ref="AG2506" si="3107">IF(O2508&gt;O2505,1,0)</f>
        <v>0</v>
      </c>
      <c r="AH2506" s="57">
        <f t="shared" ref="AH2506" si="3108">IF(P2508&gt;P2505,1,0)</f>
        <v>0</v>
      </c>
      <c r="AI2506" s="57">
        <f t="shared" ref="AI2506" si="3109">IF(Q2508&gt;Q2505,1,0)</f>
        <v>0</v>
      </c>
      <c r="AJ2506" s="57">
        <f t="shared" ref="AJ2506" si="3110">IF(R2508&gt;R2505,1,0)</f>
        <v>0</v>
      </c>
      <c r="AK2506" s="57">
        <f t="shared" ref="AK2506" si="3111">IF(S2508&gt;S2505,1,0)</f>
        <v>0</v>
      </c>
      <c r="AL2506" s="57">
        <f t="shared" ref="AL2506" si="3112">IF(T2508&gt;T2505,1,0)</f>
        <v>0</v>
      </c>
      <c r="AN2506" s="57" t="str">
        <f t="shared" ref="AN2506" si="3113">IF(ISBLANK(N2508)=TRUE,"",IF(AF2506=1,N2505,-N2508))</f>
        <v/>
      </c>
      <c r="AO2506" s="57" t="str">
        <f t="shared" ref="AO2506" si="3114">IF(ISBLANK(O2508)=TRUE,"",IF(AG2506=1,O2505,-O2508))</f>
        <v/>
      </c>
      <c r="AP2506" s="57" t="str">
        <f t="shared" ref="AP2506" si="3115">IF(ISBLANK(P2508)=TRUE,"",IF(AH2506=1,P2505,-P2508))</f>
        <v/>
      </c>
      <c r="AQ2506" s="57" t="str">
        <f t="shared" ref="AQ2506" si="3116">IF(ISBLANK(Q2508)=TRUE,"",IF(AI2506=1,Q2505,-Q2508))</f>
        <v/>
      </c>
      <c r="AR2506" s="57" t="str">
        <f t="shared" ref="AR2506" si="3117">IF(ISBLANK(R2508)=TRUE,"",IF(AJ2506=1,R2505,-R2508))</f>
        <v/>
      </c>
      <c r="AS2506" s="57" t="str">
        <f t="shared" ref="AS2506" si="3118">IF(ISBLANK(S2508)=TRUE,"",IF(AK2506=1,S2505,-S2508))</f>
        <v/>
      </c>
      <c r="AT2506" s="57" t="str">
        <f t="shared" ref="AT2506" si="3119">IF(ISBLANK(T2508)=TRUE,"",IF(AL2506=1,T2505,-T2508))</f>
        <v/>
      </c>
      <c r="AZ2506" s="58" t="s">
        <v>10</v>
      </c>
      <c r="BA2506" s="58">
        <v>2</v>
      </c>
    </row>
    <row r="2507" spans="1:53" ht="39.9" customHeight="1" x14ac:dyDescent="1.1000000000000001">
      <c r="C2507" s="40"/>
      <c r="D2507" s="40"/>
      <c r="E2507" s="53" t="s">
        <v>20</v>
      </c>
      <c r="F2507" s="54" t="e">
        <f>VLOOKUP(A2503,'zoznam zapasov pomoc'!$A$6:$K$133,9,0)</f>
        <v>#N/A</v>
      </c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6"/>
      <c r="X2507" s="52"/>
      <c r="AZ2507" s="58" t="s">
        <v>23</v>
      </c>
      <c r="BA2507" s="58">
        <v>3</v>
      </c>
    </row>
    <row r="2508" spans="1:53" ht="39.9" customHeight="1" x14ac:dyDescent="1.1000000000000001">
      <c r="A2508" s="41" t="e">
        <f>CONCATENATE(2,A2503)</f>
        <v>#N/A</v>
      </c>
      <c r="B2508" s="41" t="e">
        <f>VLOOKUP(A2508,'KO KODY SPOLU'!$A$3:$B$478,2,0)</f>
        <v>#N/A</v>
      </c>
      <c r="C2508" s="40"/>
      <c r="D2508" s="40"/>
      <c r="E2508" s="53" t="s">
        <v>13</v>
      </c>
      <c r="F2508" s="59" t="e">
        <f>VLOOKUP(A2503,'zoznam zapasov pomoc'!$A$6:$K$133,10,0)</f>
        <v>#N/A</v>
      </c>
      <c r="G2508" s="298"/>
      <c r="H2508" s="150"/>
      <c r="I2508" s="296" t="str">
        <f>IF(ISERROR(VLOOKUP(B2508,vylosovanie!$N$10:$Q$162,3,0))=TRUE," ",VLOOKUP(B2508,vylosovanie!$N$10:$Q$162,3,0))</f>
        <v xml:space="preserve"> </v>
      </c>
      <c r="J2508" s="297"/>
      <c r="K2508" s="297"/>
      <c r="L2508" s="297"/>
      <c r="M2508" s="52"/>
      <c r="N2508" s="300"/>
      <c r="O2508" s="300"/>
      <c r="P2508" s="300"/>
      <c r="Q2508" s="300"/>
      <c r="R2508" s="300"/>
      <c r="S2508" s="300"/>
      <c r="T2508" s="300"/>
      <c r="U2508" s="52"/>
      <c r="V2508" s="295" t="str">
        <f>IF(SUM(AF2505:AL2506)=0,"",SUM(AF2506:AL2506))</f>
        <v/>
      </c>
      <c r="W2508" s="56"/>
      <c r="X2508" s="52"/>
      <c r="AZ2508" s="58" t="s">
        <v>24</v>
      </c>
      <c r="BA2508" s="58">
        <v>4</v>
      </c>
    </row>
    <row r="2509" spans="1:53" ht="39.9" customHeight="1" x14ac:dyDescent="1.1000000000000001">
      <c r="C2509" s="40"/>
      <c r="D2509" s="40"/>
      <c r="E2509" s="60"/>
      <c r="F2509" s="61"/>
      <c r="G2509" s="299"/>
      <c r="H2509" s="150"/>
      <c r="I2509" s="296" t="str">
        <f>IF(ISERROR(VLOOKUP(B2508,vylosovanie!$N$10:$Q$162,3,0))=TRUE," ",VLOOKUP(B2508,vylosovanie!$N$10:$Q$162,4,0))</f>
        <v xml:space="preserve"> </v>
      </c>
      <c r="J2509" s="297"/>
      <c r="K2509" s="297"/>
      <c r="L2509" s="297"/>
      <c r="M2509" s="52"/>
      <c r="N2509" s="301"/>
      <c r="O2509" s="301"/>
      <c r="P2509" s="301"/>
      <c r="Q2509" s="301"/>
      <c r="R2509" s="301"/>
      <c r="S2509" s="301"/>
      <c r="T2509" s="301"/>
      <c r="U2509" s="52"/>
      <c r="V2509" s="295"/>
      <c r="W2509" s="56"/>
      <c r="X2509" s="52"/>
      <c r="AZ2509" s="58" t="s">
        <v>25</v>
      </c>
      <c r="BA2509" s="58">
        <v>5</v>
      </c>
    </row>
    <row r="2510" spans="1:53" ht="39.9" customHeight="1" x14ac:dyDescent="1.1000000000000001">
      <c r="C2510" s="40"/>
      <c r="D2510" s="40"/>
      <c r="E2510" s="53" t="s">
        <v>36</v>
      </c>
      <c r="F2510" s="54" t="s">
        <v>476</v>
      </c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6"/>
      <c r="X2510" s="52"/>
      <c r="AZ2510" s="58" t="s">
        <v>26</v>
      </c>
      <c r="BA2510" s="58">
        <v>6</v>
      </c>
    </row>
    <row r="2511" spans="1:53" ht="39.9" customHeight="1" x14ac:dyDescent="1.1000000000000001">
      <c r="C2511" s="40"/>
      <c r="D2511" s="40"/>
      <c r="E2511" s="60"/>
      <c r="F2511" s="61"/>
      <c r="G2511" s="52"/>
      <c r="H2511" s="52"/>
      <c r="I2511" s="52" t="s">
        <v>17</v>
      </c>
      <c r="J2511" s="52"/>
      <c r="K2511" s="52"/>
      <c r="L2511" s="52"/>
      <c r="M2511" s="52"/>
      <c r="N2511" s="62"/>
      <c r="O2511" s="55"/>
      <c r="P2511" s="55" t="s">
        <v>19</v>
      </c>
      <c r="Q2511" s="55"/>
      <c r="R2511" s="55"/>
      <c r="S2511" s="55"/>
      <c r="T2511" s="55"/>
      <c r="U2511" s="52"/>
      <c r="V2511" s="52"/>
      <c r="W2511" s="56"/>
      <c r="X2511" s="52"/>
      <c r="AZ2511" s="58" t="s">
        <v>27</v>
      </c>
      <c r="BA2511" s="58">
        <v>7</v>
      </c>
    </row>
    <row r="2512" spans="1:53" ht="39.9" customHeight="1" x14ac:dyDescent="1.1000000000000001">
      <c r="E2512" s="53" t="s">
        <v>11</v>
      </c>
      <c r="F2512" s="54"/>
      <c r="G2512" s="52"/>
      <c r="H2512" s="52"/>
      <c r="I2512" s="294"/>
      <c r="J2512" s="294"/>
      <c r="K2512" s="294"/>
      <c r="L2512" s="294"/>
      <c r="M2512" s="52"/>
      <c r="N2512" s="291" t="str">
        <f>IF(I2505="x",I2508,IF(I2508="x",I2505,IF(V2505="w",I2505,IF(V2508="w",I2508,IF(V2505&gt;V2508,I2505,IF(V2508&gt;V2505,I2508," "))))))</f>
        <v xml:space="preserve"> </v>
      </c>
      <c r="O2512" s="302"/>
      <c r="P2512" s="302"/>
      <c r="Q2512" s="302"/>
      <c r="R2512" s="302"/>
      <c r="S2512" s="303"/>
      <c r="T2512" s="52"/>
      <c r="U2512" s="52"/>
      <c r="V2512" s="52"/>
      <c r="W2512" s="56"/>
      <c r="X2512" s="52"/>
      <c r="AZ2512" s="58" t="s">
        <v>28</v>
      </c>
      <c r="BA2512" s="58">
        <v>8</v>
      </c>
    </row>
    <row r="2513" spans="1:53" ht="39.9" customHeight="1" x14ac:dyDescent="1.1000000000000001">
      <c r="E2513" s="60"/>
      <c r="F2513" s="61"/>
      <c r="G2513" s="52"/>
      <c r="H2513" s="52"/>
      <c r="I2513" s="294"/>
      <c r="J2513" s="294"/>
      <c r="K2513" s="294"/>
      <c r="L2513" s="294"/>
      <c r="M2513" s="52"/>
      <c r="N2513" s="291" t="str">
        <f>IF(I2506="x",I2509,IF(I2509="x",I2506,IF(V2505="w",I2506,IF(V2508="w",I2509,IF(V2505&gt;V2508,I2506,IF(V2508&gt;V2505,I2509," "))))))</f>
        <v xml:space="preserve"> </v>
      </c>
      <c r="O2513" s="302"/>
      <c r="P2513" s="302"/>
      <c r="Q2513" s="302"/>
      <c r="R2513" s="302"/>
      <c r="S2513" s="303"/>
      <c r="T2513" s="52"/>
      <c r="U2513" s="52"/>
      <c r="V2513" s="52"/>
      <c r="W2513" s="56"/>
      <c r="X2513" s="52"/>
    </row>
    <row r="2514" spans="1:53" ht="39.9" customHeight="1" x14ac:dyDescent="1.1000000000000001">
      <c r="E2514" s="53" t="s">
        <v>12</v>
      </c>
      <c r="F2514" s="149" t="e">
        <f>IF($K$1=8,VLOOKUP('zapisy k stolom'!F2503,PAVUK!$GR$2:$GS$8,2,0),IF($K$1=16,VLOOKUP('zapisy k stolom'!F2503,PAVUK!$HF$2:$HG$16,2,0),IF($K$1=32,VLOOKUP('zapisy k stolom'!F2503,PAVUK!$HB$2:$HC$32,2,0),IF('zapisy k stolom'!$K$1=64,VLOOKUP('zapisy k stolom'!F2503,PAVUK!$GX$2:$GY$64,2,0),IF('zapisy k stolom'!$K$1=128,VLOOKUP('zapisy k stolom'!F2503,PAVUK!$GT$2:$GU$128,2,0))))))</f>
        <v>#N/A</v>
      </c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6"/>
      <c r="X2514" s="52"/>
    </row>
    <row r="2515" spans="1:53" ht="39.9" customHeight="1" x14ac:dyDescent="1.1000000000000001">
      <c r="E2515" s="60"/>
      <c r="F2515" s="61"/>
      <c r="G2515" s="52"/>
      <c r="H2515" s="52" t="s">
        <v>18</v>
      </c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6"/>
      <c r="X2515" s="52"/>
    </row>
    <row r="2516" spans="1:53" ht="39.9" customHeight="1" x14ac:dyDescent="1.1000000000000001">
      <c r="E2516" s="60"/>
      <c r="F2516" s="61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6"/>
      <c r="X2516" s="52"/>
    </row>
    <row r="2517" spans="1:53" ht="39.9" customHeight="1" x14ac:dyDescent="1.1000000000000001">
      <c r="E2517" s="60"/>
      <c r="F2517" s="61"/>
      <c r="G2517" s="52"/>
      <c r="H2517" s="52"/>
      <c r="I2517" s="289" t="str">
        <f>I2505</f>
        <v xml:space="preserve"> </v>
      </c>
      <c r="J2517" s="289"/>
      <c r="K2517" s="289"/>
      <c r="L2517" s="289"/>
      <c r="M2517" s="52"/>
      <c r="N2517" s="52"/>
      <c r="P2517" s="289" t="str">
        <f>I2508</f>
        <v xml:space="preserve"> </v>
      </c>
      <c r="Q2517" s="289"/>
      <c r="R2517" s="289"/>
      <c r="S2517" s="289"/>
      <c r="T2517" s="290"/>
      <c r="U2517" s="290"/>
      <c r="V2517" s="52"/>
      <c r="W2517" s="56"/>
      <c r="X2517" s="52"/>
    </row>
    <row r="2518" spans="1:53" ht="39.9" customHeight="1" x14ac:dyDescent="1.1000000000000001">
      <c r="E2518" s="60"/>
      <c r="F2518" s="61"/>
      <c r="G2518" s="52"/>
      <c r="H2518" s="52"/>
      <c r="I2518" s="289" t="str">
        <f>I2506</f>
        <v xml:space="preserve"> </v>
      </c>
      <c r="J2518" s="289"/>
      <c r="K2518" s="289"/>
      <c r="L2518" s="289"/>
      <c r="M2518" s="52"/>
      <c r="N2518" s="52"/>
      <c r="O2518" s="52"/>
      <c r="P2518" s="289" t="str">
        <f>I2509</f>
        <v xml:space="preserve"> </v>
      </c>
      <c r="Q2518" s="289"/>
      <c r="R2518" s="289"/>
      <c r="S2518" s="289"/>
      <c r="T2518" s="290"/>
      <c r="U2518" s="290"/>
      <c r="V2518" s="52"/>
      <c r="W2518" s="56"/>
      <c r="X2518" s="52"/>
    </row>
    <row r="2519" spans="1:53" ht="69.900000000000006" customHeight="1" x14ac:dyDescent="1.1000000000000001">
      <c r="E2519" s="53"/>
      <c r="F2519" s="54"/>
      <c r="G2519" s="52"/>
      <c r="H2519" s="63" t="s">
        <v>21</v>
      </c>
      <c r="I2519" s="291"/>
      <c r="J2519" s="292"/>
      <c r="K2519" s="292"/>
      <c r="L2519" s="293"/>
      <c r="M2519" s="52"/>
      <c r="N2519" s="52"/>
      <c r="O2519" s="63" t="s">
        <v>21</v>
      </c>
      <c r="P2519" s="294"/>
      <c r="Q2519" s="294"/>
      <c r="R2519" s="294"/>
      <c r="S2519" s="294"/>
      <c r="T2519" s="294"/>
      <c r="U2519" s="294"/>
      <c r="V2519" s="52"/>
      <c r="W2519" s="56"/>
      <c r="X2519" s="52"/>
    </row>
    <row r="2520" spans="1:53" ht="69.900000000000006" customHeight="1" x14ac:dyDescent="1.1000000000000001">
      <c r="E2520" s="53"/>
      <c r="F2520" s="54"/>
      <c r="G2520" s="52"/>
      <c r="H2520" s="63" t="s">
        <v>22</v>
      </c>
      <c r="I2520" s="294"/>
      <c r="J2520" s="294"/>
      <c r="K2520" s="294"/>
      <c r="L2520" s="294"/>
      <c r="M2520" s="52"/>
      <c r="N2520" s="52"/>
      <c r="O2520" s="63" t="s">
        <v>22</v>
      </c>
      <c r="P2520" s="294"/>
      <c r="Q2520" s="294"/>
      <c r="R2520" s="294"/>
      <c r="S2520" s="294"/>
      <c r="T2520" s="294"/>
      <c r="U2520" s="294"/>
      <c r="V2520" s="52"/>
      <c r="W2520" s="56"/>
      <c r="X2520" s="52"/>
    </row>
    <row r="2521" spans="1:53" ht="69.900000000000006" customHeight="1" x14ac:dyDescent="1.1000000000000001">
      <c r="E2521" s="53"/>
      <c r="F2521" s="54"/>
      <c r="G2521" s="52"/>
      <c r="H2521" s="63" t="s">
        <v>22</v>
      </c>
      <c r="I2521" s="294"/>
      <c r="J2521" s="294"/>
      <c r="K2521" s="294"/>
      <c r="L2521" s="294"/>
      <c r="M2521" s="52"/>
      <c r="N2521" s="52"/>
      <c r="O2521" s="63" t="s">
        <v>22</v>
      </c>
      <c r="P2521" s="294"/>
      <c r="Q2521" s="294"/>
      <c r="R2521" s="294"/>
      <c r="S2521" s="294"/>
      <c r="T2521" s="294"/>
      <c r="U2521" s="294"/>
      <c r="V2521" s="52"/>
      <c r="W2521" s="56"/>
      <c r="X2521" s="52"/>
    </row>
    <row r="2522" spans="1:53" ht="39.9" customHeight="1" thickBot="1" x14ac:dyDescent="1.1499999999999999">
      <c r="E2522" s="64"/>
      <c r="F2522" s="65"/>
      <c r="G2522" s="66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7"/>
      <c r="U2522" s="67"/>
      <c r="V2522" s="67"/>
      <c r="W2522" s="68"/>
      <c r="X2522" s="52"/>
    </row>
    <row r="2523" spans="1:53" ht="61.8" thickBot="1" x14ac:dyDescent="1.1499999999999999"/>
    <row r="2524" spans="1:53" ht="39.9" customHeight="1" x14ac:dyDescent="1.1000000000000001">
      <c r="A2524" s="41" t="e">
        <f>F2535</f>
        <v>#N/A</v>
      </c>
      <c r="C2524" s="40"/>
      <c r="D2524" s="40"/>
      <c r="E2524" s="48" t="s">
        <v>39</v>
      </c>
      <c r="F2524" s="49">
        <f>F2503+1</f>
        <v>121</v>
      </c>
      <c r="G2524" s="50"/>
      <c r="H2524" s="86" t="s">
        <v>192</v>
      </c>
      <c r="I2524" s="50"/>
      <c r="J2524" s="50"/>
      <c r="K2524" s="50"/>
      <c r="L2524" s="50"/>
      <c r="M2524" s="50"/>
      <c r="N2524" s="50"/>
      <c r="O2524" s="50"/>
      <c r="P2524" s="50"/>
      <c r="Q2524" s="50"/>
      <c r="R2524" s="50"/>
      <c r="S2524" s="50"/>
      <c r="T2524" s="50"/>
      <c r="U2524" s="50"/>
      <c r="V2524" s="50" t="s">
        <v>15</v>
      </c>
      <c r="W2524" s="51"/>
      <c r="X2524" s="52"/>
      <c r="Y2524" s="42" t="e">
        <f>A2526</f>
        <v>#N/A</v>
      </c>
      <c r="Z2524" s="47" t="str">
        <f>CONCATENATE("(",V2526,":",V2529,")")</f>
        <v>(:)</v>
      </c>
      <c r="AA2524" s="44" t="str">
        <f>IF(N2533=" ","",IF(N2533=I2526,B2526,IF(N2533=I2529,B2529," ")))</f>
        <v/>
      </c>
      <c r="AB2524" s="44" t="str">
        <f>IF(V2526&gt;V2529,AV2524,IF(V2529&gt;V2526,AV2525,""))</f>
        <v/>
      </c>
      <c r="AC2524" s="44" t="e">
        <f>CONCATENATE("Tbl.: ",F2526,"   H: ",F2529,"   D: ",F2528)</f>
        <v>#N/A</v>
      </c>
      <c r="AD2524" s="42" t="e">
        <f>IF(OR(I2529="X",I2526="X"),"",IF(N2533=I2526,B2529,B2526))</f>
        <v>#N/A</v>
      </c>
      <c r="AE2524" s="42" t="s">
        <v>4</v>
      </c>
      <c r="AV2524" s="45" t="str">
        <f>CONCATENATE(V2526,":",V2529, " ( ",AN2526,",",AO2526,",",AP2526,",",AQ2526,",",AR2526,",",AS2526,",",AT2526," ) ")</f>
        <v xml:space="preserve">: ( ,,,,,, ) </v>
      </c>
    </row>
    <row r="2525" spans="1:53" ht="39.9" customHeight="1" x14ac:dyDescent="1.1000000000000001">
      <c r="C2525" s="40"/>
      <c r="D2525" s="40"/>
      <c r="E2525" s="53"/>
      <c r="F2525" s="54"/>
      <c r="G2525" s="85" t="s">
        <v>191</v>
      </c>
      <c r="H2525" s="87" t="s">
        <v>193</v>
      </c>
      <c r="I2525" s="52"/>
      <c r="J2525" s="52"/>
      <c r="K2525" s="52"/>
      <c r="L2525" s="52"/>
      <c r="M2525" s="52"/>
      <c r="N2525" s="55">
        <v>1</v>
      </c>
      <c r="O2525" s="55">
        <v>2</v>
      </c>
      <c r="P2525" s="55">
        <v>3</v>
      </c>
      <c r="Q2525" s="55">
        <v>4</v>
      </c>
      <c r="R2525" s="55">
        <v>5</v>
      </c>
      <c r="S2525" s="55">
        <v>6</v>
      </c>
      <c r="T2525" s="55">
        <v>7</v>
      </c>
      <c r="U2525" s="52"/>
      <c r="V2525" s="55" t="s">
        <v>16</v>
      </c>
      <c r="W2525" s="56"/>
      <c r="X2525" s="52"/>
      <c r="AE2525" s="42" t="s">
        <v>38</v>
      </c>
      <c r="AV2525" s="45" t="str">
        <f>CONCATENATE(V2529,":",V2526, " ( ",AN2527,",",AO2527,",",AP2527,",",AQ2527,",",AR2527,",",AS2527,",",AT2527," ) ")</f>
        <v xml:space="preserve">: ( ,,,,,, ) </v>
      </c>
    </row>
    <row r="2526" spans="1:53" ht="39.9" customHeight="1" x14ac:dyDescent="1.1000000000000001">
      <c r="A2526" s="41" t="e">
        <f>CONCATENATE(1,A2524)</f>
        <v>#N/A</v>
      </c>
      <c r="B2526" s="41" t="e">
        <f>VLOOKUP(A2526,'KO KODY SPOLU'!$A$3:$B$478,2,0)</f>
        <v>#N/A</v>
      </c>
      <c r="C2526" s="40"/>
      <c r="D2526" s="40"/>
      <c r="E2526" s="53" t="s">
        <v>14</v>
      </c>
      <c r="F2526" s="54" t="e">
        <f>VLOOKUP(A2524,'zoznam zapasov pomoc'!$A$6:$K$133,11,0)</f>
        <v>#N/A</v>
      </c>
      <c r="G2526" s="298"/>
      <c r="H2526" s="150"/>
      <c r="I2526" s="296" t="str">
        <f>IF(ISERROR(VLOOKUP(B2526,vylosovanie!$N$10:$Q$162,3,0))=TRUE," ",VLOOKUP(B2526,vylosovanie!$N$10:$Q$162,3,0))</f>
        <v xml:space="preserve"> </v>
      </c>
      <c r="J2526" s="297"/>
      <c r="K2526" s="297"/>
      <c r="L2526" s="297"/>
      <c r="M2526" s="52"/>
      <c r="N2526" s="300"/>
      <c r="O2526" s="300"/>
      <c r="P2526" s="300"/>
      <c r="Q2526" s="300"/>
      <c r="R2526" s="300"/>
      <c r="S2526" s="300"/>
      <c r="T2526" s="300"/>
      <c r="U2526" s="52"/>
      <c r="V2526" s="295" t="str">
        <f>IF(SUM(AF2526:AL2527)=0,"",SUM(AF2526:AL2526))</f>
        <v/>
      </c>
      <c r="W2526" s="56"/>
      <c r="X2526" s="52"/>
      <c r="AE2526" s="42">
        <f>VLOOKUP(I2526,vylosovanie!$F$5:$L$41,7,0)</f>
        <v>51</v>
      </c>
      <c r="AF2526" s="57">
        <f>IF(N2526&gt;N2529,1,0)</f>
        <v>0</v>
      </c>
      <c r="AG2526" s="57">
        <f t="shared" ref="AG2526" si="3120">IF(O2526&gt;O2529,1,0)</f>
        <v>0</v>
      </c>
      <c r="AH2526" s="57">
        <f t="shared" ref="AH2526" si="3121">IF(P2526&gt;P2529,1,0)</f>
        <v>0</v>
      </c>
      <c r="AI2526" s="57">
        <f t="shared" ref="AI2526" si="3122">IF(Q2526&gt;Q2529,1,0)</f>
        <v>0</v>
      </c>
      <c r="AJ2526" s="57">
        <f t="shared" ref="AJ2526" si="3123">IF(R2526&gt;R2529,1,0)</f>
        <v>0</v>
      </c>
      <c r="AK2526" s="57">
        <f t="shared" ref="AK2526" si="3124">IF(S2526&gt;S2529,1,0)</f>
        <v>0</v>
      </c>
      <c r="AL2526" s="57">
        <f t="shared" ref="AL2526" si="3125">IF(T2526&gt;T2529,1,0)</f>
        <v>0</v>
      </c>
      <c r="AN2526" s="57" t="str">
        <f t="shared" ref="AN2526" si="3126">IF(ISBLANK(N2526)=TRUE,"",IF(AF2526=1,N2529,-N2526))</f>
        <v/>
      </c>
      <c r="AO2526" s="57" t="str">
        <f t="shared" ref="AO2526" si="3127">IF(ISBLANK(O2526)=TRUE,"",IF(AG2526=1,O2529,-O2526))</f>
        <v/>
      </c>
      <c r="AP2526" s="57" t="str">
        <f t="shared" ref="AP2526" si="3128">IF(ISBLANK(P2526)=TRUE,"",IF(AH2526=1,P2529,-P2526))</f>
        <v/>
      </c>
      <c r="AQ2526" s="57" t="str">
        <f t="shared" ref="AQ2526" si="3129">IF(ISBLANK(Q2526)=TRUE,"",IF(AI2526=1,Q2529,-Q2526))</f>
        <v/>
      </c>
      <c r="AR2526" s="57" t="str">
        <f t="shared" ref="AR2526" si="3130">IF(ISBLANK(R2526)=TRUE,"",IF(AJ2526=1,R2529,-R2526))</f>
        <v/>
      </c>
      <c r="AS2526" s="57" t="str">
        <f t="shared" ref="AS2526" si="3131">IF(ISBLANK(S2526)=TRUE,"",IF(AK2526=1,S2529,-S2526))</f>
        <v/>
      </c>
      <c r="AT2526" s="57" t="str">
        <f t="shared" ref="AT2526" si="3132">IF(ISBLANK(T2526)=TRUE,"",IF(AL2526=1,T2529,-T2526))</f>
        <v/>
      </c>
      <c r="AZ2526" s="58" t="s">
        <v>5</v>
      </c>
      <c r="BA2526" s="58">
        <v>1</v>
      </c>
    </row>
    <row r="2527" spans="1:53" ht="39.9" customHeight="1" x14ac:dyDescent="1.1000000000000001">
      <c r="C2527" s="40"/>
      <c r="D2527" s="40"/>
      <c r="E2527" s="53"/>
      <c r="F2527" s="54"/>
      <c r="G2527" s="299"/>
      <c r="H2527" s="150"/>
      <c r="I2527" s="296" t="str">
        <f>IF(ISERROR(VLOOKUP(B2526,vylosovanie!$N$10:$Q$162,3,0))=TRUE," ",VLOOKUP(B2526,vylosovanie!$N$10:$Q$162,4,0))</f>
        <v xml:space="preserve"> </v>
      </c>
      <c r="J2527" s="297"/>
      <c r="K2527" s="297"/>
      <c r="L2527" s="297"/>
      <c r="M2527" s="52"/>
      <c r="N2527" s="301"/>
      <c r="O2527" s="301"/>
      <c r="P2527" s="301"/>
      <c r="Q2527" s="301"/>
      <c r="R2527" s="301"/>
      <c r="S2527" s="301"/>
      <c r="T2527" s="301"/>
      <c r="U2527" s="52"/>
      <c r="V2527" s="295"/>
      <c r="W2527" s="56"/>
      <c r="X2527" s="52"/>
      <c r="AE2527" s="42">
        <f>VLOOKUP(I2529,vylosovanie!$F$5:$L$41,7,0)</f>
        <v>51</v>
      </c>
      <c r="AF2527" s="57">
        <f>IF(N2529&gt;N2526,1,0)</f>
        <v>0</v>
      </c>
      <c r="AG2527" s="57">
        <f t="shared" ref="AG2527" si="3133">IF(O2529&gt;O2526,1,0)</f>
        <v>0</v>
      </c>
      <c r="AH2527" s="57">
        <f t="shared" ref="AH2527" si="3134">IF(P2529&gt;P2526,1,0)</f>
        <v>0</v>
      </c>
      <c r="AI2527" s="57">
        <f t="shared" ref="AI2527" si="3135">IF(Q2529&gt;Q2526,1,0)</f>
        <v>0</v>
      </c>
      <c r="AJ2527" s="57">
        <f t="shared" ref="AJ2527" si="3136">IF(R2529&gt;R2526,1,0)</f>
        <v>0</v>
      </c>
      <c r="AK2527" s="57">
        <f t="shared" ref="AK2527" si="3137">IF(S2529&gt;S2526,1,0)</f>
        <v>0</v>
      </c>
      <c r="AL2527" s="57">
        <f t="shared" ref="AL2527" si="3138">IF(T2529&gt;T2526,1,0)</f>
        <v>0</v>
      </c>
      <c r="AN2527" s="57" t="str">
        <f t="shared" ref="AN2527" si="3139">IF(ISBLANK(N2529)=TRUE,"",IF(AF2527=1,N2526,-N2529))</f>
        <v/>
      </c>
      <c r="AO2527" s="57" t="str">
        <f t="shared" ref="AO2527" si="3140">IF(ISBLANK(O2529)=TRUE,"",IF(AG2527=1,O2526,-O2529))</f>
        <v/>
      </c>
      <c r="AP2527" s="57" t="str">
        <f t="shared" ref="AP2527" si="3141">IF(ISBLANK(P2529)=TRUE,"",IF(AH2527=1,P2526,-P2529))</f>
        <v/>
      </c>
      <c r="AQ2527" s="57" t="str">
        <f t="shared" ref="AQ2527" si="3142">IF(ISBLANK(Q2529)=TRUE,"",IF(AI2527=1,Q2526,-Q2529))</f>
        <v/>
      </c>
      <c r="AR2527" s="57" t="str">
        <f t="shared" ref="AR2527" si="3143">IF(ISBLANK(R2529)=TRUE,"",IF(AJ2527=1,R2526,-R2529))</f>
        <v/>
      </c>
      <c r="AS2527" s="57" t="str">
        <f t="shared" ref="AS2527" si="3144">IF(ISBLANK(S2529)=TRUE,"",IF(AK2527=1,S2526,-S2529))</f>
        <v/>
      </c>
      <c r="AT2527" s="57" t="str">
        <f t="shared" ref="AT2527" si="3145">IF(ISBLANK(T2529)=TRUE,"",IF(AL2527=1,T2526,-T2529))</f>
        <v/>
      </c>
      <c r="AZ2527" s="58" t="s">
        <v>10</v>
      </c>
      <c r="BA2527" s="58">
        <v>2</v>
      </c>
    </row>
    <row r="2528" spans="1:53" ht="39.9" customHeight="1" x14ac:dyDescent="1.1000000000000001">
      <c r="C2528" s="40"/>
      <c r="D2528" s="40"/>
      <c r="E2528" s="53" t="s">
        <v>20</v>
      </c>
      <c r="F2528" s="54" t="e">
        <f>VLOOKUP(A2524,'zoznam zapasov pomoc'!$A$6:$K$133,9,0)</f>
        <v>#N/A</v>
      </c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6"/>
      <c r="X2528" s="52"/>
      <c r="AZ2528" s="58" t="s">
        <v>23</v>
      </c>
      <c r="BA2528" s="58">
        <v>3</v>
      </c>
    </row>
    <row r="2529" spans="1:53" ht="39.9" customHeight="1" x14ac:dyDescent="1.1000000000000001">
      <c r="A2529" s="41" t="e">
        <f>CONCATENATE(2,A2524)</f>
        <v>#N/A</v>
      </c>
      <c r="B2529" s="41" t="e">
        <f>VLOOKUP(A2529,'KO KODY SPOLU'!$A$3:$B$478,2,0)</f>
        <v>#N/A</v>
      </c>
      <c r="C2529" s="40"/>
      <c r="D2529" s="40"/>
      <c r="E2529" s="53" t="s">
        <v>13</v>
      </c>
      <c r="F2529" s="59" t="e">
        <f>VLOOKUP(A2524,'zoznam zapasov pomoc'!$A$6:$K$133,10,0)</f>
        <v>#N/A</v>
      </c>
      <c r="G2529" s="298"/>
      <c r="H2529" s="150"/>
      <c r="I2529" s="296" t="str">
        <f>IF(ISERROR(VLOOKUP(B2529,vylosovanie!$N$10:$Q$162,3,0))=TRUE," ",VLOOKUP(B2529,vylosovanie!$N$10:$Q$162,3,0))</f>
        <v xml:space="preserve"> </v>
      </c>
      <c r="J2529" s="297"/>
      <c r="K2529" s="297"/>
      <c r="L2529" s="297"/>
      <c r="M2529" s="52"/>
      <c r="N2529" s="300"/>
      <c r="O2529" s="300"/>
      <c r="P2529" s="300"/>
      <c r="Q2529" s="300"/>
      <c r="R2529" s="300"/>
      <c r="S2529" s="300"/>
      <c r="T2529" s="300"/>
      <c r="U2529" s="52"/>
      <c r="V2529" s="295" t="str">
        <f>IF(SUM(AF2526:AL2527)=0,"",SUM(AF2527:AL2527))</f>
        <v/>
      </c>
      <c r="W2529" s="56"/>
      <c r="X2529" s="52"/>
      <c r="AZ2529" s="58" t="s">
        <v>24</v>
      </c>
      <c r="BA2529" s="58">
        <v>4</v>
      </c>
    </row>
    <row r="2530" spans="1:53" ht="39.9" customHeight="1" x14ac:dyDescent="1.1000000000000001">
      <c r="C2530" s="40"/>
      <c r="D2530" s="40"/>
      <c r="E2530" s="60"/>
      <c r="F2530" s="61"/>
      <c r="G2530" s="299"/>
      <c r="H2530" s="150"/>
      <c r="I2530" s="296" t="str">
        <f>IF(ISERROR(VLOOKUP(B2529,vylosovanie!$N$10:$Q$162,3,0))=TRUE," ",VLOOKUP(B2529,vylosovanie!$N$10:$Q$162,4,0))</f>
        <v xml:space="preserve"> </v>
      </c>
      <c r="J2530" s="297"/>
      <c r="K2530" s="297"/>
      <c r="L2530" s="297"/>
      <c r="M2530" s="52"/>
      <c r="N2530" s="301"/>
      <c r="O2530" s="301"/>
      <c r="P2530" s="301"/>
      <c r="Q2530" s="301"/>
      <c r="R2530" s="301"/>
      <c r="S2530" s="301"/>
      <c r="T2530" s="301"/>
      <c r="U2530" s="52"/>
      <c r="V2530" s="295"/>
      <c r="W2530" s="56"/>
      <c r="X2530" s="52"/>
      <c r="AZ2530" s="58" t="s">
        <v>25</v>
      </c>
      <c r="BA2530" s="58">
        <v>5</v>
      </c>
    </row>
    <row r="2531" spans="1:53" ht="39.9" customHeight="1" x14ac:dyDescent="1.1000000000000001">
      <c r="C2531" s="40"/>
      <c r="D2531" s="40"/>
      <c r="E2531" s="53" t="s">
        <v>36</v>
      </c>
      <c r="F2531" s="54" t="s">
        <v>476</v>
      </c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6"/>
      <c r="X2531" s="52"/>
      <c r="AZ2531" s="58" t="s">
        <v>26</v>
      </c>
      <c r="BA2531" s="58">
        <v>6</v>
      </c>
    </row>
    <row r="2532" spans="1:53" ht="39.9" customHeight="1" x14ac:dyDescent="1.1000000000000001">
      <c r="C2532" s="40"/>
      <c r="D2532" s="40"/>
      <c r="E2532" s="60"/>
      <c r="F2532" s="61"/>
      <c r="G2532" s="52"/>
      <c r="H2532" s="52"/>
      <c r="I2532" s="52" t="s">
        <v>17</v>
      </c>
      <c r="J2532" s="52"/>
      <c r="K2532" s="52"/>
      <c r="L2532" s="52"/>
      <c r="M2532" s="52"/>
      <c r="N2532" s="62"/>
      <c r="O2532" s="55"/>
      <c r="P2532" s="55" t="s">
        <v>19</v>
      </c>
      <c r="Q2532" s="55"/>
      <c r="R2532" s="55"/>
      <c r="S2532" s="55"/>
      <c r="T2532" s="55"/>
      <c r="U2532" s="52"/>
      <c r="V2532" s="52"/>
      <c r="W2532" s="56"/>
      <c r="X2532" s="52"/>
      <c r="AZ2532" s="58" t="s">
        <v>27</v>
      </c>
      <c r="BA2532" s="58">
        <v>7</v>
      </c>
    </row>
    <row r="2533" spans="1:53" ht="39.9" customHeight="1" x14ac:dyDescent="1.1000000000000001">
      <c r="E2533" s="53" t="s">
        <v>11</v>
      </c>
      <c r="F2533" s="54"/>
      <c r="G2533" s="52"/>
      <c r="H2533" s="52"/>
      <c r="I2533" s="294"/>
      <c r="J2533" s="294"/>
      <c r="K2533" s="294"/>
      <c r="L2533" s="294"/>
      <c r="M2533" s="52"/>
      <c r="N2533" s="291" t="str">
        <f>IF(I2526="x",I2529,IF(I2529="x",I2526,IF(V2526="w",I2526,IF(V2529="w",I2529,IF(V2526&gt;V2529,I2526,IF(V2529&gt;V2526,I2529," "))))))</f>
        <v xml:space="preserve"> </v>
      </c>
      <c r="O2533" s="302"/>
      <c r="P2533" s="302"/>
      <c r="Q2533" s="302"/>
      <c r="R2533" s="302"/>
      <c r="S2533" s="303"/>
      <c r="T2533" s="52"/>
      <c r="U2533" s="52"/>
      <c r="V2533" s="52"/>
      <c r="W2533" s="56"/>
      <c r="X2533" s="52"/>
      <c r="AZ2533" s="58" t="s">
        <v>28</v>
      </c>
      <c r="BA2533" s="58">
        <v>8</v>
      </c>
    </row>
    <row r="2534" spans="1:53" ht="39.9" customHeight="1" x14ac:dyDescent="1.1000000000000001">
      <c r="E2534" s="60"/>
      <c r="F2534" s="61"/>
      <c r="G2534" s="52"/>
      <c r="H2534" s="52"/>
      <c r="I2534" s="294"/>
      <c r="J2534" s="294"/>
      <c r="K2534" s="294"/>
      <c r="L2534" s="294"/>
      <c r="M2534" s="52"/>
      <c r="N2534" s="291" t="str">
        <f>IF(I2527="x",I2530,IF(I2530="x",I2527,IF(V2526="w",I2527,IF(V2529="w",I2530,IF(V2526&gt;V2529,I2527,IF(V2529&gt;V2526,I2530," "))))))</f>
        <v xml:space="preserve"> </v>
      </c>
      <c r="O2534" s="302"/>
      <c r="P2534" s="302"/>
      <c r="Q2534" s="302"/>
      <c r="R2534" s="302"/>
      <c r="S2534" s="303"/>
      <c r="T2534" s="52"/>
      <c r="U2534" s="52"/>
      <c r="V2534" s="52"/>
      <c r="W2534" s="56"/>
      <c r="X2534" s="52"/>
    </row>
    <row r="2535" spans="1:53" ht="39.9" customHeight="1" x14ac:dyDescent="1.1000000000000001">
      <c r="E2535" s="53" t="s">
        <v>12</v>
      </c>
      <c r="F2535" s="149" t="e">
        <f>IF($K$1=8,VLOOKUP('zapisy k stolom'!F2524,PAVUK!$GR$2:$GS$8,2,0),IF($K$1=16,VLOOKUP('zapisy k stolom'!F2524,PAVUK!$HF$2:$HG$16,2,0),IF($K$1=32,VLOOKUP('zapisy k stolom'!F2524,PAVUK!$HB$2:$HC$32,2,0),IF('zapisy k stolom'!$K$1=64,VLOOKUP('zapisy k stolom'!F2524,PAVUK!$GX$2:$GY$64,2,0),IF('zapisy k stolom'!$K$1=128,VLOOKUP('zapisy k stolom'!F2524,PAVUK!$GT$2:$GU$128,2,0))))))</f>
        <v>#N/A</v>
      </c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6"/>
      <c r="X2535" s="52"/>
    </row>
    <row r="2536" spans="1:53" ht="39.9" customHeight="1" x14ac:dyDescent="1.1000000000000001">
      <c r="E2536" s="60"/>
      <c r="F2536" s="61"/>
      <c r="G2536" s="52"/>
      <c r="H2536" s="52" t="s">
        <v>18</v>
      </c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6"/>
      <c r="X2536" s="52"/>
    </row>
    <row r="2537" spans="1:53" ht="39.9" customHeight="1" x14ac:dyDescent="1.1000000000000001">
      <c r="E2537" s="60"/>
      <c r="F2537" s="61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6"/>
      <c r="X2537" s="52"/>
    </row>
    <row r="2538" spans="1:53" ht="39.9" customHeight="1" x14ac:dyDescent="1.1000000000000001">
      <c r="E2538" s="60"/>
      <c r="F2538" s="61"/>
      <c r="G2538" s="52"/>
      <c r="H2538" s="52"/>
      <c r="I2538" s="289" t="str">
        <f>I2526</f>
        <v xml:space="preserve"> </v>
      </c>
      <c r="J2538" s="289"/>
      <c r="K2538" s="289"/>
      <c r="L2538" s="289"/>
      <c r="M2538" s="52"/>
      <c r="N2538" s="52"/>
      <c r="P2538" s="289" t="str">
        <f>I2529</f>
        <v xml:space="preserve"> </v>
      </c>
      <c r="Q2538" s="289"/>
      <c r="R2538" s="289"/>
      <c r="S2538" s="289"/>
      <c r="T2538" s="290"/>
      <c r="U2538" s="290"/>
      <c r="V2538" s="52"/>
      <c r="W2538" s="56"/>
      <c r="X2538" s="52"/>
    </row>
    <row r="2539" spans="1:53" ht="39.9" customHeight="1" x14ac:dyDescent="1.1000000000000001">
      <c r="E2539" s="60"/>
      <c r="F2539" s="61"/>
      <c r="G2539" s="52"/>
      <c r="H2539" s="52"/>
      <c r="I2539" s="289" t="str">
        <f>I2527</f>
        <v xml:space="preserve"> </v>
      </c>
      <c r="J2539" s="289"/>
      <c r="K2539" s="289"/>
      <c r="L2539" s="289"/>
      <c r="M2539" s="52"/>
      <c r="N2539" s="52"/>
      <c r="O2539" s="52"/>
      <c r="P2539" s="289" t="str">
        <f>I2530</f>
        <v xml:space="preserve"> </v>
      </c>
      <c r="Q2539" s="289"/>
      <c r="R2539" s="289"/>
      <c r="S2539" s="289"/>
      <c r="T2539" s="290"/>
      <c r="U2539" s="290"/>
      <c r="V2539" s="52"/>
      <c r="W2539" s="56"/>
      <c r="X2539" s="52"/>
    </row>
    <row r="2540" spans="1:53" ht="69.900000000000006" customHeight="1" x14ac:dyDescent="1.1000000000000001">
      <c r="E2540" s="53"/>
      <c r="F2540" s="54"/>
      <c r="G2540" s="52"/>
      <c r="H2540" s="63" t="s">
        <v>21</v>
      </c>
      <c r="I2540" s="291"/>
      <c r="J2540" s="292"/>
      <c r="K2540" s="292"/>
      <c r="L2540" s="293"/>
      <c r="M2540" s="52"/>
      <c r="N2540" s="52"/>
      <c r="O2540" s="63" t="s">
        <v>21</v>
      </c>
      <c r="P2540" s="294"/>
      <c r="Q2540" s="294"/>
      <c r="R2540" s="294"/>
      <c r="S2540" s="294"/>
      <c r="T2540" s="294"/>
      <c r="U2540" s="294"/>
      <c r="V2540" s="52"/>
      <c r="W2540" s="56"/>
      <c r="X2540" s="52"/>
    </row>
    <row r="2541" spans="1:53" ht="69.900000000000006" customHeight="1" x14ac:dyDescent="1.1000000000000001">
      <c r="E2541" s="53"/>
      <c r="F2541" s="54"/>
      <c r="G2541" s="52"/>
      <c r="H2541" s="63" t="s">
        <v>22</v>
      </c>
      <c r="I2541" s="294"/>
      <c r="J2541" s="294"/>
      <c r="K2541" s="294"/>
      <c r="L2541" s="294"/>
      <c r="M2541" s="52"/>
      <c r="N2541" s="52"/>
      <c r="O2541" s="63" t="s">
        <v>22</v>
      </c>
      <c r="P2541" s="294"/>
      <c r="Q2541" s="294"/>
      <c r="R2541" s="294"/>
      <c r="S2541" s="294"/>
      <c r="T2541" s="294"/>
      <c r="U2541" s="294"/>
      <c r="V2541" s="52"/>
      <c r="W2541" s="56"/>
      <c r="X2541" s="52"/>
    </row>
    <row r="2542" spans="1:53" ht="69.900000000000006" customHeight="1" x14ac:dyDescent="1.1000000000000001">
      <c r="E2542" s="53"/>
      <c r="F2542" s="54"/>
      <c r="G2542" s="52"/>
      <c r="H2542" s="63" t="s">
        <v>22</v>
      </c>
      <c r="I2542" s="294"/>
      <c r="J2542" s="294"/>
      <c r="K2542" s="294"/>
      <c r="L2542" s="294"/>
      <c r="M2542" s="52"/>
      <c r="N2542" s="52"/>
      <c r="O2542" s="63" t="s">
        <v>22</v>
      </c>
      <c r="P2542" s="294"/>
      <c r="Q2542" s="294"/>
      <c r="R2542" s="294"/>
      <c r="S2542" s="294"/>
      <c r="T2542" s="294"/>
      <c r="U2542" s="294"/>
      <c r="V2542" s="52"/>
      <c r="W2542" s="56"/>
      <c r="X2542" s="52"/>
    </row>
    <row r="2543" spans="1:53" ht="39.9" customHeight="1" thickBot="1" x14ac:dyDescent="1.1499999999999999">
      <c r="E2543" s="64"/>
      <c r="F2543" s="65"/>
      <c r="G2543" s="66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7"/>
      <c r="U2543" s="67"/>
      <c r="V2543" s="67"/>
      <c r="W2543" s="68"/>
      <c r="X2543" s="52"/>
    </row>
    <row r="2544" spans="1:53" ht="61.8" thickBot="1" x14ac:dyDescent="1.1499999999999999"/>
    <row r="2545" spans="1:53" ht="39.9" customHeight="1" x14ac:dyDescent="1.1000000000000001">
      <c r="A2545" s="41" t="e">
        <f>F2556</f>
        <v>#N/A</v>
      </c>
      <c r="C2545" s="40"/>
      <c r="D2545" s="40"/>
      <c r="E2545" s="48" t="s">
        <v>39</v>
      </c>
      <c r="F2545" s="49">
        <f>F2524+1</f>
        <v>122</v>
      </c>
      <c r="G2545" s="50"/>
      <c r="H2545" s="86" t="s">
        <v>192</v>
      </c>
      <c r="I2545" s="50"/>
      <c r="J2545" s="50"/>
      <c r="K2545" s="50"/>
      <c r="L2545" s="50"/>
      <c r="M2545" s="50"/>
      <c r="N2545" s="50"/>
      <c r="O2545" s="50"/>
      <c r="P2545" s="50"/>
      <c r="Q2545" s="50"/>
      <c r="R2545" s="50"/>
      <c r="S2545" s="50"/>
      <c r="T2545" s="50"/>
      <c r="U2545" s="50"/>
      <c r="V2545" s="50" t="s">
        <v>15</v>
      </c>
      <c r="W2545" s="51"/>
      <c r="X2545" s="52"/>
      <c r="Y2545" s="42" t="e">
        <f>A2547</f>
        <v>#N/A</v>
      </c>
      <c r="Z2545" s="47" t="str">
        <f>CONCATENATE("(",V2547,":",V2550,")")</f>
        <v>(:)</v>
      </c>
      <c r="AA2545" s="44" t="str">
        <f>IF(N2554=" ","",IF(N2554=I2547,B2547,IF(N2554=I2550,B2550," ")))</f>
        <v/>
      </c>
      <c r="AB2545" s="44" t="str">
        <f>IF(V2547&gt;V2550,AV2545,IF(V2550&gt;V2547,AV2546,""))</f>
        <v/>
      </c>
      <c r="AC2545" s="44" t="e">
        <f>CONCATENATE("Tbl.: ",F2547,"   H: ",F2550,"   D: ",F2549)</f>
        <v>#N/A</v>
      </c>
      <c r="AD2545" s="42" t="e">
        <f>IF(OR(I2550="X",I2547="X"),"",IF(N2554=I2547,B2550,B2547))</f>
        <v>#N/A</v>
      </c>
      <c r="AE2545" s="42" t="s">
        <v>4</v>
      </c>
      <c r="AV2545" s="45" t="str">
        <f>CONCATENATE(V2547,":",V2550, " ( ",AN2547,",",AO2547,",",AP2547,",",AQ2547,",",AR2547,",",AS2547,",",AT2547," ) ")</f>
        <v xml:space="preserve">: ( ,,,,,, ) </v>
      </c>
    </row>
    <row r="2546" spans="1:53" ht="39.9" customHeight="1" x14ac:dyDescent="1.1000000000000001">
      <c r="C2546" s="40"/>
      <c r="D2546" s="40"/>
      <c r="E2546" s="53"/>
      <c r="F2546" s="54"/>
      <c r="G2546" s="85" t="s">
        <v>191</v>
      </c>
      <c r="H2546" s="87" t="s">
        <v>193</v>
      </c>
      <c r="I2546" s="52"/>
      <c r="J2546" s="52"/>
      <c r="K2546" s="52"/>
      <c r="L2546" s="52"/>
      <c r="M2546" s="52"/>
      <c r="N2546" s="55">
        <v>1</v>
      </c>
      <c r="O2546" s="55">
        <v>2</v>
      </c>
      <c r="P2546" s="55">
        <v>3</v>
      </c>
      <c r="Q2546" s="55">
        <v>4</v>
      </c>
      <c r="R2546" s="55">
        <v>5</v>
      </c>
      <c r="S2546" s="55">
        <v>6</v>
      </c>
      <c r="T2546" s="55">
        <v>7</v>
      </c>
      <c r="U2546" s="52"/>
      <c r="V2546" s="55" t="s">
        <v>16</v>
      </c>
      <c r="W2546" s="56"/>
      <c r="X2546" s="52"/>
      <c r="AE2546" s="42" t="s">
        <v>38</v>
      </c>
      <c r="AV2546" s="45" t="str">
        <f>CONCATENATE(V2550,":",V2547, " ( ",AN2548,",",AO2548,",",AP2548,",",AQ2548,",",AR2548,",",AS2548,",",AT2548," ) ")</f>
        <v xml:space="preserve">: ( ,,,,,, ) </v>
      </c>
    </row>
    <row r="2547" spans="1:53" ht="39.9" customHeight="1" x14ac:dyDescent="1.1000000000000001">
      <c r="A2547" s="41" t="e">
        <f>CONCATENATE(1,A2545)</f>
        <v>#N/A</v>
      </c>
      <c r="B2547" s="41" t="e">
        <f>VLOOKUP(A2547,'KO KODY SPOLU'!$A$3:$B$478,2,0)</f>
        <v>#N/A</v>
      </c>
      <c r="C2547" s="40"/>
      <c r="D2547" s="40"/>
      <c r="E2547" s="53" t="s">
        <v>14</v>
      </c>
      <c r="F2547" s="54" t="e">
        <f>VLOOKUP(A2545,'zoznam zapasov pomoc'!$A$6:$K$133,11,0)</f>
        <v>#N/A</v>
      </c>
      <c r="G2547" s="298"/>
      <c r="H2547" s="150"/>
      <c r="I2547" s="296" t="str">
        <f>IF(ISERROR(VLOOKUP(B2547,vylosovanie!$N$10:$Q$162,3,0))=TRUE," ",VLOOKUP(B2547,vylosovanie!$N$10:$Q$162,3,0))</f>
        <v xml:space="preserve"> </v>
      </c>
      <c r="J2547" s="297"/>
      <c r="K2547" s="297"/>
      <c r="L2547" s="297"/>
      <c r="M2547" s="52"/>
      <c r="N2547" s="300"/>
      <c r="O2547" s="300"/>
      <c r="P2547" s="300"/>
      <c r="Q2547" s="300"/>
      <c r="R2547" s="300"/>
      <c r="S2547" s="300"/>
      <c r="T2547" s="300"/>
      <c r="U2547" s="52"/>
      <c r="V2547" s="295" t="str">
        <f>IF(SUM(AF2547:AL2548)=0,"",SUM(AF2547:AL2547))</f>
        <v/>
      </c>
      <c r="W2547" s="56"/>
      <c r="X2547" s="52"/>
      <c r="AE2547" s="42">
        <f>VLOOKUP(I2547,vylosovanie!$F$5:$L$41,7,0)</f>
        <v>51</v>
      </c>
      <c r="AF2547" s="57">
        <f>IF(N2547&gt;N2550,1,0)</f>
        <v>0</v>
      </c>
      <c r="AG2547" s="57">
        <f t="shared" ref="AG2547" si="3146">IF(O2547&gt;O2550,1,0)</f>
        <v>0</v>
      </c>
      <c r="AH2547" s="57">
        <f t="shared" ref="AH2547" si="3147">IF(P2547&gt;P2550,1,0)</f>
        <v>0</v>
      </c>
      <c r="AI2547" s="57">
        <f t="shared" ref="AI2547" si="3148">IF(Q2547&gt;Q2550,1,0)</f>
        <v>0</v>
      </c>
      <c r="AJ2547" s="57">
        <f t="shared" ref="AJ2547" si="3149">IF(R2547&gt;R2550,1,0)</f>
        <v>0</v>
      </c>
      <c r="AK2547" s="57">
        <f t="shared" ref="AK2547" si="3150">IF(S2547&gt;S2550,1,0)</f>
        <v>0</v>
      </c>
      <c r="AL2547" s="57">
        <f t="shared" ref="AL2547" si="3151">IF(T2547&gt;T2550,1,0)</f>
        <v>0</v>
      </c>
      <c r="AN2547" s="57" t="str">
        <f t="shared" ref="AN2547" si="3152">IF(ISBLANK(N2547)=TRUE,"",IF(AF2547=1,N2550,-N2547))</f>
        <v/>
      </c>
      <c r="AO2547" s="57" t="str">
        <f t="shared" ref="AO2547" si="3153">IF(ISBLANK(O2547)=TRUE,"",IF(AG2547=1,O2550,-O2547))</f>
        <v/>
      </c>
      <c r="AP2547" s="57" t="str">
        <f t="shared" ref="AP2547" si="3154">IF(ISBLANK(P2547)=TRUE,"",IF(AH2547=1,P2550,-P2547))</f>
        <v/>
      </c>
      <c r="AQ2547" s="57" t="str">
        <f t="shared" ref="AQ2547" si="3155">IF(ISBLANK(Q2547)=TRUE,"",IF(AI2547=1,Q2550,-Q2547))</f>
        <v/>
      </c>
      <c r="AR2547" s="57" t="str">
        <f t="shared" ref="AR2547" si="3156">IF(ISBLANK(R2547)=TRUE,"",IF(AJ2547=1,R2550,-R2547))</f>
        <v/>
      </c>
      <c r="AS2547" s="57" t="str">
        <f t="shared" ref="AS2547" si="3157">IF(ISBLANK(S2547)=TRUE,"",IF(AK2547=1,S2550,-S2547))</f>
        <v/>
      </c>
      <c r="AT2547" s="57" t="str">
        <f t="shared" ref="AT2547" si="3158">IF(ISBLANK(T2547)=TRUE,"",IF(AL2547=1,T2550,-T2547))</f>
        <v/>
      </c>
      <c r="AZ2547" s="58" t="s">
        <v>5</v>
      </c>
      <c r="BA2547" s="58">
        <v>1</v>
      </c>
    </row>
    <row r="2548" spans="1:53" ht="39.9" customHeight="1" x14ac:dyDescent="1.1000000000000001">
      <c r="C2548" s="40"/>
      <c r="D2548" s="40"/>
      <c r="E2548" s="53"/>
      <c r="F2548" s="54"/>
      <c r="G2548" s="299"/>
      <c r="H2548" s="150"/>
      <c r="I2548" s="296" t="str">
        <f>IF(ISERROR(VLOOKUP(B2547,vylosovanie!$N$10:$Q$162,3,0))=TRUE," ",VLOOKUP(B2547,vylosovanie!$N$10:$Q$162,4,0))</f>
        <v xml:space="preserve"> </v>
      </c>
      <c r="J2548" s="297"/>
      <c r="K2548" s="297"/>
      <c r="L2548" s="297"/>
      <c r="M2548" s="52"/>
      <c r="N2548" s="301"/>
      <c r="O2548" s="301"/>
      <c r="P2548" s="301"/>
      <c r="Q2548" s="301"/>
      <c r="R2548" s="301"/>
      <c r="S2548" s="301"/>
      <c r="T2548" s="301"/>
      <c r="U2548" s="52"/>
      <c r="V2548" s="295"/>
      <c r="W2548" s="56"/>
      <c r="X2548" s="52"/>
      <c r="AE2548" s="42">
        <f>VLOOKUP(I2550,vylosovanie!$F$5:$L$41,7,0)</f>
        <v>51</v>
      </c>
      <c r="AF2548" s="57">
        <f>IF(N2550&gt;N2547,1,0)</f>
        <v>0</v>
      </c>
      <c r="AG2548" s="57">
        <f t="shared" ref="AG2548" si="3159">IF(O2550&gt;O2547,1,0)</f>
        <v>0</v>
      </c>
      <c r="AH2548" s="57">
        <f t="shared" ref="AH2548" si="3160">IF(P2550&gt;P2547,1,0)</f>
        <v>0</v>
      </c>
      <c r="AI2548" s="57">
        <f t="shared" ref="AI2548" si="3161">IF(Q2550&gt;Q2547,1,0)</f>
        <v>0</v>
      </c>
      <c r="AJ2548" s="57">
        <f t="shared" ref="AJ2548" si="3162">IF(R2550&gt;R2547,1,0)</f>
        <v>0</v>
      </c>
      <c r="AK2548" s="57">
        <f t="shared" ref="AK2548" si="3163">IF(S2550&gt;S2547,1,0)</f>
        <v>0</v>
      </c>
      <c r="AL2548" s="57">
        <f t="shared" ref="AL2548" si="3164">IF(T2550&gt;T2547,1,0)</f>
        <v>0</v>
      </c>
      <c r="AN2548" s="57" t="str">
        <f t="shared" ref="AN2548" si="3165">IF(ISBLANK(N2550)=TRUE,"",IF(AF2548=1,N2547,-N2550))</f>
        <v/>
      </c>
      <c r="AO2548" s="57" t="str">
        <f t="shared" ref="AO2548" si="3166">IF(ISBLANK(O2550)=TRUE,"",IF(AG2548=1,O2547,-O2550))</f>
        <v/>
      </c>
      <c r="AP2548" s="57" t="str">
        <f t="shared" ref="AP2548" si="3167">IF(ISBLANK(P2550)=TRUE,"",IF(AH2548=1,P2547,-P2550))</f>
        <v/>
      </c>
      <c r="AQ2548" s="57" t="str">
        <f t="shared" ref="AQ2548" si="3168">IF(ISBLANK(Q2550)=TRUE,"",IF(AI2548=1,Q2547,-Q2550))</f>
        <v/>
      </c>
      <c r="AR2548" s="57" t="str">
        <f t="shared" ref="AR2548" si="3169">IF(ISBLANK(R2550)=TRUE,"",IF(AJ2548=1,R2547,-R2550))</f>
        <v/>
      </c>
      <c r="AS2548" s="57" t="str">
        <f t="shared" ref="AS2548" si="3170">IF(ISBLANK(S2550)=TRUE,"",IF(AK2548=1,S2547,-S2550))</f>
        <v/>
      </c>
      <c r="AT2548" s="57" t="str">
        <f t="shared" ref="AT2548" si="3171">IF(ISBLANK(T2550)=TRUE,"",IF(AL2548=1,T2547,-T2550))</f>
        <v/>
      </c>
      <c r="AZ2548" s="58" t="s">
        <v>10</v>
      </c>
      <c r="BA2548" s="58">
        <v>2</v>
      </c>
    </row>
    <row r="2549" spans="1:53" ht="39.9" customHeight="1" x14ac:dyDescent="1.1000000000000001">
      <c r="C2549" s="40"/>
      <c r="D2549" s="40"/>
      <c r="E2549" s="53" t="s">
        <v>20</v>
      </c>
      <c r="F2549" s="54" t="e">
        <f>VLOOKUP(A2545,'zoznam zapasov pomoc'!$A$6:$K$133,9,0)</f>
        <v>#N/A</v>
      </c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6"/>
      <c r="X2549" s="52"/>
      <c r="AZ2549" s="58" t="s">
        <v>23</v>
      </c>
      <c r="BA2549" s="58">
        <v>3</v>
      </c>
    </row>
    <row r="2550" spans="1:53" ht="39.9" customHeight="1" x14ac:dyDescent="1.1000000000000001">
      <c r="A2550" s="41" t="e">
        <f>CONCATENATE(2,A2545)</f>
        <v>#N/A</v>
      </c>
      <c r="B2550" s="41" t="e">
        <f>VLOOKUP(A2550,'KO KODY SPOLU'!$A$3:$B$478,2,0)</f>
        <v>#N/A</v>
      </c>
      <c r="C2550" s="40"/>
      <c r="D2550" s="40"/>
      <c r="E2550" s="53" t="s">
        <v>13</v>
      </c>
      <c r="F2550" s="59" t="e">
        <f>VLOOKUP(A2545,'zoznam zapasov pomoc'!$A$6:$K$133,10,0)</f>
        <v>#N/A</v>
      </c>
      <c r="G2550" s="298"/>
      <c r="H2550" s="150"/>
      <c r="I2550" s="296" t="str">
        <f>IF(ISERROR(VLOOKUP(B2550,vylosovanie!$N$10:$Q$162,3,0))=TRUE," ",VLOOKUP(B2550,vylosovanie!$N$10:$Q$162,3,0))</f>
        <v xml:space="preserve"> </v>
      </c>
      <c r="J2550" s="297"/>
      <c r="K2550" s="297"/>
      <c r="L2550" s="297"/>
      <c r="M2550" s="52"/>
      <c r="N2550" s="300"/>
      <c r="O2550" s="300"/>
      <c r="P2550" s="300"/>
      <c r="Q2550" s="300"/>
      <c r="R2550" s="300"/>
      <c r="S2550" s="300"/>
      <c r="T2550" s="300"/>
      <c r="U2550" s="52"/>
      <c r="V2550" s="295" t="str">
        <f>IF(SUM(AF2547:AL2548)=0,"",SUM(AF2548:AL2548))</f>
        <v/>
      </c>
      <c r="W2550" s="56"/>
      <c r="X2550" s="52"/>
      <c r="AZ2550" s="58" t="s">
        <v>24</v>
      </c>
      <c r="BA2550" s="58">
        <v>4</v>
      </c>
    </row>
    <row r="2551" spans="1:53" ht="39.9" customHeight="1" x14ac:dyDescent="1.1000000000000001">
      <c r="C2551" s="40"/>
      <c r="D2551" s="40"/>
      <c r="E2551" s="60"/>
      <c r="F2551" s="61"/>
      <c r="G2551" s="299"/>
      <c r="H2551" s="150"/>
      <c r="I2551" s="296" t="str">
        <f>IF(ISERROR(VLOOKUP(B2550,vylosovanie!$N$10:$Q$162,3,0))=TRUE," ",VLOOKUP(B2550,vylosovanie!$N$10:$Q$162,4,0))</f>
        <v xml:space="preserve"> </v>
      </c>
      <c r="J2551" s="297"/>
      <c r="K2551" s="297"/>
      <c r="L2551" s="297"/>
      <c r="M2551" s="52"/>
      <c r="N2551" s="301"/>
      <c r="O2551" s="301"/>
      <c r="P2551" s="301"/>
      <c r="Q2551" s="301"/>
      <c r="R2551" s="301"/>
      <c r="S2551" s="301"/>
      <c r="T2551" s="301"/>
      <c r="U2551" s="52"/>
      <c r="V2551" s="295"/>
      <c r="W2551" s="56"/>
      <c r="X2551" s="52"/>
      <c r="AZ2551" s="58" t="s">
        <v>25</v>
      </c>
      <c r="BA2551" s="58">
        <v>5</v>
      </c>
    </row>
    <row r="2552" spans="1:53" ht="39.9" customHeight="1" x14ac:dyDescent="1.1000000000000001">
      <c r="C2552" s="40"/>
      <c r="D2552" s="40"/>
      <c r="E2552" s="53" t="s">
        <v>36</v>
      </c>
      <c r="F2552" s="54" t="s">
        <v>476</v>
      </c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6"/>
      <c r="X2552" s="52"/>
      <c r="AZ2552" s="58" t="s">
        <v>26</v>
      </c>
      <c r="BA2552" s="58">
        <v>6</v>
      </c>
    </row>
    <row r="2553" spans="1:53" ht="39.9" customHeight="1" x14ac:dyDescent="1.1000000000000001">
      <c r="C2553" s="40"/>
      <c r="D2553" s="40"/>
      <c r="E2553" s="60"/>
      <c r="F2553" s="61"/>
      <c r="G2553" s="52"/>
      <c r="H2553" s="52"/>
      <c r="I2553" s="52" t="s">
        <v>17</v>
      </c>
      <c r="J2553" s="52"/>
      <c r="K2553" s="52"/>
      <c r="L2553" s="52"/>
      <c r="M2553" s="52"/>
      <c r="N2553" s="62"/>
      <c r="O2553" s="55"/>
      <c r="P2553" s="55" t="s">
        <v>19</v>
      </c>
      <c r="Q2553" s="55"/>
      <c r="R2553" s="55"/>
      <c r="S2553" s="55"/>
      <c r="T2553" s="55"/>
      <c r="U2553" s="52"/>
      <c r="V2553" s="52"/>
      <c r="W2553" s="56"/>
      <c r="X2553" s="52"/>
      <c r="AZ2553" s="58" t="s">
        <v>27</v>
      </c>
      <c r="BA2553" s="58">
        <v>7</v>
      </c>
    </row>
    <row r="2554" spans="1:53" ht="39.9" customHeight="1" x14ac:dyDescent="1.1000000000000001">
      <c r="E2554" s="53" t="s">
        <v>11</v>
      </c>
      <c r="F2554" s="54"/>
      <c r="G2554" s="52"/>
      <c r="H2554" s="52"/>
      <c r="I2554" s="294"/>
      <c r="J2554" s="294"/>
      <c r="K2554" s="294"/>
      <c r="L2554" s="294"/>
      <c r="M2554" s="52"/>
      <c r="N2554" s="291" t="str">
        <f>IF(I2547="x",I2550,IF(I2550="x",I2547,IF(V2547="w",I2547,IF(V2550="w",I2550,IF(V2547&gt;V2550,I2547,IF(V2550&gt;V2547,I2550," "))))))</f>
        <v xml:space="preserve"> </v>
      </c>
      <c r="O2554" s="302"/>
      <c r="P2554" s="302"/>
      <c r="Q2554" s="302"/>
      <c r="R2554" s="302"/>
      <c r="S2554" s="303"/>
      <c r="T2554" s="52"/>
      <c r="U2554" s="52"/>
      <c r="V2554" s="52"/>
      <c r="W2554" s="56"/>
      <c r="X2554" s="52"/>
      <c r="AZ2554" s="58" t="s">
        <v>28</v>
      </c>
      <c r="BA2554" s="58">
        <v>8</v>
      </c>
    </row>
    <row r="2555" spans="1:53" ht="39.9" customHeight="1" x14ac:dyDescent="1.1000000000000001">
      <c r="E2555" s="60"/>
      <c r="F2555" s="61"/>
      <c r="G2555" s="52"/>
      <c r="H2555" s="52"/>
      <c r="I2555" s="294"/>
      <c r="J2555" s="294"/>
      <c r="K2555" s="294"/>
      <c r="L2555" s="294"/>
      <c r="M2555" s="52"/>
      <c r="N2555" s="291" t="str">
        <f>IF(I2548="x",I2551,IF(I2551="x",I2548,IF(V2547="w",I2548,IF(V2550="w",I2551,IF(V2547&gt;V2550,I2548,IF(V2550&gt;V2547,I2551," "))))))</f>
        <v xml:space="preserve"> </v>
      </c>
      <c r="O2555" s="302"/>
      <c r="P2555" s="302"/>
      <c r="Q2555" s="302"/>
      <c r="R2555" s="302"/>
      <c r="S2555" s="303"/>
      <c r="T2555" s="52"/>
      <c r="U2555" s="52"/>
      <c r="V2555" s="52"/>
      <c r="W2555" s="56"/>
      <c r="X2555" s="52"/>
    </row>
    <row r="2556" spans="1:53" ht="39.9" customHeight="1" x14ac:dyDescent="1.1000000000000001">
      <c r="E2556" s="53" t="s">
        <v>12</v>
      </c>
      <c r="F2556" s="149" t="e">
        <f>IF($K$1=8,VLOOKUP('zapisy k stolom'!F2545,PAVUK!$GR$2:$GS$8,2,0),IF($K$1=16,VLOOKUP('zapisy k stolom'!F2545,PAVUK!$HF$2:$HG$16,2,0),IF($K$1=32,VLOOKUP('zapisy k stolom'!F2545,PAVUK!$HB$2:$HC$32,2,0),IF('zapisy k stolom'!$K$1=64,VLOOKUP('zapisy k stolom'!F2545,PAVUK!$GX$2:$GY$64,2,0),IF('zapisy k stolom'!$K$1=128,VLOOKUP('zapisy k stolom'!F2545,PAVUK!$GT$2:$GU$128,2,0))))))</f>
        <v>#N/A</v>
      </c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6"/>
      <c r="X2556" s="52"/>
    </row>
    <row r="2557" spans="1:53" ht="39.9" customHeight="1" x14ac:dyDescent="1.1000000000000001">
      <c r="E2557" s="60"/>
      <c r="F2557" s="61"/>
      <c r="G2557" s="52"/>
      <c r="H2557" s="52" t="s">
        <v>18</v>
      </c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6"/>
      <c r="X2557" s="52"/>
    </row>
    <row r="2558" spans="1:53" ht="39.9" customHeight="1" x14ac:dyDescent="1.1000000000000001">
      <c r="E2558" s="60"/>
      <c r="F2558" s="61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6"/>
      <c r="X2558" s="52"/>
    </row>
    <row r="2559" spans="1:53" ht="39.9" customHeight="1" x14ac:dyDescent="1.1000000000000001">
      <c r="E2559" s="60"/>
      <c r="F2559" s="61"/>
      <c r="G2559" s="52"/>
      <c r="H2559" s="52"/>
      <c r="I2559" s="289" t="str">
        <f>I2547</f>
        <v xml:space="preserve"> </v>
      </c>
      <c r="J2559" s="289"/>
      <c r="K2559" s="289"/>
      <c r="L2559" s="289"/>
      <c r="M2559" s="52"/>
      <c r="N2559" s="52"/>
      <c r="P2559" s="289" t="str">
        <f>I2550</f>
        <v xml:space="preserve"> </v>
      </c>
      <c r="Q2559" s="289"/>
      <c r="R2559" s="289"/>
      <c r="S2559" s="289"/>
      <c r="T2559" s="290"/>
      <c r="U2559" s="290"/>
      <c r="V2559" s="52"/>
      <c r="W2559" s="56"/>
      <c r="X2559" s="52"/>
    </row>
    <row r="2560" spans="1:53" ht="39.9" customHeight="1" x14ac:dyDescent="1.1000000000000001">
      <c r="E2560" s="60"/>
      <c r="F2560" s="61"/>
      <c r="G2560" s="52"/>
      <c r="H2560" s="52"/>
      <c r="I2560" s="289" t="str">
        <f>I2548</f>
        <v xml:space="preserve"> </v>
      </c>
      <c r="J2560" s="289"/>
      <c r="K2560" s="289"/>
      <c r="L2560" s="289"/>
      <c r="M2560" s="52"/>
      <c r="N2560" s="52"/>
      <c r="O2560" s="52"/>
      <c r="P2560" s="289" t="str">
        <f>I2551</f>
        <v xml:space="preserve"> </v>
      </c>
      <c r="Q2560" s="289"/>
      <c r="R2560" s="289"/>
      <c r="S2560" s="289"/>
      <c r="T2560" s="290"/>
      <c r="U2560" s="290"/>
      <c r="V2560" s="52"/>
      <c r="W2560" s="56"/>
      <c r="X2560" s="52"/>
    </row>
    <row r="2561" spans="1:53" ht="69.900000000000006" customHeight="1" x14ac:dyDescent="1.1000000000000001">
      <c r="E2561" s="53"/>
      <c r="F2561" s="54"/>
      <c r="G2561" s="52"/>
      <c r="H2561" s="63" t="s">
        <v>21</v>
      </c>
      <c r="I2561" s="291"/>
      <c r="J2561" s="292"/>
      <c r="K2561" s="292"/>
      <c r="L2561" s="293"/>
      <c r="M2561" s="52"/>
      <c r="N2561" s="52"/>
      <c r="O2561" s="63" t="s">
        <v>21</v>
      </c>
      <c r="P2561" s="294"/>
      <c r="Q2561" s="294"/>
      <c r="R2561" s="294"/>
      <c r="S2561" s="294"/>
      <c r="T2561" s="294"/>
      <c r="U2561" s="294"/>
      <c r="V2561" s="52"/>
      <c r="W2561" s="56"/>
      <c r="X2561" s="52"/>
    </row>
    <row r="2562" spans="1:53" ht="69.900000000000006" customHeight="1" x14ac:dyDescent="1.1000000000000001">
      <c r="E2562" s="53"/>
      <c r="F2562" s="54"/>
      <c r="G2562" s="52"/>
      <c r="H2562" s="63" t="s">
        <v>22</v>
      </c>
      <c r="I2562" s="294"/>
      <c r="J2562" s="294"/>
      <c r="K2562" s="294"/>
      <c r="L2562" s="294"/>
      <c r="M2562" s="52"/>
      <c r="N2562" s="52"/>
      <c r="O2562" s="63" t="s">
        <v>22</v>
      </c>
      <c r="P2562" s="294"/>
      <c r="Q2562" s="294"/>
      <c r="R2562" s="294"/>
      <c r="S2562" s="294"/>
      <c r="T2562" s="294"/>
      <c r="U2562" s="294"/>
      <c r="V2562" s="52"/>
      <c r="W2562" s="56"/>
      <c r="X2562" s="52"/>
    </row>
    <row r="2563" spans="1:53" ht="69.900000000000006" customHeight="1" x14ac:dyDescent="1.1000000000000001">
      <c r="E2563" s="53"/>
      <c r="F2563" s="54"/>
      <c r="G2563" s="52"/>
      <c r="H2563" s="63" t="s">
        <v>22</v>
      </c>
      <c r="I2563" s="294"/>
      <c r="J2563" s="294"/>
      <c r="K2563" s="294"/>
      <c r="L2563" s="294"/>
      <c r="M2563" s="52"/>
      <c r="N2563" s="52"/>
      <c r="O2563" s="63" t="s">
        <v>22</v>
      </c>
      <c r="P2563" s="294"/>
      <c r="Q2563" s="294"/>
      <c r="R2563" s="294"/>
      <c r="S2563" s="294"/>
      <c r="T2563" s="294"/>
      <c r="U2563" s="294"/>
      <c r="V2563" s="52"/>
      <c r="W2563" s="56"/>
      <c r="X2563" s="52"/>
    </row>
    <row r="2564" spans="1:53" ht="39.9" customHeight="1" thickBot="1" x14ac:dyDescent="1.1499999999999999">
      <c r="E2564" s="64"/>
      <c r="F2564" s="65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7"/>
      <c r="U2564" s="67"/>
      <c r="V2564" s="67"/>
      <c r="W2564" s="68"/>
      <c r="X2564" s="52"/>
    </row>
    <row r="2565" spans="1:53" ht="61.8" thickBot="1" x14ac:dyDescent="1.1499999999999999"/>
    <row r="2566" spans="1:53" ht="39.9" customHeight="1" x14ac:dyDescent="1.1000000000000001">
      <c r="A2566" s="41" t="e">
        <f>F2577</f>
        <v>#N/A</v>
      </c>
      <c r="C2566" s="40"/>
      <c r="D2566" s="40"/>
      <c r="E2566" s="48" t="s">
        <v>39</v>
      </c>
      <c r="F2566" s="49">
        <f>F2545+1</f>
        <v>123</v>
      </c>
      <c r="G2566" s="50"/>
      <c r="H2566" s="86" t="s">
        <v>192</v>
      </c>
      <c r="I2566" s="50"/>
      <c r="J2566" s="50"/>
      <c r="K2566" s="50"/>
      <c r="L2566" s="50"/>
      <c r="M2566" s="50"/>
      <c r="N2566" s="50"/>
      <c r="O2566" s="50"/>
      <c r="P2566" s="50"/>
      <c r="Q2566" s="50"/>
      <c r="R2566" s="50"/>
      <c r="S2566" s="50"/>
      <c r="T2566" s="50"/>
      <c r="U2566" s="50"/>
      <c r="V2566" s="50" t="s">
        <v>15</v>
      </c>
      <c r="W2566" s="51"/>
      <c r="X2566" s="52"/>
      <c r="Y2566" s="42" t="e">
        <f>A2568</f>
        <v>#N/A</v>
      </c>
      <c r="Z2566" s="47" t="str">
        <f>CONCATENATE("(",V2568,":",V2571,")")</f>
        <v>(:)</v>
      </c>
      <c r="AA2566" s="44" t="str">
        <f>IF(N2575=" ","",IF(N2575=I2568,B2568,IF(N2575=I2571,B2571," ")))</f>
        <v/>
      </c>
      <c r="AB2566" s="44" t="str">
        <f>IF(V2568&gt;V2571,AV2566,IF(V2571&gt;V2568,AV2567,""))</f>
        <v/>
      </c>
      <c r="AC2566" s="44" t="e">
        <f>CONCATENATE("Tbl.: ",F2568,"   H: ",F2571,"   D: ",F2570)</f>
        <v>#N/A</v>
      </c>
      <c r="AD2566" s="42" t="e">
        <f>IF(OR(I2571="X",I2568="X"),"",IF(N2575=I2568,B2571,B2568))</f>
        <v>#N/A</v>
      </c>
      <c r="AE2566" s="42" t="s">
        <v>4</v>
      </c>
      <c r="AV2566" s="45" t="str">
        <f>CONCATENATE(V2568,":",V2571, " ( ",AN2568,",",AO2568,",",AP2568,",",AQ2568,",",AR2568,",",AS2568,",",AT2568," ) ")</f>
        <v xml:space="preserve">: ( ,,,,,, ) </v>
      </c>
    </row>
    <row r="2567" spans="1:53" ht="39.9" customHeight="1" x14ac:dyDescent="1.1000000000000001">
      <c r="C2567" s="40"/>
      <c r="D2567" s="40"/>
      <c r="E2567" s="53"/>
      <c r="F2567" s="54"/>
      <c r="G2567" s="85" t="s">
        <v>191</v>
      </c>
      <c r="H2567" s="87" t="s">
        <v>193</v>
      </c>
      <c r="I2567" s="52"/>
      <c r="J2567" s="52"/>
      <c r="K2567" s="52"/>
      <c r="L2567" s="52"/>
      <c r="M2567" s="52"/>
      <c r="N2567" s="55">
        <v>1</v>
      </c>
      <c r="O2567" s="55">
        <v>2</v>
      </c>
      <c r="P2567" s="55">
        <v>3</v>
      </c>
      <c r="Q2567" s="55">
        <v>4</v>
      </c>
      <c r="R2567" s="55">
        <v>5</v>
      </c>
      <c r="S2567" s="55">
        <v>6</v>
      </c>
      <c r="T2567" s="55">
        <v>7</v>
      </c>
      <c r="U2567" s="52"/>
      <c r="V2567" s="55" t="s">
        <v>16</v>
      </c>
      <c r="W2567" s="56"/>
      <c r="X2567" s="52"/>
      <c r="AE2567" s="42" t="s">
        <v>38</v>
      </c>
      <c r="AV2567" s="45" t="str">
        <f>CONCATENATE(V2571,":",V2568, " ( ",AN2569,",",AO2569,",",AP2569,",",AQ2569,",",AR2569,",",AS2569,",",AT2569," ) ")</f>
        <v xml:space="preserve">: ( ,,,,,, ) </v>
      </c>
    </row>
    <row r="2568" spans="1:53" ht="39.9" customHeight="1" x14ac:dyDescent="1.1000000000000001">
      <c r="A2568" s="41" t="e">
        <f>CONCATENATE(1,A2566)</f>
        <v>#N/A</v>
      </c>
      <c r="B2568" s="41" t="e">
        <f>VLOOKUP(A2568,'KO KODY SPOLU'!$A$3:$B$478,2,0)</f>
        <v>#N/A</v>
      </c>
      <c r="C2568" s="40"/>
      <c r="D2568" s="40"/>
      <c r="E2568" s="53" t="s">
        <v>14</v>
      </c>
      <c r="F2568" s="54" t="e">
        <f>VLOOKUP(A2566,'zoznam zapasov pomoc'!$A$6:$K$133,11,0)</f>
        <v>#N/A</v>
      </c>
      <c r="G2568" s="298"/>
      <c r="H2568" s="150"/>
      <c r="I2568" s="296" t="str">
        <f>IF(ISERROR(VLOOKUP(B2568,vylosovanie!$N$10:$Q$162,3,0))=TRUE," ",VLOOKUP(B2568,vylosovanie!$N$10:$Q$162,3,0))</f>
        <v xml:space="preserve"> </v>
      </c>
      <c r="J2568" s="297"/>
      <c r="K2568" s="297"/>
      <c r="L2568" s="297"/>
      <c r="M2568" s="52"/>
      <c r="N2568" s="300"/>
      <c r="O2568" s="300"/>
      <c r="P2568" s="300"/>
      <c r="Q2568" s="300"/>
      <c r="R2568" s="300"/>
      <c r="S2568" s="300"/>
      <c r="T2568" s="300"/>
      <c r="U2568" s="52"/>
      <c r="V2568" s="295" t="str">
        <f>IF(SUM(AF2568:AL2569)=0,"",SUM(AF2568:AL2568))</f>
        <v/>
      </c>
      <c r="W2568" s="56"/>
      <c r="X2568" s="52"/>
      <c r="AE2568" s="42">
        <f>VLOOKUP(I2568,vylosovanie!$F$5:$L$41,7,0)</f>
        <v>51</v>
      </c>
      <c r="AF2568" s="57">
        <f>IF(N2568&gt;N2571,1,0)</f>
        <v>0</v>
      </c>
      <c r="AG2568" s="57">
        <f t="shared" ref="AG2568" si="3172">IF(O2568&gt;O2571,1,0)</f>
        <v>0</v>
      </c>
      <c r="AH2568" s="57">
        <f t="shared" ref="AH2568" si="3173">IF(P2568&gt;P2571,1,0)</f>
        <v>0</v>
      </c>
      <c r="AI2568" s="57">
        <f t="shared" ref="AI2568" si="3174">IF(Q2568&gt;Q2571,1,0)</f>
        <v>0</v>
      </c>
      <c r="AJ2568" s="57">
        <f t="shared" ref="AJ2568" si="3175">IF(R2568&gt;R2571,1,0)</f>
        <v>0</v>
      </c>
      <c r="AK2568" s="57">
        <f t="shared" ref="AK2568" si="3176">IF(S2568&gt;S2571,1,0)</f>
        <v>0</v>
      </c>
      <c r="AL2568" s="57">
        <f t="shared" ref="AL2568" si="3177">IF(T2568&gt;T2571,1,0)</f>
        <v>0</v>
      </c>
      <c r="AN2568" s="57" t="str">
        <f t="shared" ref="AN2568" si="3178">IF(ISBLANK(N2568)=TRUE,"",IF(AF2568=1,N2571,-N2568))</f>
        <v/>
      </c>
      <c r="AO2568" s="57" t="str">
        <f t="shared" ref="AO2568" si="3179">IF(ISBLANK(O2568)=TRUE,"",IF(AG2568=1,O2571,-O2568))</f>
        <v/>
      </c>
      <c r="AP2568" s="57" t="str">
        <f t="shared" ref="AP2568" si="3180">IF(ISBLANK(P2568)=TRUE,"",IF(AH2568=1,P2571,-P2568))</f>
        <v/>
      </c>
      <c r="AQ2568" s="57" t="str">
        <f t="shared" ref="AQ2568" si="3181">IF(ISBLANK(Q2568)=TRUE,"",IF(AI2568=1,Q2571,-Q2568))</f>
        <v/>
      </c>
      <c r="AR2568" s="57" t="str">
        <f t="shared" ref="AR2568" si="3182">IF(ISBLANK(R2568)=TRUE,"",IF(AJ2568=1,R2571,-R2568))</f>
        <v/>
      </c>
      <c r="AS2568" s="57" t="str">
        <f t="shared" ref="AS2568" si="3183">IF(ISBLANK(S2568)=TRUE,"",IF(AK2568=1,S2571,-S2568))</f>
        <v/>
      </c>
      <c r="AT2568" s="57" t="str">
        <f t="shared" ref="AT2568" si="3184">IF(ISBLANK(T2568)=TRUE,"",IF(AL2568=1,T2571,-T2568))</f>
        <v/>
      </c>
      <c r="AZ2568" s="58" t="s">
        <v>5</v>
      </c>
      <c r="BA2568" s="58">
        <v>1</v>
      </c>
    </row>
    <row r="2569" spans="1:53" ht="39.9" customHeight="1" x14ac:dyDescent="1.1000000000000001">
      <c r="C2569" s="40"/>
      <c r="D2569" s="40"/>
      <c r="E2569" s="53"/>
      <c r="F2569" s="54"/>
      <c r="G2569" s="299"/>
      <c r="H2569" s="150"/>
      <c r="I2569" s="296" t="str">
        <f>IF(ISERROR(VLOOKUP(B2568,vylosovanie!$N$10:$Q$162,3,0))=TRUE," ",VLOOKUP(B2568,vylosovanie!$N$10:$Q$162,4,0))</f>
        <v xml:space="preserve"> </v>
      </c>
      <c r="J2569" s="297"/>
      <c r="K2569" s="297"/>
      <c r="L2569" s="297"/>
      <c r="M2569" s="52"/>
      <c r="N2569" s="301"/>
      <c r="O2569" s="301"/>
      <c r="P2569" s="301"/>
      <c r="Q2569" s="301"/>
      <c r="R2569" s="301"/>
      <c r="S2569" s="301"/>
      <c r="T2569" s="301"/>
      <c r="U2569" s="52"/>
      <c r="V2569" s="295"/>
      <c r="W2569" s="56"/>
      <c r="X2569" s="52"/>
      <c r="AE2569" s="42">
        <f>VLOOKUP(I2571,vylosovanie!$F$5:$L$41,7,0)</f>
        <v>51</v>
      </c>
      <c r="AF2569" s="57">
        <f>IF(N2571&gt;N2568,1,0)</f>
        <v>0</v>
      </c>
      <c r="AG2569" s="57">
        <f t="shared" ref="AG2569" si="3185">IF(O2571&gt;O2568,1,0)</f>
        <v>0</v>
      </c>
      <c r="AH2569" s="57">
        <f t="shared" ref="AH2569" si="3186">IF(P2571&gt;P2568,1,0)</f>
        <v>0</v>
      </c>
      <c r="AI2569" s="57">
        <f t="shared" ref="AI2569" si="3187">IF(Q2571&gt;Q2568,1,0)</f>
        <v>0</v>
      </c>
      <c r="AJ2569" s="57">
        <f t="shared" ref="AJ2569" si="3188">IF(R2571&gt;R2568,1,0)</f>
        <v>0</v>
      </c>
      <c r="AK2569" s="57">
        <f t="shared" ref="AK2569" si="3189">IF(S2571&gt;S2568,1,0)</f>
        <v>0</v>
      </c>
      <c r="AL2569" s="57">
        <f t="shared" ref="AL2569" si="3190">IF(T2571&gt;T2568,1,0)</f>
        <v>0</v>
      </c>
      <c r="AN2569" s="57" t="str">
        <f t="shared" ref="AN2569" si="3191">IF(ISBLANK(N2571)=TRUE,"",IF(AF2569=1,N2568,-N2571))</f>
        <v/>
      </c>
      <c r="AO2569" s="57" t="str">
        <f t="shared" ref="AO2569" si="3192">IF(ISBLANK(O2571)=TRUE,"",IF(AG2569=1,O2568,-O2571))</f>
        <v/>
      </c>
      <c r="AP2569" s="57" t="str">
        <f t="shared" ref="AP2569" si="3193">IF(ISBLANK(P2571)=TRUE,"",IF(AH2569=1,P2568,-P2571))</f>
        <v/>
      </c>
      <c r="AQ2569" s="57" t="str">
        <f t="shared" ref="AQ2569" si="3194">IF(ISBLANK(Q2571)=TRUE,"",IF(AI2569=1,Q2568,-Q2571))</f>
        <v/>
      </c>
      <c r="AR2569" s="57" t="str">
        <f t="shared" ref="AR2569" si="3195">IF(ISBLANK(R2571)=TRUE,"",IF(AJ2569=1,R2568,-R2571))</f>
        <v/>
      </c>
      <c r="AS2569" s="57" t="str">
        <f t="shared" ref="AS2569" si="3196">IF(ISBLANK(S2571)=TRUE,"",IF(AK2569=1,S2568,-S2571))</f>
        <v/>
      </c>
      <c r="AT2569" s="57" t="str">
        <f t="shared" ref="AT2569" si="3197">IF(ISBLANK(T2571)=TRUE,"",IF(AL2569=1,T2568,-T2571))</f>
        <v/>
      </c>
      <c r="AZ2569" s="58" t="s">
        <v>10</v>
      </c>
      <c r="BA2569" s="58">
        <v>2</v>
      </c>
    </row>
    <row r="2570" spans="1:53" ht="39.9" customHeight="1" x14ac:dyDescent="1.1000000000000001">
      <c r="C2570" s="40"/>
      <c r="D2570" s="40"/>
      <c r="E2570" s="53" t="s">
        <v>20</v>
      </c>
      <c r="F2570" s="54" t="e">
        <f>VLOOKUP(A2566,'zoznam zapasov pomoc'!$A$6:$K$133,9,0)</f>
        <v>#N/A</v>
      </c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6"/>
      <c r="X2570" s="52"/>
      <c r="AZ2570" s="58" t="s">
        <v>23</v>
      </c>
      <c r="BA2570" s="58">
        <v>3</v>
      </c>
    </row>
    <row r="2571" spans="1:53" ht="39.9" customHeight="1" x14ac:dyDescent="1.1000000000000001">
      <c r="A2571" s="41" t="e">
        <f>CONCATENATE(2,A2566)</f>
        <v>#N/A</v>
      </c>
      <c r="B2571" s="41" t="e">
        <f>VLOOKUP(A2571,'KO KODY SPOLU'!$A$3:$B$478,2,0)</f>
        <v>#N/A</v>
      </c>
      <c r="C2571" s="40"/>
      <c r="D2571" s="40"/>
      <c r="E2571" s="53" t="s">
        <v>13</v>
      </c>
      <c r="F2571" s="59" t="e">
        <f>VLOOKUP(A2566,'zoznam zapasov pomoc'!$A$6:$K$133,10,0)</f>
        <v>#N/A</v>
      </c>
      <c r="G2571" s="298"/>
      <c r="H2571" s="150"/>
      <c r="I2571" s="296" t="str">
        <f>IF(ISERROR(VLOOKUP(B2571,vylosovanie!$N$10:$Q$162,3,0))=TRUE," ",VLOOKUP(B2571,vylosovanie!$N$10:$Q$162,3,0))</f>
        <v xml:space="preserve"> </v>
      </c>
      <c r="J2571" s="297"/>
      <c r="K2571" s="297"/>
      <c r="L2571" s="297"/>
      <c r="M2571" s="52"/>
      <c r="N2571" s="300"/>
      <c r="O2571" s="300"/>
      <c r="P2571" s="300"/>
      <c r="Q2571" s="300"/>
      <c r="R2571" s="300"/>
      <c r="S2571" s="300"/>
      <c r="T2571" s="300"/>
      <c r="U2571" s="52"/>
      <c r="V2571" s="295" t="str">
        <f>IF(SUM(AF2568:AL2569)=0,"",SUM(AF2569:AL2569))</f>
        <v/>
      </c>
      <c r="W2571" s="56"/>
      <c r="X2571" s="52"/>
      <c r="AZ2571" s="58" t="s">
        <v>24</v>
      </c>
      <c r="BA2571" s="58">
        <v>4</v>
      </c>
    </row>
    <row r="2572" spans="1:53" ht="39.9" customHeight="1" x14ac:dyDescent="1.1000000000000001">
      <c r="C2572" s="40"/>
      <c r="D2572" s="40"/>
      <c r="E2572" s="60"/>
      <c r="F2572" s="61"/>
      <c r="G2572" s="299"/>
      <c r="H2572" s="150"/>
      <c r="I2572" s="296" t="str">
        <f>IF(ISERROR(VLOOKUP(B2571,vylosovanie!$N$10:$Q$162,3,0))=TRUE," ",VLOOKUP(B2571,vylosovanie!$N$10:$Q$162,4,0))</f>
        <v xml:space="preserve"> </v>
      </c>
      <c r="J2572" s="297"/>
      <c r="K2572" s="297"/>
      <c r="L2572" s="297"/>
      <c r="M2572" s="52"/>
      <c r="N2572" s="301"/>
      <c r="O2572" s="301"/>
      <c r="P2572" s="301"/>
      <c r="Q2572" s="301"/>
      <c r="R2572" s="301"/>
      <c r="S2572" s="301"/>
      <c r="T2572" s="301"/>
      <c r="U2572" s="52"/>
      <c r="V2572" s="295"/>
      <c r="W2572" s="56"/>
      <c r="X2572" s="52"/>
      <c r="AZ2572" s="58" t="s">
        <v>25</v>
      </c>
      <c r="BA2572" s="58">
        <v>5</v>
      </c>
    </row>
    <row r="2573" spans="1:53" ht="39.9" customHeight="1" x14ac:dyDescent="1.1000000000000001">
      <c r="C2573" s="40"/>
      <c r="D2573" s="40"/>
      <c r="E2573" s="53" t="s">
        <v>36</v>
      </c>
      <c r="F2573" s="54" t="s">
        <v>476</v>
      </c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6"/>
      <c r="X2573" s="52"/>
      <c r="AZ2573" s="58" t="s">
        <v>26</v>
      </c>
      <c r="BA2573" s="58">
        <v>6</v>
      </c>
    </row>
    <row r="2574" spans="1:53" ht="39.9" customHeight="1" x14ac:dyDescent="1.1000000000000001">
      <c r="C2574" s="40"/>
      <c r="D2574" s="40"/>
      <c r="E2574" s="60"/>
      <c r="F2574" s="61"/>
      <c r="G2574" s="52"/>
      <c r="H2574" s="52"/>
      <c r="I2574" s="52" t="s">
        <v>17</v>
      </c>
      <c r="J2574" s="52"/>
      <c r="K2574" s="52"/>
      <c r="L2574" s="52"/>
      <c r="M2574" s="52"/>
      <c r="N2574" s="62"/>
      <c r="O2574" s="55"/>
      <c r="P2574" s="55" t="s">
        <v>19</v>
      </c>
      <c r="Q2574" s="55"/>
      <c r="R2574" s="55"/>
      <c r="S2574" s="55"/>
      <c r="T2574" s="55"/>
      <c r="U2574" s="52"/>
      <c r="V2574" s="52"/>
      <c r="W2574" s="56"/>
      <c r="X2574" s="52"/>
      <c r="AZ2574" s="58" t="s">
        <v>27</v>
      </c>
      <c r="BA2574" s="58">
        <v>7</v>
      </c>
    </row>
    <row r="2575" spans="1:53" ht="39.9" customHeight="1" x14ac:dyDescent="1.1000000000000001">
      <c r="E2575" s="53" t="s">
        <v>11</v>
      </c>
      <c r="F2575" s="54"/>
      <c r="G2575" s="52"/>
      <c r="H2575" s="52"/>
      <c r="I2575" s="294"/>
      <c r="J2575" s="294"/>
      <c r="K2575" s="294"/>
      <c r="L2575" s="294"/>
      <c r="M2575" s="52"/>
      <c r="N2575" s="291" t="str">
        <f>IF(I2568="x",I2571,IF(I2571="x",I2568,IF(V2568="w",I2568,IF(V2571="w",I2571,IF(V2568&gt;V2571,I2568,IF(V2571&gt;V2568,I2571," "))))))</f>
        <v xml:space="preserve"> </v>
      </c>
      <c r="O2575" s="302"/>
      <c r="P2575" s="302"/>
      <c r="Q2575" s="302"/>
      <c r="R2575" s="302"/>
      <c r="S2575" s="303"/>
      <c r="T2575" s="52"/>
      <c r="U2575" s="52"/>
      <c r="V2575" s="52"/>
      <c r="W2575" s="56"/>
      <c r="X2575" s="52"/>
      <c r="AZ2575" s="58" t="s">
        <v>28</v>
      </c>
      <c r="BA2575" s="58">
        <v>8</v>
      </c>
    </row>
    <row r="2576" spans="1:53" ht="39.9" customHeight="1" x14ac:dyDescent="1.1000000000000001">
      <c r="E2576" s="60"/>
      <c r="F2576" s="61"/>
      <c r="G2576" s="52"/>
      <c r="H2576" s="52"/>
      <c r="I2576" s="294"/>
      <c r="J2576" s="294"/>
      <c r="K2576" s="294"/>
      <c r="L2576" s="294"/>
      <c r="M2576" s="52"/>
      <c r="N2576" s="291" t="str">
        <f>IF(I2569="x",I2572,IF(I2572="x",I2569,IF(V2568="w",I2569,IF(V2571="w",I2572,IF(V2568&gt;V2571,I2569,IF(V2571&gt;V2568,I2572," "))))))</f>
        <v xml:space="preserve"> </v>
      </c>
      <c r="O2576" s="302"/>
      <c r="P2576" s="302"/>
      <c r="Q2576" s="302"/>
      <c r="R2576" s="302"/>
      <c r="S2576" s="303"/>
      <c r="T2576" s="52"/>
      <c r="U2576" s="52"/>
      <c r="V2576" s="52"/>
      <c r="W2576" s="56"/>
      <c r="X2576" s="52"/>
    </row>
    <row r="2577" spans="1:53" ht="39.9" customHeight="1" x14ac:dyDescent="1.1000000000000001">
      <c r="E2577" s="53" t="s">
        <v>12</v>
      </c>
      <c r="F2577" s="149" t="e">
        <f>IF($K$1=8,VLOOKUP('zapisy k stolom'!F2566,PAVUK!$GR$2:$GS$8,2,0),IF($K$1=16,VLOOKUP('zapisy k stolom'!F2566,PAVUK!$HF$2:$HG$16,2,0),IF($K$1=32,VLOOKUP('zapisy k stolom'!F2566,PAVUK!$HB$2:$HC$32,2,0),IF('zapisy k stolom'!$K$1=64,VLOOKUP('zapisy k stolom'!F2566,PAVUK!$GX$2:$GY$64,2,0),IF('zapisy k stolom'!$K$1=128,VLOOKUP('zapisy k stolom'!F2566,PAVUK!$GT$2:$GU$128,2,0))))))</f>
        <v>#N/A</v>
      </c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6"/>
      <c r="X2577" s="52"/>
    </row>
    <row r="2578" spans="1:53" ht="39.9" customHeight="1" x14ac:dyDescent="1.1000000000000001">
      <c r="E2578" s="60"/>
      <c r="F2578" s="61"/>
      <c r="G2578" s="52"/>
      <c r="H2578" s="52" t="s">
        <v>18</v>
      </c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6"/>
      <c r="X2578" s="52"/>
    </row>
    <row r="2579" spans="1:53" ht="39.9" customHeight="1" x14ac:dyDescent="1.1000000000000001">
      <c r="E2579" s="60"/>
      <c r="F2579" s="61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6"/>
      <c r="X2579" s="52"/>
    </row>
    <row r="2580" spans="1:53" ht="39.9" customHeight="1" x14ac:dyDescent="1.1000000000000001">
      <c r="E2580" s="60"/>
      <c r="F2580" s="61"/>
      <c r="G2580" s="52"/>
      <c r="H2580" s="52"/>
      <c r="I2580" s="289" t="str">
        <f>I2568</f>
        <v xml:space="preserve"> </v>
      </c>
      <c r="J2580" s="289"/>
      <c r="K2580" s="289"/>
      <c r="L2580" s="289"/>
      <c r="M2580" s="52"/>
      <c r="N2580" s="52"/>
      <c r="P2580" s="289" t="str">
        <f>I2571</f>
        <v xml:space="preserve"> </v>
      </c>
      <c r="Q2580" s="289"/>
      <c r="R2580" s="289"/>
      <c r="S2580" s="289"/>
      <c r="T2580" s="290"/>
      <c r="U2580" s="290"/>
      <c r="V2580" s="52"/>
      <c r="W2580" s="56"/>
      <c r="X2580" s="52"/>
    </row>
    <row r="2581" spans="1:53" ht="39.9" customHeight="1" x14ac:dyDescent="1.1000000000000001">
      <c r="E2581" s="60"/>
      <c r="F2581" s="61"/>
      <c r="G2581" s="52"/>
      <c r="H2581" s="52"/>
      <c r="I2581" s="289" t="str">
        <f>I2569</f>
        <v xml:space="preserve"> </v>
      </c>
      <c r="J2581" s="289"/>
      <c r="K2581" s="289"/>
      <c r="L2581" s="289"/>
      <c r="M2581" s="52"/>
      <c r="N2581" s="52"/>
      <c r="O2581" s="52"/>
      <c r="P2581" s="289" t="str">
        <f>I2572</f>
        <v xml:space="preserve"> </v>
      </c>
      <c r="Q2581" s="289"/>
      <c r="R2581" s="289"/>
      <c r="S2581" s="289"/>
      <c r="T2581" s="290"/>
      <c r="U2581" s="290"/>
      <c r="V2581" s="52"/>
      <c r="W2581" s="56"/>
      <c r="X2581" s="52"/>
    </row>
    <row r="2582" spans="1:53" ht="69.900000000000006" customHeight="1" x14ac:dyDescent="1.1000000000000001">
      <c r="E2582" s="53"/>
      <c r="F2582" s="54"/>
      <c r="G2582" s="52"/>
      <c r="H2582" s="63" t="s">
        <v>21</v>
      </c>
      <c r="I2582" s="291"/>
      <c r="J2582" s="292"/>
      <c r="K2582" s="292"/>
      <c r="L2582" s="293"/>
      <c r="M2582" s="52"/>
      <c r="N2582" s="52"/>
      <c r="O2582" s="63" t="s">
        <v>21</v>
      </c>
      <c r="P2582" s="294"/>
      <c r="Q2582" s="294"/>
      <c r="R2582" s="294"/>
      <c r="S2582" s="294"/>
      <c r="T2582" s="294"/>
      <c r="U2582" s="294"/>
      <c r="V2582" s="52"/>
      <c r="W2582" s="56"/>
      <c r="X2582" s="52"/>
    </row>
    <row r="2583" spans="1:53" ht="69.900000000000006" customHeight="1" x14ac:dyDescent="1.1000000000000001">
      <c r="E2583" s="53"/>
      <c r="F2583" s="54"/>
      <c r="G2583" s="52"/>
      <c r="H2583" s="63" t="s">
        <v>22</v>
      </c>
      <c r="I2583" s="294"/>
      <c r="J2583" s="294"/>
      <c r="K2583" s="294"/>
      <c r="L2583" s="294"/>
      <c r="M2583" s="52"/>
      <c r="N2583" s="52"/>
      <c r="O2583" s="63" t="s">
        <v>22</v>
      </c>
      <c r="P2583" s="294"/>
      <c r="Q2583" s="294"/>
      <c r="R2583" s="294"/>
      <c r="S2583" s="294"/>
      <c r="T2583" s="294"/>
      <c r="U2583" s="294"/>
      <c r="V2583" s="52"/>
      <c r="W2583" s="56"/>
      <c r="X2583" s="52"/>
    </row>
    <row r="2584" spans="1:53" ht="69.900000000000006" customHeight="1" x14ac:dyDescent="1.1000000000000001">
      <c r="E2584" s="53"/>
      <c r="F2584" s="54"/>
      <c r="G2584" s="52"/>
      <c r="H2584" s="63" t="s">
        <v>22</v>
      </c>
      <c r="I2584" s="294"/>
      <c r="J2584" s="294"/>
      <c r="K2584" s="294"/>
      <c r="L2584" s="294"/>
      <c r="M2584" s="52"/>
      <c r="N2584" s="52"/>
      <c r="O2584" s="63" t="s">
        <v>22</v>
      </c>
      <c r="P2584" s="294"/>
      <c r="Q2584" s="294"/>
      <c r="R2584" s="294"/>
      <c r="S2584" s="294"/>
      <c r="T2584" s="294"/>
      <c r="U2584" s="294"/>
      <c r="V2584" s="52"/>
      <c r="W2584" s="56"/>
      <c r="X2584" s="52"/>
    </row>
    <row r="2585" spans="1:53" ht="39.9" customHeight="1" thickBot="1" x14ac:dyDescent="1.1499999999999999">
      <c r="E2585" s="64"/>
      <c r="F2585" s="65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7"/>
      <c r="U2585" s="67"/>
      <c r="V2585" s="67"/>
      <c r="W2585" s="68"/>
      <c r="X2585" s="52"/>
    </row>
    <row r="2586" spans="1:53" ht="61.8" thickBot="1" x14ac:dyDescent="1.1499999999999999"/>
    <row r="2587" spans="1:53" ht="39.9" customHeight="1" x14ac:dyDescent="1.1000000000000001">
      <c r="A2587" s="41" t="e">
        <f>F2598</f>
        <v>#N/A</v>
      </c>
      <c r="C2587" s="40"/>
      <c r="D2587" s="40"/>
      <c r="E2587" s="48" t="s">
        <v>39</v>
      </c>
      <c r="F2587" s="49">
        <f>F2566+1</f>
        <v>124</v>
      </c>
      <c r="G2587" s="50"/>
      <c r="H2587" s="86" t="s">
        <v>192</v>
      </c>
      <c r="I2587" s="50"/>
      <c r="J2587" s="50"/>
      <c r="K2587" s="50"/>
      <c r="L2587" s="50"/>
      <c r="M2587" s="50"/>
      <c r="N2587" s="50"/>
      <c r="O2587" s="50"/>
      <c r="P2587" s="50"/>
      <c r="Q2587" s="50"/>
      <c r="R2587" s="50"/>
      <c r="S2587" s="50"/>
      <c r="T2587" s="50"/>
      <c r="U2587" s="50"/>
      <c r="V2587" s="50" t="s">
        <v>15</v>
      </c>
      <c r="W2587" s="51"/>
      <c r="X2587" s="52"/>
      <c r="Y2587" s="42" t="e">
        <f>A2589</f>
        <v>#N/A</v>
      </c>
      <c r="Z2587" s="47" t="str">
        <f>CONCATENATE("(",V2589,":",V2592,")")</f>
        <v>(:)</v>
      </c>
      <c r="AA2587" s="44" t="str">
        <f>IF(N2596=" ","",IF(N2596=I2589,B2589,IF(N2596=I2592,B2592," ")))</f>
        <v/>
      </c>
      <c r="AB2587" s="44" t="str">
        <f>IF(V2589&gt;V2592,AV2587,IF(V2592&gt;V2589,AV2588,""))</f>
        <v/>
      </c>
      <c r="AC2587" s="44" t="e">
        <f>CONCATENATE("Tbl.: ",F2589,"   H: ",F2592,"   D: ",F2591)</f>
        <v>#N/A</v>
      </c>
      <c r="AD2587" s="42" t="e">
        <f>IF(OR(I2592="X",I2589="X"),"",IF(N2596=I2589,B2592,B2589))</f>
        <v>#N/A</v>
      </c>
      <c r="AE2587" s="42" t="s">
        <v>4</v>
      </c>
      <c r="AV2587" s="45" t="str">
        <f>CONCATENATE(V2589,":",V2592, " ( ",AN2589,",",AO2589,",",AP2589,",",AQ2589,",",AR2589,",",AS2589,",",AT2589," ) ")</f>
        <v xml:space="preserve">: ( ,,,,,, ) </v>
      </c>
    </row>
    <row r="2588" spans="1:53" ht="39.9" customHeight="1" x14ac:dyDescent="1.1000000000000001">
      <c r="C2588" s="40"/>
      <c r="D2588" s="40"/>
      <c r="E2588" s="53"/>
      <c r="F2588" s="54"/>
      <c r="G2588" s="85" t="s">
        <v>191</v>
      </c>
      <c r="H2588" s="87" t="s">
        <v>193</v>
      </c>
      <c r="I2588" s="52"/>
      <c r="J2588" s="52"/>
      <c r="K2588" s="52"/>
      <c r="L2588" s="52"/>
      <c r="M2588" s="52"/>
      <c r="N2588" s="55">
        <v>1</v>
      </c>
      <c r="O2588" s="55">
        <v>2</v>
      </c>
      <c r="P2588" s="55">
        <v>3</v>
      </c>
      <c r="Q2588" s="55">
        <v>4</v>
      </c>
      <c r="R2588" s="55">
        <v>5</v>
      </c>
      <c r="S2588" s="55">
        <v>6</v>
      </c>
      <c r="T2588" s="55">
        <v>7</v>
      </c>
      <c r="U2588" s="52"/>
      <c r="V2588" s="55" t="s">
        <v>16</v>
      </c>
      <c r="W2588" s="56"/>
      <c r="X2588" s="52"/>
      <c r="AE2588" s="42" t="s">
        <v>38</v>
      </c>
      <c r="AV2588" s="45" t="str">
        <f>CONCATENATE(V2592,":",V2589, " ( ",AN2590,",",AO2590,",",AP2590,",",AQ2590,",",AR2590,",",AS2590,",",AT2590," ) ")</f>
        <v xml:space="preserve">: ( ,,,,,, ) </v>
      </c>
    </row>
    <row r="2589" spans="1:53" ht="39.9" customHeight="1" x14ac:dyDescent="1.1000000000000001">
      <c r="A2589" s="41" t="e">
        <f>CONCATENATE(1,A2587)</f>
        <v>#N/A</v>
      </c>
      <c r="B2589" s="41" t="e">
        <f>VLOOKUP(A2589,'KO KODY SPOLU'!$A$3:$B$478,2,0)</f>
        <v>#N/A</v>
      </c>
      <c r="C2589" s="40"/>
      <c r="D2589" s="40"/>
      <c r="E2589" s="53" t="s">
        <v>14</v>
      </c>
      <c r="F2589" s="54" t="e">
        <f>VLOOKUP(A2587,'zoznam zapasov pomoc'!$A$6:$K$133,11,0)</f>
        <v>#N/A</v>
      </c>
      <c r="G2589" s="298"/>
      <c r="H2589" s="150"/>
      <c r="I2589" s="296" t="str">
        <f>IF(ISERROR(VLOOKUP(B2589,vylosovanie!$N$10:$Q$162,3,0))=TRUE," ",VLOOKUP(B2589,vylosovanie!$N$10:$Q$162,3,0))</f>
        <v xml:space="preserve"> </v>
      </c>
      <c r="J2589" s="297"/>
      <c r="K2589" s="297"/>
      <c r="L2589" s="297"/>
      <c r="M2589" s="52"/>
      <c r="N2589" s="300"/>
      <c r="O2589" s="300"/>
      <c r="P2589" s="300"/>
      <c r="Q2589" s="300"/>
      <c r="R2589" s="300"/>
      <c r="S2589" s="300"/>
      <c r="T2589" s="300"/>
      <c r="U2589" s="52"/>
      <c r="V2589" s="295" t="str">
        <f>IF(SUM(AF2589:AL2590)=0,"",SUM(AF2589:AL2589))</f>
        <v/>
      </c>
      <c r="W2589" s="56"/>
      <c r="X2589" s="52"/>
      <c r="AE2589" s="42">
        <f>VLOOKUP(I2589,vylosovanie!$F$5:$L$41,7,0)</f>
        <v>51</v>
      </c>
      <c r="AF2589" s="57">
        <f>IF(N2589&gt;N2592,1,0)</f>
        <v>0</v>
      </c>
      <c r="AG2589" s="57">
        <f t="shared" ref="AG2589" si="3198">IF(O2589&gt;O2592,1,0)</f>
        <v>0</v>
      </c>
      <c r="AH2589" s="57">
        <f t="shared" ref="AH2589" si="3199">IF(P2589&gt;P2592,1,0)</f>
        <v>0</v>
      </c>
      <c r="AI2589" s="57">
        <f t="shared" ref="AI2589" si="3200">IF(Q2589&gt;Q2592,1,0)</f>
        <v>0</v>
      </c>
      <c r="AJ2589" s="57">
        <f t="shared" ref="AJ2589" si="3201">IF(R2589&gt;R2592,1,0)</f>
        <v>0</v>
      </c>
      <c r="AK2589" s="57">
        <f t="shared" ref="AK2589" si="3202">IF(S2589&gt;S2592,1,0)</f>
        <v>0</v>
      </c>
      <c r="AL2589" s="57">
        <f t="shared" ref="AL2589" si="3203">IF(T2589&gt;T2592,1,0)</f>
        <v>0</v>
      </c>
      <c r="AN2589" s="57" t="str">
        <f t="shared" ref="AN2589" si="3204">IF(ISBLANK(N2589)=TRUE,"",IF(AF2589=1,N2592,-N2589))</f>
        <v/>
      </c>
      <c r="AO2589" s="57" t="str">
        <f t="shared" ref="AO2589" si="3205">IF(ISBLANK(O2589)=TRUE,"",IF(AG2589=1,O2592,-O2589))</f>
        <v/>
      </c>
      <c r="AP2589" s="57" t="str">
        <f t="shared" ref="AP2589" si="3206">IF(ISBLANK(P2589)=TRUE,"",IF(AH2589=1,P2592,-P2589))</f>
        <v/>
      </c>
      <c r="AQ2589" s="57" t="str">
        <f t="shared" ref="AQ2589" si="3207">IF(ISBLANK(Q2589)=TRUE,"",IF(AI2589=1,Q2592,-Q2589))</f>
        <v/>
      </c>
      <c r="AR2589" s="57" t="str">
        <f t="shared" ref="AR2589" si="3208">IF(ISBLANK(R2589)=TRUE,"",IF(AJ2589=1,R2592,-R2589))</f>
        <v/>
      </c>
      <c r="AS2589" s="57" t="str">
        <f t="shared" ref="AS2589" si="3209">IF(ISBLANK(S2589)=TRUE,"",IF(AK2589=1,S2592,-S2589))</f>
        <v/>
      </c>
      <c r="AT2589" s="57" t="str">
        <f t="shared" ref="AT2589" si="3210">IF(ISBLANK(T2589)=TRUE,"",IF(AL2589=1,T2592,-T2589))</f>
        <v/>
      </c>
      <c r="AZ2589" s="58" t="s">
        <v>5</v>
      </c>
      <c r="BA2589" s="58">
        <v>1</v>
      </c>
    </row>
    <row r="2590" spans="1:53" ht="39.9" customHeight="1" x14ac:dyDescent="1.1000000000000001">
      <c r="C2590" s="40"/>
      <c r="D2590" s="40"/>
      <c r="E2590" s="53"/>
      <c r="F2590" s="54"/>
      <c r="G2590" s="299"/>
      <c r="H2590" s="150"/>
      <c r="I2590" s="296" t="str">
        <f>IF(ISERROR(VLOOKUP(B2589,vylosovanie!$N$10:$Q$162,3,0))=TRUE," ",VLOOKUP(B2589,vylosovanie!$N$10:$Q$162,4,0))</f>
        <v xml:space="preserve"> </v>
      </c>
      <c r="J2590" s="297"/>
      <c r="K2590" s="297"/>
      <c r="L2590" s="297"/>
      <c r="M2590" s="52"/>
      <c r="N2590" s="301"/>
      <c r="O2590" s="301"/>
      <c r="P2590" s="301"/>
      <c r="Q2590" s="301"/>
      <c r="R2590" s="301"/>
      <c r="S2590" s="301"/>
      <c r="T2590" s="301"/>
      <c r="U2590" s="52"/>
      <c r="V2590" s="295"/>
      <c r="W2590" s="56"/>
      <c r="X2590" s="52"/>
      <c r="AE2590" s="42">
        <f>VLOOKUP(I2592,vylosovanie!$F$5:$L$41,7,0)</f>
        <v>51</v>
      </c>
      <c r="AF2590" s="57">
        <f>IF(N2592&gt;N2589,1,0)</f>
        <v>0</v>
      </c>
      <c r="AG2590" s="57">
        <f t="shared" ref="AG2590" si="3211">IF(O2592&gt;O2589,1,0)</f>
        <v>0</v>
      </c>
      <c r="AH2590" s="57">
        <f t="shared" ref="AH2590" si="3212">IF(P2592&gt;P2589,1,0)</f>
        <v>0</v>
      </c>
      <c r="AI2590" s="57">
        <f t="shared" ref="AI2590" si="3213">IF(Q2592&gt;Q2589,1,0)</f>
        <v>0</v>
      </c>
      <c r="AJ2590" s="57">
        <f t="shared" ref="AJ2590" si="3214">IF(R2592&gt;R2589,1,0)</f>
        <v>0</v>
      </c>
      <c r="AK2590" s="57">
        <f t="shared" ref="AK2590" si="3215">IF(S2592&gt;S2589,1,0)</f>
        <v>0</v>
      </c>
      <c r="AL2590" s="57">
        <f t="shared" ref="AL2590" si="3216">IF(T2592&gt;T2589,1,0)</f>
        <v>0</v>
      </c>
      <c r="AN2590" s="57" t="str">
        <f t="shared" ref="AN2590" si="3217">IF(ISBLANK(N2592)=TRUE,"",IF(AF2590=1,N2589,-N2592))</f>
        <v/>
      </c>
      <c r="AO2590" s="57" t="str">
        <f t="shared" ref="AO2590" si="3218">IF(ISBLANK(O2592)=TRUE,"",IF(AG2590=1,O2589,-O2592))</f>
        <v/>
      </c>
      <c r="AP2590" s="57" t="str">
        <f t="shared" ref="AP2590" si="3219">IF(ISBLANK(P2592)=TRUE,"",IF(AH2590=1,P2589,-P2592))</f>
        <v/>
      </c>
      <c r="AQ2590" s="57" t="str">
        <f t="shared" ref="AQ2590" si="3220">IF(ISBLANK(Q2592)=TRUE,"",IF(AI2590=1,Q2589,-Q2592))</f>
        <v/>
      </c>
      <c r="AR2590" s="57" t="str">
        <f t="shared" ref="AR2590" si="3221">IF(ISBLANK(R2592)=TRUE,"",IF(AJ2590=1,R2589,-R2592))</f>
        <v/>
      </c>
      <c r="AS2590" s="57" t="str">
        <f t="shared" ref="AS2590" si="3222">IF(ISBLANK(S2592)=TRUE,"",IF(AK2590=1,S2589,-S2592))</f>
        <v/>
      </c>
      <c r="AT2590" s="57" t="str">
        <f t="shared" ref="AT2590" si="3223">IF(ISBLANK(T2592)=TRUE,"",IF(AL2590=1,T2589,-T2592))</f>
        <v/>
      </c>
      <c r="AZ2590" s="58" t="s">
        <v>10</v>
      </c>
      <c r="BA2590" s="58">
        <v>2</v>
      </c>
    </row>
    <row r="2591" spans="1:53" ht="39.9" customHeight="1" x14ac:dyDescent="1.1000000000000001">
      <c r="C2591" s="40"/>
      <c r="D2591" s="40"/>
      <c r="E2591" s="53" t="s">
        <v>20</v>
      </c>
      <c r="F2591" s="54" t="e">
        <f>VLOOKUP(A2587,'zoznam zapasov pomoc'!$A$6:$K$133,9,0)</f>
        <v>#N/A</v>
      </c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6"/>
      <c r="X2591" s="52"/>
      <c r="AZ2591" s="58" t="s">
        <v>23</v>
      </c>
      <c r="BA2591" s="58">
        <v>3</v>
      </c>
    </row>
    <row r="2592" spans="1:53" ht="39.9" customHeight="1" x14ac:dyDescent="1.1000000000000001">
      <c r="A2592" s="41" t="e">
        <f>CONCATENATE(2,A2587)</f>
        <v>#N/A</v>
      </c>
      <c r="B2592" s="41" t="e">
        <f>VLOOKUP(A2592,'KO KODY SPOLU'!$A$3:$B$478,2,0)</f>
        <v>#N/A</v>
      </c>
      <c r="C2592" s="40"/>
      <c r="D2592" s="40"/>
      <c r="E2592" s="53" t="s">
        <v>13</v>
      </c>
      <c r="F2592" s="59" t="e">
        <f>VLOOKUP(A2587,'zoznam zapasov pomoc'!$A$6:$K$133,10,0)</f>
        <v>#N/A</v>
      </c>
      <c r="G2592" s="298"/>
      <c r="H2592" s="150"/>
      <c r="I2592" s="296" t="str">
        <f>IF(ISERROR(VLOOKUP(B2592,vylosovanie!$N$10:$Q$162,3,0))=TRUE," ",VLOOKUP(B2592,vylosovanie!$N$10:$Q$162,3,0))</f>
        <v xml:space="preserve"> </v>
      </c>
      <c r="J2592" s="297"/>
      <c r="K2592" s="297"/>
      <c r="L2592" s="297"/>
      <c r="M2592" s="52"/>
      <c r="N2592" s="300"/>
      <c r="O2592" s="300"/>
      <c r="P2592" s="300"/>
      <c r="Q2592" s="300"/>
      <c r="R2592" s="300"/>
      <c r="S2592" s="300"/>
      <c r="T2592" s="300"/>
      <c r="U2592" s="52"/>
      <c r="V2592" s="295" t="str">
        <f>IF(SUM(AF2589:AL2590)=0,"",SUM(AF2590:AL2590))</f>
        <v/>
      </c>
      <c r="W2592" s="56"/>
      <c r="X2592" s="52"/>
      <c r="AZ2592" s="58" t="s">
        <v>24</v>
      </c>
      <c r="BA2592" s="58">
        <v>4</v>
      </c>
    </row>
    <row r="2593" spans="1:53" ht="39.9" customHeight="1" x14ac:dyDescent="1.1000000000000001">
      <c r="C2593" s="40"/>
      <c r="D2593" s="40"/>
      <c r="E2593" s="60"/>
      <c r="F2593" s="61"/>
      <c r="G2593" s="299"/>
      <c r="H2593" s="150"/>
      <c r="I2593" s="296" t="str">
        <f>IF(ISERROR(VLOOKUP(B2592,vylosovanie!$N$10:$Q$162,3,0))=TRUE," ",VLOOKUP(B2592,vylosovanie!$N$10:$Q$162,4,0))</f>
        <v xml:space="preserve"> </v>
      </c>
      <c r="J2593" s="297"/>
      <c r="K2593" s="297"/>
      <c r="L2593" s="297"/>
      <c r="M2593" s="52"/>
      <c r="N2593" s="301"/>
      <c r="O2593" s="301"/>
      <c r="P2593" s="301"/>
      <c r="Q2593" s="301"/>
      <c r="R2593" s="301"/>
      <c r="S2593" s="301"/>
      <c r="T2593" s="301"/>
      <c r="U2593" s="52"/>
      <c r="V2593" s="295"/>
      <c r="W2593" s="56"/>
      <c r="X2593" s="52"/>
      <c r="AZ2593" s="58" t="s">
        <v>25</v>
      </c>
      <c r="BA2593" s="58">
        <v>5</v>
      </c>
    </row>
    <row r="2594" spans="1:53" ht="39.9" customHeight="1" x14ac:dyDescent="1.1000000000000001">
      <c r="C2594" s="40"/>
      <c r="D2594" s="40"/>
      <c r="E2594" s="53" t="s">
        <v>36</v>
      </c>
      <c r="F2594" s="54" t="s">
        <v>476</v>
      </c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6"/>
      <c r="X2594" s="52"/>
      <c r="AZ2594" s="58" t="s">
        <v>26</v>
      </c>
      <c r="BA2594" s="58">
        <v>6</v>
      </c>
    </row>
    <row r="2595" spans="1:53" ht="39.9" customHeight="1" x14ac:dyDescent="1.1000000000000001">
      <c r="C2595" s="40"/>
      <c r="D2595" s="40"/>
      <c r="E2595" s="60"/>
      <c r="F2595" s="61"/>
      <c r="G2595" s="52"/>
      <c r="H2595" s="52"/>
      <c r="I2595" s="52" t="s">
        <v>17</v>
      </c>
      <c r="J2595" s="52"/>
      <c r="K2595" s="52"/>
      <c r="L2595" s="52"/>
      <c r="M2595" s="52"/>
      <c r="N2595" s="62"/>
      <c r="O2595" s="55"/>
      <c r="P2595" s="55" t="s">
        <v>19</v>
      </c>
      <c r="Q2595" s="55"/>
      <c r="R2595" s="55"/>
      <c r="S2595" s="55"/>
      <c r="T2595" s="55"/>
      <c r="U2595" s="52"/>
      <c r="V2595" s="52"/>
      <c r="W2595" s="56"/>
      <c r="X2595" s="52"/>
      <c r="AZ2595" s="58" t="s">
        <v>27</v>
      </c>
      <c r="BA2595" s="58">
        <v>7</v>
      </c>
    </row>
    <row r="2596" spans="1:53" ht="39.9" customHeight="1" x14ac:dyDescent="1.1000000000000001">
      <c r="E2596" s="53" t="s">
        <v>11</v>
      </c>
      <c r="F2596" s="54"/>
      <c r="G2596" s="52"/>
      <c r="H2596" s="52"/>
      <c r="I2596" s="294"/>
      <c r="J2596" s="294"/>
      <c r="K2596" s="294"/>
      <c r="L2596" s="294"/>
      <c r="M2596" s="52"/>
      <c r="N2596" s="291" t="str">
        <f>IF(I2589="x",I2592,IF(I2592="x",I2589,IF(V2589="w",I2589,IF(V2592="w",I2592,IF(V2589&gt;V2592,I2589,IF(V2592&gt;V2589,I2592," "))))))</f>
        <v xml:space="preserve"> </v>
      </c>
      <c r="O2596" s="302"/>
      <c r="P2596" s="302"/>
      <c r="Q2596" s="302"/>
      <c r="R2596" s="302"/>
      <c r="S2596" s="303"/>
      <c r="T2596" s="52"/>
      <c r="U2596" s="52"/>
      <c r="V2596" s="52"/>
      <c r="W2596" s="56"/>
      <c r="X2596" s="52"/>
      <c r="AZ2596" s="58" t="s">
        <v>28</v>
      </c>
      <c r="BA2596" s="58">
        <v>8</v>
      </c>
    </row>
    <row r="2597" spans="1:53" ht="39.9" customHeight="1" x14ac:dyDescent="1.1000000000000001">
      <c r="E2597" s="60"/>
      <c r="F2597" s="61"/>
      <c r="G2597" s="52"/>
      <c r="H2597" s="52"/>
      <c r="I2597" s="294"/>
      <c r="J2597" s="294"/>
      <c r="K2597" s="294"/>
      <c r="L2597" s="294"/>
      <c r="M2597" s="52"/>
      <c r="N2597" s="291" t="str">
        <f>IF(I2590="x",I2593,IF(I2593="x",I2590,IF(V2589="w",I2590,IF(V2592="w",I2593,IF(V2589&gt;V2592,I2590,IF(V2592&gt;V2589,I2593," "))))))</f>
        <v xml:space="preserve"> </v>
      </c>
      <c r="O2597" s="302"/>
      <c r="P2597" s="302"/>
      <c r="Q2597" s="302"/>
      <c r="R2597" s="302"/>
      <c r="S2597" s="303"/>
      <c r="T2597" s="52"/>
      <c r="U2597" s="52"/>
      <c r="V2597" s="52"/>
      <c r="W2597" s="56"/>
      <c r="X2597" s="52"/>
    </row>
    <row r="2598" spans="1:53" ht="39.9" customHeight="1" x14ac:dyDescent="1.1000000000000001">
      <c r="E2598" s="53" t="s">
        <v>12</v>
      </c>
      <c r="F2598" s="149" t="e">
        <f>IF($K$1=8,VLOOKUP('zapisy k stolom'!F2587,PAVUK!$GR$2:$GS$8,2,0),IF($K$1=16,VLOOKUP('zapisy k stolom'!F2587,PAVUK!$HF$2:$HG$16,2,0),IF($K$1=32,VLOOKUP('zapisy k stolom'!F2587,PAVUK!$HB$2:$HC$32,2,0),IF('zapisy k stolom'!$K$1=64,VLOOKUP('zapisy k stolom'!F2587,PAVUK!$GX$2:$GY$64,2,0),IF('zapisy k stolom'!$K$1=128,VLOOKUP('zapisy k stolom'!F2587,PAVUK!$GT$2:$GU$128,2,0))))))</f>
        <v>#N/A</v>
      </c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6"/>
      <c r="X2598" s="52"/>
    </row>
    <row r="2599" spans="1:53" ht="39.9" customHeight="1" x14ac:dyDescent="1.1000000000000001">
      <c r="E2599" s="60"/>
      <c r="F2599" s="61"/>
      <c r="G2599" s="52"/>
      <c r="H2599" s="52" t="s">
        <v>18</v>
      </c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6"/>
      <c r="X2599" s="52"/>
    </row>
    <row r="2600" spans="1:53" ht="39.9" customHeight="1" x14ac:dyDescent="1.1000000000000001">
      <c r="E2600" s="60"/>
      <c r="F2600" s="61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6"/>
      <c r="X2600" s="52"/>
    </row>
    <row r="2601" spans="1:53" ht="39.9" customHeight="1" x14ac:dyDescent="1.1000000000000001">
      <c r="E2601" s="60"/>
      <c r="F2601" s="61"/>
      <c r="G2601" s="52"/>
      <c r="H2601" s="52"/>
      <c r="I2601" s="289" t="str">
        <f>I2589</f>
        <v xml:space="preserve"> </v>
      </c>
      <c r="J2601" s="289"/>
      <c r="K2601" s="289"/>
      <c r="L2601" s="289"/>
      <c r="M2601" s="52"/>
      <c r="N2601" s="52"/>
      <c r="P2601" s="289" t="str">
        <f>I2592</f>
        <v xml:space="preserve"> </v>
      </c>
      <c r="Q2601" s="289"/>
      <c r="R2601" s="289"/>
      <c r="S2601" s="289"/>
      <c r="T2601" s="290"/>
      <c r="U2601" s="290"/>
      <c r="V2601" s="52"/>
      <c r="W2601" s="56"/>
      <c r="X2601" s="52"/>
    </row>
    <row r="2602" spans="1:53" ht="39.9" customHeight="1" x14ac:dyDescent="1.1000000000000001">
      <c r="E2602" s="60"/>
      <c r="F2602" s="61"/>
      <c r="G2602" s="52"/>
      <c r="H2602" s="52"/>
      <c r="I2602" s="289" t="str">
        <f>I2590</f>
        <v xml:space="preserve"> </v>
      </c>
      <c r="J2602" s="289"/>
      <c r="K2602" s="289"/>
      <c r="L2602" s="289"/>
      <c r="M2602" s="52"/>
      <c r="N2602" s="52"/>
      <c r="O2602" s="52"/>
      <c r="P2602" s="289" t="str">
        <f>I2593</f>
        <v xml:space="preserve"> </v>
      </c>
      <c r="Q2602" s="289"/>
      <c r="R2602" s="289"/>
      <c r="S2602" s="289"/>
      <c r="T2602" s="290"/>
      <c r="U2602" s="290"/>
      <c r="V2602" s="52"/>
      <c r="W2602" s="56"/>
      <c r="X2602" s="52"/>
    </row>
    <row r="2603" spans="1:53" ht="69.900000000000006" customHeight="1" x14ac:dyDescent="1.1000000000000001">
      <c r="E2603" s="53"/>
      <c r="F2603" s="54"/>
      <c r="G2603" s="52"/>
      <c r="H2603" s="63" t="s">
        <v>21</v>
      </c>
      <c r="I2603" s="291"/>
      <c r="J2603" s="292"/>
      <c r="K2603" s="292"/>
      <c r="L2603" s="293"/>
      <c r="M2603" s="52"/>
      <c r="N2603" s="52"/>
      <c r="O2603" s="63" t="s">
        <v>21</v>
      </c>
      <c r="P2603" s="294"/>
      <c r="Q2603" s="294"/>
      <c r="R2603" s="294"/>
      <c r="S2603" s="294"/>
      <c r="T2603" s="294"/>
      <c r="U2603" s="294"/>
      <c r="V2603" s="52"/>
      <c r="W2603" s="56"/>
      <c r="X2603" s="52"/>
    </row>
    <row r="2604" spans="1:53" ht="69.900000000000006" customHeight="1" x14ac:dyDescent="1.1000000000000001">
      <c r="E2604" s="53"/>
      <c r="F2604" s="54"/>
      <c r="G2604" s="52"/>
      <c r="H2604" s="63" t="s">
        <v>22</v>
      </c>
      <c r="I2604" s="294"/>
      <c r="J2604" s="294"/>
      <c r="K2604" s="294"/>
      <c r="L2604" s="294"/>
      <c r="M2604" s="52"/>
      <c r="N2604" s="52"/>
      <c r="O2604" s="63" t="s">
        <v>22</v>
      </c>
      <c r="P2604" s="294"/>
      <c r="Q2604" s="294"/>
      <c r="R2604" s="294"/>
      <c r="S2604" s="294"/>
      <c r="T2604" s="294"/>
      <c r="U2604" s="294"/>
      <c r="V2604" s="52"/>
      <c r="W2604" s="56"/>
      <c r="X2604" s="52"/>
    </row>
    <row r="2605" spans="1:53" ht="69.900000000000006" customHeight="1" x14ac:dyDescent="1.1000000000000001">
      <c r="E2605" s="53"/>
      <c r="F2605" s="54"/>
      <c r="G2605" s="52"/>
      <c r="H2605" s="63" t="s">
        <v>22</v>
      </c>
      <c r="I2605" s="294"/>
      <c r="J2605" s="294"/>
      <c r="K2605" s="294"/>
      <c r="L2605" s="294"/>
      <c r="M2605" s="52"/>
      <c r="N2605" s="52"/>
      <c r="O2605" s="63" t="s">
        <v>22</v>
      </c>
      <c r="P2605" s="294"/>
      <c r="Q2605" s="294"/>
      <c r="R2605" s="294"/>
      <c r="S2605" s="294"/>
      <c r="T2605" s="294"/>
      <c r="U2605" s="294"/>
      <c r="V2605" s="52"/>
      <c r="W2605" s="56"/>
      <c r="X2605" s="52"/>
    </row>
    <row r="2606" spans="1:53" ht="39.9" customHeight="1" thickBot="1" x14ac:dyDescent="1.1499999999999999">
      <c r="E2606" s="64"/>
      <c r="F2606" s="65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7"/>
      <c r="U2606" s="67"/>
      <c r="V2606" s="67"/>
      <c r="W2606" s="68"/>
      <c r="X2606" s="52"/>
    </row>
    <row r="2607" spans="1:53" ht="61.8" thickBot="1" x14ac:dyDescent="1.1499999999999999"/>
    <row r="2608" spans="1:53" ht="39.9" customHeight="1" x14ac:dyDescent="1.1000000000000001">
      <c r="A2608" s="41" t="e">
        <f>F2619</f>
        <v>#N/A</v>
      </c>
      <c r="C2608" s="40"/>
      <c r="D2608" s="40"/>
      <c r="E2608" s="48" t="s">
        <v>39</v>
      </c>
      <c r="F2608" s="49">
        <f>F2587+1</f>
        <v>125</v>
      </c>
      <c r="G2608" s="50"/>
      <c r="H2608" s="86" t="s">
        <v>192</v>
      </c>
      <c r="I2608" s="50"/>
      <c r="J2608" s="50"/>
      <c r="K2608" s="50"/>
      <c r="L2608" s="50"/>
      <c r="M2608" s="50"/>
      <c r="N2608" s="50"/>
      <c r="O2608" s="50"/>
      <c r="P2608" s="50"/>
      <c r="Q2608" s="50"/>
      <c r="R2608" s="50"/>
      <c r="S2608" s="50"/>
      <c r="T2608" s="50"/>
      <c r="U2608" s="50"/>
      <c r="V2608" s="50" t="s">
        <v>15</v>
      </c>
      <c r="W2608" s="51"/>
      <c r="X2608" s="52"/>
      <c r="Y2608" s="42" t="e">
        <f>A2610</f>
        <v>#N/A</v>
      </c>
      <c r="Z2608" s="47" t="str">
        <f>CONCATENATE("(",V2610,":",V2613,")")</f>
        <v>(:)</v>
      </c>
      <c r="AA2608" s="44" t="str">
        <f>IF(N2617=" ","",IF(N2617=I2610,B2610,IF(N2617=I2613,B2613," ")))</f>
        <v/>
      </c>
      <c r="AB2608" s="44" t="str">
        <f>IF(V2610&gt;V2613,AV2608,IF(V2613&gt;V2610,AV2609,""))</f>
        <v/>
      </c>
      <c r="AC2608" s="44" t="e">
        <f>CONCATENATE("Tbl.: ",F2610,"   H: ",F2613,"   D: ",F2612)</f>
        <v>#N/A</v>
      </c>
      <c r="AD2608" s="42" t="e">
        <f>IF(OR(I2613="X",I2610="X"),"",IF(N2617=I2610,B2613,B2610))</f>
        <v>#N/A</v>
      </c>
      <c r="AE2608" s="42" t="s">
        <v>4</v>
      </c>
      <c r="AV2608" s="45" t="str">
        <f>CONCATENATE(V2610,":",V2613, " ( ",AN2610,",",AO2610,",",AP2610,",",AQ2610,",",AR2610,",",AS2610,",",AT2610," ) ")</f>
        <v xml:space="preserve">: ( ,,,,,, ) </v>
      </c>
    </row>
    <row r="2609" spans="1:53" ht="39.9" customHeight="1" x14ac:dyDescent="1.1000000000000001">
      <c r="C2609" s="40"/>
      <c r="D2609" s="40"/>
      <c r="E2609" s="53"/>
      <c r="F2609" s="54"/>
      <c r="G2609" s="85" t="s">
        <v>191</v>
      </c>
      <c r="H2609" s="87" t="s">
        <v>193</v>
      </c>
      <c r="I2609" s="52"/>
      <c r="J2609" s="52"/>
      <c r="K2609" s="52"/>
      <c r="L2609" s="52"/>
      <c r="M2609" s="52"/>
      <c r="N2609" s="55">
        <v>1</v>
      </c>
      <c r="O2609" s="55">
        <v>2</v>
      </c>
      <c r="P2609" s="55">
        <v>3</v>
      </c>
      <c r="Q2609" s="55">
        <v>4</v>
      </c>
      <c r="R2609" s="55">
        <v>5</v>
      </c>
      <c r="S2609" s="55">
        <v>6</v>
      </c>
      <c r="T2609" s="55">
        <v>7</v>
      </c>
      <c r="U2609" s="52"/>
      <c r="V2609" s="55" t="s">
        <v>16</v>
      </c>
      <c r="W2609" s="56"/>
      <c r="X2609" s="52"/>
      <c r="AE2609" s="42" t="s">
        <v>38</v>
      </c>
      <c r="AV2609" s="45" t="str">
        <f>CONCATENATE(V2613,":",V2610, " ( ",AN2611,",",AO2611,",",AP2611,",",AQ2611,",",AR2611,",",AS2611,",",AT2611," ) ")</f>
        <v xml:space="preserve">: ( ,,,,,, ) </v>
      </c>
    </row>
    <row r="2610" spans="1:53" ht="39.9" customHeight="1" x14ac:dyDescent="1.1000000000000001">
      <c r="A2610" s="41" t="e">
        <f>CONCATENATE(1,A2608)</f>
        <v>#N/A</v>
      </c>
      <c r="B2610" s="41" t="e">
        <f>VLOOKUP(A2610,'KO KODY SPOLU'!$A$3:$B$478,2,0)</f>
        <v>#N/A</v>
      </c>
      <c r="C2610" s="40"/>
      <c r="D2610" s="40"/>
      <c r="E2610" s="53" t="s">
        <v>14</v>
      </c>
      <c r="F2610" s="54" t="e">
        <f>VLOOKUP(A2608,'zoznam zapasov pomoc'!$A$6:$K$133,11,0)</f>
        <v>#N/A</v>
      </c>
      <c r="G2610" s="298"/>
      <c r="H2610" s="150"/>
      <c r="I2610" s="296" t="str">
        <f>IF(ISERROR(VLOOKUP(B2610,vylosovanie!$N$10:$Q$162,3,0))=TRUE," ",VLOOKUP(B2610,vylosovanie!$N$10:$Q$162,3,0))</f>
        <v xml:space="preserve"> </v>
      </c>
      <c r="J2610" s="297"/>
      <c r="K2610" s="297"/>
      <c r="L2610" s="297"/>
      <c r="M2610" s="52"/>
      <c r="N2610" s="300"/>
      <c r="O2610" s="300"/>
      <c r="P2610" s="300"/>
      <c r="Q2610" s="300"/>
      <c r="R2610" s="300"/>
      <c r="S2610" s="300"/>
      <c r="T2610" s="300"/>
      <c r="U2610" s="52"/>
      <c r="V2610" s="295" t="str">
        <f>IF(SUM(AF2610:AL2611)=0,"",SUM(AF2610:AL2610))</f>
        <v/>
      </c>
      <c r="W2610" s="56"/>
      <c r="X2610" s="52"/>
      <c r="AE2610" s="42">
        <f>VLOOKUP(I2610,vylosovanie!$F$5:$L$41,7,0)</f>
        <v>51</v>
      </c>
      <c r="AF2610" s="57">
        <f>IF(N2610&gt;N2613,1,0)</f>
        <v>0</v>
      </c>
      <c r="AG2610" s="57">
        <f t="shared" ref="AG2610" si="3224">IF(O2610&gt;O2613,1,0)</f>
        <v>0</v>
      </c>
      <c r="AH2610" s="57">
        <f t="shared" ref="AH2610" si="3225">IF(P2610&gt;P2613,1,0)</f>
        <v>0</v>
      </c>
      <c r="AI2610" s="57">
        <f t="shared" ref="AI2610" si="3226">IF(Q2610&gt;Q2613,1,0)</f>
        <v>0</v>
      </c>
      <c r="AJ2610" s="57">
        <f t="shared" ref="AJ2610" si="3227">IF(R2610&gt;R2613,1,0)</f>
        <v>0</v>
      </c>
      <c r="AK2610" s="57">
        <f t="shared" ref="AK2610" si="3228">IF(S2610&gt;S2613,1,0)</f>
        <v>0</v>
      </c>
      <c r="AL2610" s="57">
        <f t="shared" ref="AL2610" si="3229">IF(T2610&gt;T2613,1,0)</f>
        <v>0</v>
      </c>
      <c r="AN2610" s="57" t="str">
        <f t="shared" ref="AN2610" si="3230">IF(ISBLANK(N2610)=TRUE,"",IF(AF2610=1,N2613,-N2610))</f>
        <v/>
      </c>
      <c r="AO2610" s="57" t="str">
        <f t="shared" ref="AO2610" si="3231">IF(ISBLANK(O2610)=TRUE,"",IF(AG2610=1,O2613,-O2610))</f>
        <v/>
      </c>
      <c r="AP2610" s="57" t="str">
        <f t="shared" ref="AP2610" si="3232">IF(ISBLANK(P2610)=TRUE,"",IF(AH2610=1,P2613,-P2610))</f>
        <v/>
      </c>
      <c r="AQ2610" s="57" t="str">
        <f t="shared" ref="AQ2610" si="3233">IF(ISBLANK(Q2610)=TRUE,"",IF(AI2610=1,Q2613,-Q2610))</f>
        <v/>
      </c>
      <c r="AR2610" s="57" t="str">
        <f t="shared" ref="AR2610" si="3234">IF(ISBLANK(R2610)=TRUE,"",IF(AJ2610=1,R2613,-R2610))</f>
        <v/>
      </c>
      <c r="AS2610" s="57" t="str">
        <f t="shared" ref="AS2610" si="3235">IF(ISBLANK(S2610)=TRUE,"",IF(AK2610=1,S2613,-S2610))</f>
        <v/>
      </c>
      <c r="AT2610" s="57" t="str">
        <f t="shared" ref="AT2610" si="3236">IF(ISBLANK(T2610)=TRUE,"",IF(AL2610=1,T2613,-T2610))</f>
        <v/>
      </c>
      <c r="AZ2610" s="58" t="s">
        <v>5</v>
      </c>
      <c r="BA2610" s="58">
        <v>1</v>
      </c>
    </row>
    <row r="2611" spans="1:53" ht="39.9" customHeight="1" x14ac:dyDescent="1.1000000000000001">
      <c r="C2611" s="40"/>
      <c r="D2611" s="40"/>
      <c r="E2611" s="53"/>
      <c r="F2611" s="54"/>
      <c r="G2611" s="299"/>
      <c r="H2611" s="150"/>
      <c r="I2611" s="296" t="str">
        <f>IF(ISERROR(VLOOKUP(B2610,vylosovanie!$N$10:$Q$162,3,0))=TRUE," ",VLOOKUP(B2610,vylosovanie!$N$10:$Q$162,4,0))</f>
        <v xml:space="preserve"> </v>
      </c>
      <c r="J2611" s="297"/>
      <c r="K2611" s="297"/>
      <c r="L2611" s="297"/>
      <c r="M2611" s="52"/>
      <c r="N2611" s="301"/>
      <c r="O2611" s="301"/>
      <c r="P2611" s="301"/>
      <c r="Q2611" s="301"/>
      <c r="R2611" s="301"/>
      <c r="S2611" s="301"/>
      <c r="T2611" s="301"/>
      <c r="U2611" s="52"/>
      <c r="V2611" s="295"/>
      <c r="W2611" s="56"/>
      <c r="X2611" s="52"/>
      <c r="AE2611" s="42">
        <f>VLOOKUP(I2613,vylosovanie!$F$5:$L$41,7,0)</f>
        <v>51</v>
      </c>
      <c r="AF2611" s="57">
        <f>IF(N2613&gt;N2610,1,0)</f>
        <v>0</v>
      </c>
      <c r="AG2611" s="57">
        <f t="shared" ref="AG2611" si="3237">IF(O2613&gt;O2610,1,0)</f>
        <v>0</v>
      </c>
      <c r="AH2611" s="57">
        <f t="shared" ref="AH2611" si="3238">IF(P2613&gt;P2610,1,0)</f>
        <v>0</v>
      </c>
      <c r="AI2611" s="57">
        <f t="shared" ref="AI2611" si="3239">IF(Q2613&gt;Q2610,1,0)</f>
        <v>0</v>
      </c>
      <c r="AJ2611" s="57">
        <f t="shared" ref="AJ2611" si="3240">IF(R2613&gt;R2610,1,0)</f>
        <v>0</v>
      </c>
      <c r="AK2611" s="57">
        <f t="shared" ref="AK2611" si="3241">IF(S2613&gt;S2610,1,0)</f>
        <v>0</v>
      </c>
      <c r="AL2611" s="57">
        <f t="shared" ref="AL2611" si="3242">IF(T2613&gt;T2610,1,0)</f>
        <v>0</v>
      </c>
      <c r="AN2611" s="57" t="str">
        <f t="shared" ref="AN2611" si="3243">IF(ISBLANK(N2613)=TRUE,"",IF(AF2611=1,N2610,-N2613))</f>
        <v/>
      </c>
      <c r="AO2611" s="57" t="str">
        <f t="shared" ref="AO2611" si="3244">IF(ISBLANK(O2613)=TRUE,"",IF(AG2611=1,O2610,-O2613))</f>
        <v/>
      </c>
      <c r="AP2611" s="57" t="str">
        <f t="shared" ref="AP2611" si="3245">IF(ISBLANK(P2613)=TRUE,"",IF(AH2611=1,P2610,-P2613))</f>
        <v/>
      </c>
      <c r="AQ2611" s="57" t="str">
        <f t="shared" ref="AQ2611" si="3246">IF(ISBLANK(Q2613)=TRUE,"",IF(AI2611=1,Q2610,-Q2613))</f>
        <v/>
      </c>
      <c r="AR2611" s="57" t="str">
        <f t="shared" ref="AR2611" si="3247">IF(ISBLANK(R2613)=TRUE,"",IF(AJ2611=1,R2610,-R2613))</f>
        <v/>
      </c>
      <c r="AS2611" s="57" t="str">
        <f t="shared" ref="AS2611" si="3248">IF(ISBLANK(S2613)=TRUE,"",IF(AK2611=1,S2610,-S2613))</f>
        <v/>
      </c>
      <c r="AT2611" s="57" t="str">
        <f t="shared" ref="AT2611" si="3249">IF(ISBLANK(T2613)=TRUE,"",IF(AL2611=1,T2610,-T2613))</f>
        <v/>
      </c>
      <c r="AZ2611" s="58" t="s">
        <v>10</v>
      </c>
      <c r="BA2611" s="58">
        <v>2</v>
      </c>
    </row>
    <row r="2612" spans="1:53" ht="39.9" customHeight="1" x14ac:dyDescent="1.1000000000000001">
      <c r="C2612" s="40"/>
      <c r="D2612" s="40"/>
      <c r="E2612" s="53" t="s">
        <v>20</v>
      </c>
      <c r="F2612" s="54" t="e">
        <f>VLOOKUP(A2608,'zoznam zapasov pomoc'!$A$6:$K$133,9,0)</f>
        <v>#N/A</v>
      </c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6"/>
      <c r="X2612" s="52"/>
      <c r="AZ2612" s="58" t="s">
        <v>23</v>
      </c>
      <c r="BA2612" s="58">
        <v>3</v>
      </c>
    </row>
    <row r="2613" spans="1:53" ht="39.9" customHeight="1" x14ac:dyDescent="1.1000000000000001">
      <c r="A2613" s="41" t="e">
        <f>CONCATENATE(2,A2608)</f>
        <v>#N/A</v>
      </c>
      <c r="B2613" s="41" t="e">
        <f>VLOOKUP(A2613,'KO KODY SPOLU'!$A$3:$B$478,2,0)</f>
        <v>#N/A</v>
      </c>
      <c r="C2613" s="40"/>
      <c r="D2613" s="40"/>
      <c r="E2613" s="53" t="s">
        <v>13</v>
      </c>
      <c r="F2613" s="59" t="e">
        <f>VLOOKUP(A2608,'zoznam zapasov pomoc'!$A$6:$K$133,10,0)</f>
        <v>#N/A</v>
      </c>
      <c r="G2613" s="298"/>
      <c r="H2613" s="150"/>
      <c r="I2613" s="296" t="str">
        <f>IF(ISERROR(VLOOKUP(B2613,vylosovanie!$N$10:$Q$162,3,0))=TRUE," ",VLOOKUP(B2613,vylosovanie!$N$10:$Q$162,3,0))</f>
        <v xml:space="preserve"> </v>
      </c>
      <c r="J2613" s="297"/>
      <c r="K2613" s="297"/>
      <c r="L2613" s="297"/>
      <c r="M2613" s="52"/>
      <c r="N2613" s="300"/>
      <c r="O2613" s="300"/>
      <c r="P2613" s="300"/>
      <c r="Q2613" s="300"/>
      <c r="R2613" s="300"/>
      <c r="S2613" s="300"/>
      <c r="T2613" s="300"/>
      <c r="U2613" s="52"/>
      <c r="V2613" s="295" t="str">
        <f>IF(SUM(AF2610:AL2611)=0,"",SUM(AF2611:AL2611))</f>
        <v/>
      </c>
      <c r="W2613" s="56"/>
      <c r="X2613" s="52"/>
      <c r="AZ2613" s="58" t="s">
        <v>24</v>
      </c>
      <c r="BA2613" s="58">
        <v>4</v>
      </c>
    </row>
    <row r="2614" spans="1:53" ht="39.9" customHeight="1" x14ac:dyDescent="1.1000000000000001">
      <c r="C2614" s="40"/>
      <c r="D2614" s="40"/>
      <c r="E2614" s="60"/>
      <c r="F2614" s="61"/>
      <c r="G2614" s="299"/>
      <c r="H2614" s="150"/>
      <c r="I2614" s="296" t="str">
        <f>IF(ISERROR(VLOOKUP(B2613,vylosovanie!$N$10:$Q$162,3,0))=TRUE," ",VLOOKUP(B2613,vylosovanie!$N$10:$Q$162,4,0))</f>
        <v xml:space="preserve"> </v>
      </c>
      <c r="J2614" s="297"/>
      <c r="K2614" s="297"/>
      <c r="L2614" s="297"/>
      <c r="M2614" s="52"/>
      <c r="N2614" s="301"/>
      <c r="O2614" s="301"/>
      <c r="P2614" s="301"/>
      <c r="Q2614" s="301"/>
      <c r="R2614" s="301"/>
      <c r="S2614" s="301"/>
      <c r="T2614" s="301"/>
      <c r="U2614" s="52"/>
      <c r="V2614" s="295"/>
      <c r="W2614" s="56"/>
      <c r="X2614" s="52"/>
      <c r="AZ2614" s="58" t="s">
        <v>25</v>
      </c>
      <c r="BA2614" s="58">
        <v>5</v>
      </c>
    </row>
    <row r="2615" spans="1:53" ht="39.9" customHeight="1" x14ac:dyDescent="1.1000000000000001">
      <c r="C2615" s="40"/>
      <c r="D2615" s="40"/>
      <c r="E2615" s="53" t="s">
        <v>36</v>
      </c>
      <c r="F2615" s="54" t="s">
        <v>476</v>
      </c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6"/>
      <c r="X2615" s="52"/>
      <c r="AZ2615" s="58" t="s">
        <v>26</v>
      </c>
      <c r="BA2615" s="58">
        <v>6</v>
      </c>
    </row>
    <row r="2616" spans="1:53" ht="39.9" customHeight="1" x14ac:dyDescent="1.1000000000000001">
      <c r="C2616" s="40"/>
      <c r="D2616" s="40"/>
      <c r="E2616" s="60"/>
      <c r="F2616" s="61"/>
      <c r="G2616" s="52"/>
      <c r="H2616" s="52"/>
      <c r="I2616" s="52" t="s">
        <v>17</v>
      </c>
      <c r="J2616" s="52"/>
      <c r="K2616" s="52"/>
      <c r="L2616" s="52"/>
      <c r="M2616" s="52"/>
      <c r="N2616" s="62"/>
      <c r="O2616" s="55"/>
      <c r="P2616" s="55" t="s">
        <v>19</v>
      </c>
      <c r="Q2616" s="55"/>
      <c r="R2616" s="55"/>
      <c r="S2616" s="55"/>
      <c r="T2616" s="55"/>
      <c r="U2616" s="52"/>
      <c r="V2616" s="52"/>
      <c r="W2616" s="56"/>
      <c r="X2616" s="52"/>
      <c r="AZ2616" s="58" t="s">
        <v>27</v>
      </c>
      <c r="BA2616" s="58">
        <v>7</v>
      </c>
    </row>
    <row r="2617" spans="1:53" ht="39.9" customHeight="1" x14ac:dyDescent="1.1000000000000001">
      <c r="E2617" s="53" t="s">
        <v>11</v>
      </c>
      <c r="F2617" s="54"/>
      <c r="G2617" s="52"/>
      <c r="H2617" s="52"/>
      <c r="I2617" s="294"/>
      <c r="J2617" s="294"/>
      <c r="K2617" s="294"/>
      <c r="L2617" s="294"/>
      <c r="M2617" s="52"/>
      <c r="N2617" s="291" t="str">
        <f>IF(I2610="x",I2613,IF(I2613="x",I2610,IF(V2610="w",I2610,IF(V2613="w",I2613,IF(V2610&gt;V2613,I2610,IF(V2613&gt;V2610,I2613," "))))))</f>
        <v xml:space="preserve"> </v>
      </c>
      <c r="O2617" s="302"/>
      <c r="P2617" s="302"/>
      <c r="Q2617" s="302"/>
      <c r="R2617" s="302"/>
      <c r="S2617" s="303"/>
      <c r="T2617" s="52"/>
      <c r="U2617" s="52"/>
      <c r="V2617" s="52"/>
      <c r="W2617" s="56"/>
      <c r="X2617" s="52"/>
      <c r="AZ2617" s="58" t="s">
        <v>28</v>
      </c>
      <c r="BA2617" s="58">
        <v>8</v>
      </c>
    </row>
    <row r="2618" spans="1:53" ht="39.9" customHeight="1" x14ac:dyDescent="1.1000000000000001">
      <c r="E2618" s="60"/>
      <c r="F2618" s="61"/>
      <c r="G2618" s="52"/>
      <c r="H2618" s="52"/>
      <c r="I2618" s="294"/>
      <c r="J2618" s="294"/>
      <c r="K2618" s="294"/>
      <c r="L2618" s="294"/>
      <c r="M2618" s="52"/>
      <c r="N2618" s="291" t="str">
        <f>IF(I2611="x",I2614,IF(I2614="x",I2611,IF(V2610="w",I2611,IF(V2613="w",I2614,IF(V2610&gt;V2613,I2611,IF(V2613&gt;V2610,I2614," "))))))</f>
        <v xml:space="preserve"> </v>
      </c>
      <c r="O2618" s="302"/>
      <c r="P2618" s="302"/>
      <c r="Q2618" s="302"/>
      <c r="R2618" s="302"/>
      <c r="S2618" s="303"/>
      <c r="T2618" s="52"/>
      <c r="U2618" s="52"/>
      <c r="V2618" s="52"/>
      <c r="W2618" s="56"/>
      <c r="X2618" s="52"/>
    </row>
    <row r="2619" spans="1:53" ht="39.9" customHeight="1" x14ac:dyDescent="1.1000000000000001">
      <c r="E2619" s="53" t="s">
        <v>12</v>
      </c>
      <c r="F2619" s="149" t="e">
        <f>IF($K$1=8,VLOOKUP('zapisy k stolom'!F2608,PAVUK!$GR$2:$GS$8,2,0),IF($K$1=16,VLOOKUP('zapisy k stolom'!F2608,PAVUK!$HF$2:$HG$16,2,0),IF($K$1=32,VLOOKUP('zapisy k stolom'!F2608,PAVUK!$HB$2:$HC$32,2,0),IF('zapisy k stolom'!$K$1=64,VLOOKUP('zapisy k stolom'!F2608,PAVUK!$GX$2:$GY$64,2,0),IF('zapisy k stolom'!$K$1=128,VLOOKUP('zapisy k stolom'!F2608,PAVUK!$GT$2:$GU$128,2,0))))))</f>
        <v>#N/A</v>
      </c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6"/>
      <c r="X2619" s="52"/>
    </row>
    <row r="2620" spans="1:53" ht="39.9" customHeight="1" x14ac:dyDescent="1.1000000000000001">
      <c r="E2620" s="60"/>
      <c r="F2620" s="61"/>
      <c r="G2620" s="52"/>
      <c r="H2620" s="52" t="s">
        <v>18</v>
      </c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6"/>
      <c r="X2620" s="52"/>
    </row>
    <row r="2621" spans="1:53" ht="39.9" customHeight="1" x14ac:dyDescent="1.1000000000000001">
      <c r="E2621" s="60"/>
      <c r="F2621" s="61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6"/>
      <c r="X2621" s="52"/>
    </row>
    <row r="2622" spans="1:53" ht="39.9" customHeight="1" x14ac:dyDescent="1.1000000000000001">
      <c r="E2622" s="60"/>
      <c r="F2622" s="61"/>
      <c r="G2622" s="52"/>
      <c r="H2622" s="52"/>
      <c r="I2622" s="289" t="str">
        <f>I2610</f>
        <v xml:space="preserve"> </v>
      </c>
      <c r="J2622" s="289"/>
      <c r="K2622" s="289"/>
      <c r="L2622" s="289"/>
      <c r="M2622" s="52"/>
      <c r="N2622" s="52"/>
      <c r="P2622" s="289" t="str">
        <f>I2613</f>
        <v xml:space="preserve"> </v>
      </c>
      <c r="Q2622" s="289"/>
      <c r="R2622" s="289"/>
      <c r="S2622" s="289"/>
      <c r="T2622" s="290"/>
      <c r="U2622" s="290"/>
      <c r="V2622" s="52"/>
      <c r="W2622" s="56"/>
      <c r="X2622" s="52"/>
    </row>
    <row r="2623" spans="1:53" ht="39.9" customHeight="1" x14ac:dyDescent="1.1000000000000001">
      <c r="E2623" s="60"/>
      <c r="F2623" s="61"/>
      <c r="G2623" s="52"/>
      <c r="H2623" s="52"/>
      <c r="I2623" s="289" t="str">
        <f>I2611</f>
        <v xml:space="preserve"> </v>
      </c>
      <c r="J2623" s="289"/>
      <c r="K2623" s="289"/>
      <c r="L2623" s="289"/>
      <c r="M2623" s="52"/>
      <c r="N2623" s="52"/>
      <c r="O2623" s="52"/>
      <c r="P2623" s="289" t="str">
        <f>I2614</f>
        <v xml:space="preserve"> </v>
      </c>
      <c r="Q2623" s="289"/>
      <c r="R2623" s="289"/>
      <c r="S2623" s="289"/>
      <c r="T2623" s="290"/>
      <c r="U2623" s="290"/>
      <c r="V2623" s="52"/>
      <c r="W2623" s="56"/>
      <c r="X2623" s="52"/>
    </row>
    <row r="2624" spans="1:53" ht="69.900000000000006" customHeight="1" x14ac:dyDescent="1.1000000000000001">
      <c r="E2624" s="53"/>
      <c r="F2624" s="54"/>
      <c r="G2624" s="52"/>
      <c r="H2624" s="63" t="s">
        <v>21</v>
      </c>
      <c r="I2624" s="291"/>
      <c r="J2624" s="292"/>
      <c r="K2624" s="292"/>
      <c r="L2624" s="293"/>
      <c r="M2624" s="52"/>
      <c r="N2624" s="52"/>
      <c r="O2624" s="63" t="s">
        <v>21</v>
      </c>
      <c r="P2624" s="294"/>
      <c r="Q2624" s="294"/>
      <c r="R2624" s="294"/>
      <c r="S2624" s="294"/>
      <c r="T2624" s="294"/>
      <c r="U2624" s="294"/>
      <c r="V2624" s="52"/>
      <c r="W2624" s="56"/>
      <c r="X2624" s="52"/>
    </row>
    <row r="2625" spans="1:53" ht="69.900000000000006" customHeight="1" x14ac:dyDescent="1.1000000000000001">
      <c r="E2625" s="53"/>
      <c r="F2625" s="54"/>
      <c r="G2625" s="52"/>
      <c r="H2625" s="63" t="s">
        <v>22</v>
      </c>
      <c r="I2625" s="294"/>
      <c r="J2625" s="294"/>
      <c r="K2625" s="294"/>
      <c r="L2625" s="294"/>
      <c r="M2625" s="52"/>
      <c r="N2625" s="52"/>
      <c r="O2625" s="63" t="s">
        <v>22</v>
      </c>
      <c r="P2625" s="294"/>
      <c r="Q2625" s="294"/>
      <c r="R2625" s="294"/>
      <c r="S2625" s="294"/>
      <c r="T2625" s="294"/>
      <c r="U2625" s="294"/>
      <c r="V2625" s="52"/>
      <c r="W2625" s="56"/>
      <c r="X2625" s="52"/>
    </row>
    <row r="2626" spans="1:53" ht="69.900000000000006" customHeight="1" x14ac:dyDescent="1.1000000000000001">
      <c r="E2626" s="53"/>
      <c r="F2626" s="54"/>
      <c r="G2626" s="52"/>
      <c r="H2626" s="63" t="s">
        <v>22</v>
      </c>
      <c r="I2626" s="294"/>
      <c r="J2626" s="294"/>
      <c r="K2626" s="294"/>
      <c r="L2626" s="294"/>
      <c r="M2626" s="52"/>
      <c r="N2626" s="52"/>
      <c r="O2626" s="63" t="s">
        <v>22</v>
      </c>
      <c r="P2626" s="294"/>
      <c r="Q2626" s="294"/>
      <c r="R2626" s="294"/>
      <c r="S2626" s="294"/>
      <c r="T2626" s="294"/>
      <c r="U2626" s="294"/>
      <c r="V2626" s="52"/>
      <c r="W2626" s="56"/>
      <c r="X2626" s="52"/>
    </row>
    <row r="2627" spans="1:53" ht="39.9" customHeight="1" thickBot="1" x14ac:dyDescent="1.1499999999999999">
      <c r="E2627" s="64"/>
      <c r="F2627" s="65"/>
      <c r="G2627" s="66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7"/>
      <c r="U2627" s="67"/>
      <c r="V2627" s="67"/>
      <c r="W2627" s="68"/>
      <c r="X2627" s="52"/>
    </row>
    <row r="2628" spans="1:53" ht="61.8" thickBot="1" x14ac:dyDescent="1.1499999999999999"/>
    <row r="2629" spans="1:53" ht="39.9" customHeight="1" x14ac:dyDescent="1.1000000000000001">
      <c r="A2629" s="41" t="e">
        <f>F2640</f>
        <v>#N/A</v>
      </c>
      <c r="C2629" s="40"/>
      <c r="D2629" s="40"/>
      <c r="E2629" s="48" t="s">
        <v>39</v>
      </c>
      <c r="F2629" s="49">
        <f>F2608+1</f>
        <v>126</v>
      </c>
      <c r="G2629" s="50"/>
      <c r="H2629" s="86" t="s">
        <v>192</v>
      </c>
      <c r="I2629" s="50"/>
      <c r="J2629" s="50"/>
      <c r="K2629" s="50"/>
      <c r="L2629" s="50"/>
      <c r="M2629" s="50"/>
      <c r="N2629" s="50"/>
      <c r="O2629" s="50"/>
      <c r="P2629" s="50"/>
      <c r="Q2629" s="50"/>
      <c r="R2629" s="50"/>
      <c r="S2629" s="50"/>
      <c r="T2629" s="50"/>
      <c r="U2629" s="50"/>
      <c r="V2629" s="50" t="s">
        <v>15</v>
      </c>
      <c r="W2629" s="51"/>
      <c r="X2629" s="52"/>
      <c r="Y2629" s="42" t="e">
        <f>A2631</f>
        <v>#N/A</v>
      </c>
      <c r="Z2629" s="47" t="str">
        <f>CONCATENATE("(",V2631,":",V2634,")")</f>
        <v>(:)</v>
      </c>
      <c r="AA2629" s="44" t="str">
        <f>IF(N2638=" ","",IF(N2638=I2631,B2631,IF(N2638=I2634,B2634," ")))</f>
        <v/>
      </c>
      <c r="AB2629" s="44" t="str">
        <f>IF(V2631&gt;V2634,AV2629,IF(V2634&gt;V2631,AV2630,""))</f>
        <v/>
      </c>
      <c r="AC2629" s="44" t="e">
        <f>CONCATENATE("Tbl.: ",F2631,"   H: ",F2634,"   D: ",F2633)</f>
        <v>#N/A</v>
      </c>
      <c r="AD2629" s="42" t="e">
        <f>IF(OR(I2634="X",I2631="X"),"",IF(N2638=I2631,B2634,B2631))</f>
        <v>#N/A</v>
      </c>
      <c r="AE2629" s="42" t="s">
        <v>4</v>
      </c>
      <c r="AV2629" s="45" t="str">
        <f>CONCATENATE(V2631,":",V2634, " ( ",AN2631,",",AO2631,",",AP2631,",",AQ2631,",",AR2631,",",AS2631,",",AT2631," ) ")</f>
        <v xml:space="preserve">: ( ,,,,,, ) </v>
      </c>
    </row>
    <row r="2630" spans="1:53" ht="39.9" customHeight="1" x14ac:dyDescent="1.1000000000000001">
      <c r="C2630" s="40"/>
      <c r="D2630" s="40"/>
      <c r="E2630" s="53"/>
      <c r="F2630" s="54"/>
      <c r="G2630" s="85" t="s">
        <v>191</v>
      </c>
      <c r="H2630" s="87" t="s">
        <v>193</v>
      </c>
      <c r="I2630" s="52"/>
      <c r="J2630" s="52"/>
      <c r="K2630" s="52"/>
      <c r="L2630" s="52"/>
      <c r="M2630" s="52"/>
      <c r="N2630" s="55">
        <v>1</v>
      </c>
      <c r="O2630" s="55">
        <v>2</v>
      </c>
      <c r="P2630" s="55">
        <v>3</v>
      </c>
      <c r="Q2630" s="55">
        <v>4</v>
      </c>
      <c r="R2630" s="55">
        <v>5</v>
      </c>
      <c r="S2630" s="55">
        <v>6</v>
      </c>
      <c r="T2630" s="55">
        <v>7</v>
      </c>
      <c r="U2630" s="52"/>
      <c r="V2630" s="55" t="s">
        <v>16</v>
      </c>
      <c r="W2630" s="56"/>
      <c r="X2630" s="52"/>
      <c r="AE2630" s="42" t="s">
        <v>38</v>
      </c>
      <c r="AV2630" s="45" t="str">
        <f>CONCATENATE(V2634,":",V2631, " ( ",AN2632,",",AO2632,",",AP2632,",",AQ2632,",",AR2632,",",AS2632,",",AT2632," ) ")</f>
        <v xml:space="preserve">: ( ,,,,,, ) </v>
      </c>
    </row>
    <row r="2631" spans="1:53" ht="39.9" customHeight="1" x14ac:dyDescent="1.1000000000000001">
      <c r="A2631" s="41" t="e">
        <f>CONCATENATE(1,A2629)</f>
        <v>#N/A</v>
      </c>
      <c r="B2631" s="41" t="e">
        <f>VLOOKUP(A2631,'KO KODY SPOLU'!$A$3:$B$478,2,0)</f>
        <v>#N/A</v>
      </c>
      <c r="C2631" s="40"/>
      <c r="D2631" s="40"/>
      <c r="E2631" s="53" t="s">
        <v>14</v>
      </c>
      <c r="F2631" s="54" t="e">
        <f>VLOOKUP(A2629,'zoznam zapasov pomoc'!$A$6:$K$133,11,0)</f>
        <v>#N/A</v>
      </c>
      <c r="G2631" s="298"/>
      <c r="H2631" s="150"/>
      <c r="I2631" s="296" t="str">
        <f>IF(ISERROR(VLOOKUP(B2631,vylosovanie!$N$10:$Q$162,3,0))=TRUE," ",VLOOKUP(B2631,vylosovanie!$N$10:$Q$162,3,0))</f>
        <v xml:space="preserve"> </v>
      </c>
      <c r="J2631" s="297"/>
      <c r="K2631" s="297"/>
      <c r="L2631" s="297"/>
      <c r="M2631" s="52"/>
      <c r="N2631" s="300"/>
      <c r="O2631" s="300"/>
      <c r="P2631" s="300"/>
      <c r="Q2631" s="300"/>
      <c r="R2631" s="300"/>
      <c r="S2631" s="300"/>
      <c r="T2631" s="300"/>
      <c r="U2631" s="52"/>
      <c r="V2631" s="295" t="str">
        <f>IF(SUM(AF2631:AL2632)=0,"",SUM(AF2631:AL2631))</f>
        <v/>
      </c>
      <c r="W2631" s="56"/>
      <c r="X2631" s="52"/>
      <c r="AE2631" s="42">
        <f>VLOOKUP(I2631,vylosovanie!$F$5:$L$41,7,0)</f>
        <v>51</v>
      </c>
      <c r="AF2631" s="57">
        <f>IF(N2631&gt;N2634,1,0)</f>
        <v>0</v>
      </c>
      <c r="AG2631" s="57">
        <f t="shared" ref="AG2631" si="3250">IF(O2631&gt;O2634,1,0)</f>
        <v>0</v>
      </c>
      <c r="AH2631" s="57">
        <f t="shared" ref="AH2631" si="3251">IF(P2631&gt;P2634,1,0)</f>
        <v>0</v>
      </c>
      <c r="AI2631" s="57">
        <f t="shared" ref="AI2631" si="3252">IF(Q2631&gt;Q2634,1,0)</f>
        <v>0</v>
      </c>
      <c r="AJ2631" s="57">
        <f t="shared" ref="AJ2631" si="3253">IF(R2631&gt;R2634,1,0)</f>
        <v>0</v>
      </c>
      <c r="AK2631" s="57">
        <f t="shared" ref="AK2631" si="3254">IF(S2631&gt;S2634,1,0)</f>
        <v>0</v>
      </c>
      <c r="AL2631" s="57">
        <f t="shared" ref="AL2631" si="3255">IF(T2631&gt;T2634,1,0)</f>
        <v>0</v>
      </c>
      <c r="AN2631" s="57" t="str">
        <f t="shared" ref="AN2631" si="3256">IF(ISBLANK(N2631)=TRUE,"",IF(AF2631=1,N2634,-N2631))</f>
        <v/>
      </c>
      <c r="AO2631" s="57" t="str">
        <f t="shared" ref="AO2631" si="3257">IF(ISBLANK(O2631)=TRUE,"",IF(AG2631=1,O2634,-O2631))</f>
        <v/>
      </c>
      <c r="AP2631" s="57" t="str">
        <f t="shared" ref="AP2631" si="3258">IF(ISBLANK(P2631)=TRUE,"",IF(AH2631=1,P2634,-P2631))</f>
        <v/>
      </c>
      <c r="AQ2631" s="57" t="str">
        <f t="shared" ref="AQ2631" si="3259">IF(ISBLANK(Q2631)=TRUE,"",IF(AI2631=1,Q2634,-Q2631))</f>
        <v/>
      </c>
      <c r="AR2631" s="57" t="str">
        <f t="shared" ref="AR2631" si="3260">IF(ISBLANK(R2631)=TRUE,"",IF(AJ2631=1,R2634,-R2631))</f>
        <v/>
      </c>
      <c r="AS2631" s="57" t="str">
        <f t="shared" ref="AS2631" si="3261">IF(ISBLANK(S2631)=TRUE,"",IF(AK2631=1,S2634,-S2631))</f>
        <v/>
      </c>
      <c r="AT2631" s="57" t="str">
        <f t="shared" ref="AT2631" si="3262">IF(ISBLANK(T2631)=TRUE,"",IF(AL2631=1,T2634,-T2631))</f>
        <v/>
      </c>
      <c r="AZ2631" s="58" t="s">
        <v>5</v>
      </c>
      <c r="BA2631" s="58">
        <v>1</v>
      </c>
    </row>
    <row r="2632" spans="1:53" ht="39.9" customHeight="1" x14ac:dyDescent="1.1000000000000001">
      <c r="C2632" s="40"/>
      <c r="D2632" s="40"/>
      <c r="E2632" s="53"/>
      <c r="F2632" s="54"/>
      <c r="G2632" s="299"/>
      <c r="H2632" s="150"/>
      <c r="I2632" s="296" t="str">
        <f>IF(ISERROR(VLOOKUP(B2631,vylosovanie!$N$10:$Q$162,3,0))=TRUE," ",VLOOKUP(B2631,vylosovanie!$N$10:$Q$162,4,0))</f>
        <v xml:space="preserve"> </v>
      </c>
      <c r="J2632" s="297"/>
      <c r="K2632" s="297"/>
      <c r="L2632" s="297"/>
      <c r="M2632" s="52"/>
      <c r="N2632" s="301"/>
      <c r="O2632" s="301"/>
      <c r="P2632" s="301"/>
      <c r="Q2632" s="301"/>
      <c r="R2632" s="301"/>
      <c r="S2632" s="301"/>
      <c r="T2632" s="301"/>
      <c r="U2632" s="52"/>
      <c r="V2632" s="295"/>
      <c r="W2632" s="56"/>
      <c r="X2632" s="52"/>
      <c r="AE2632" s="42">
        <f>VLOOKUP(I2634,vylosovanie!$F$5:$L$41,7,0)</f>
        <v>51</v>
      </c>
      <c r="AF2632" s="57">
        <f>IF(N2634&gt;N2631,1,0)</f>
        <v>0</v>
      </c>
      <c r="AG2632" s="57">
        <f t="shared" ref="AG2632" si="3263">IF(O2634&gt;O2631,1,0)</f>
        <v>0</v>
      </c>
      <c r="AH2632" s="57">
        <f t="shared" ref="AH2632" si="3264">IF(P2634&gt;P2631,1,0)</f>
        <v>0</v>
      </c>
      <c r="AI2632" s="57">
        <f t="shared" ref="AI2632" si="3265">IF(Q2634&gt;Q2631,1,0)</f>
        <v>0</v>
      </c>
      <c r="AJ2632" s="57">
        <f t="shared" ref="AJ2632" si="3266">IF(R2634&gt;R2631,1,0)</f>
        <v>0</v>
      </c>
      <c r="AK2632" s="57">
        <f t="shared" ref="AK2632" si="3267">IF(S2634&gt;S2631,1,0)</f>
        <v>0</v>
      </c>
      <c r="AL2632" s="57">
        <f t="shared" ref="AL2632" si="3268">IF(T2634&gt;T2631,1,0)</f>
        <v>0</v>
      </c>
      <c r="AN2632" s="57" t="str">
        <f t="shared" ref="AN2632" si="3269">IF(ISBLANK(N2634)=TRUE,"",IF(AF2632=1,N2631,-N2634))</f>
        <v/>
      </c>
      <c r="AO2632" s="57" t="str">
        <f t="shared" ref="AO2632" si="3270">IF(ISBLANK(O2634)=TRUE,"",IF(AG2632=1,O2631,-O2634))</f>
        <v/>
      </c>
      <c r="AP2632" s="57" t="str">
        <f t="shared" ref="AP2632" si="3271">IF(ISBLANK(P2634)=TRUE,"",IF(AH2632=1,P2631,-P2634))</f>
        <v/>
      </c>
      <c r="AQ2632" s="57" t="str">
        <f t="shared" ref="AQ2632" si="3272">IF(ISBLANK(Q2634)=TRUE,"",IF(AI2632=1,Q2631,-Q2634))</f>
        <v/>
      </c>
      <c r="AR2632" s="57" t="str">
        <f t="shared" ref="AR2632" si="3273">IF(ISBLANK(R2634)=TRUE,"",IF(AJ2632=1,R2631,-R2634))</f>
        <v/>
      </c>
      <c r="AS2632" s="57" t="str">
        <f t="shared" ref="AS2632" si="3274">IF(ISBLANK(S2634)=TRUE,"",IF(AK2632=1,S2631,-S2634))</f>
        <v/>
      </c>
      <c r="AT2632" s="57" t="str">
        <f t="shared" ref="AT2632" si="3275">IF(ISBLANK(T2634)=TRUE,"",IF(AL2632=1,T2631,-T2634))</f>
        <v/>
      </c>
      <c r="AZ2632" s="58" t="s">
        <v>10</v>
      </c>
      <c r="BA2632" s="58">
        <v>2</v>
      </c>
    </row>
    <row r="2633" spans="1:53" ht="39.9" customHeight="1" x14ac:dyDescent="1.1000000000000001">
      <c r="C2633" s="40"/>
      <c r="D2633" s="40"/>
      <c r="E2633" s="53" t="s">
        <v>20</v>
      </c>
      <c r="F2633" s="54" t="e">
        <f>VLOOKUP(A2629,'zoznam zapasov pomoc'!$A$6:$K$133,9,0)</f>
        <v>#N/A</v>
      </c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6"/>
      <c r="X2633" s="52"/>
      <c r="AZ2633" s="58" t="s">
        <v>23</v>
      </c>
      <c r="BA2633" s="58">
        <v>3</v>
      </c>
    </row>
    <row r="2634" spans="1:53" ht="39.9" customHeight="1" x14ac:dyDescent="1.1000000000000001">
      <c r="A2634" s="41" t="e">
        <f>CONCATENATE(2,A2629)</f>
        <v>#N/A</v>
      </c>
      <c r="B2634" s="41" t="e">
        <f>VLOOKUP(A2634,'KO KODY SPOLU'!$A$3:$B$478,2,0)</f>
        <v>#N/A</v>
      </c>
      <c r="C2634" s="40"/>
      <c r="D2634" s="40"/>
      <c r="E2634" s="53" t="s">
        <v>13</v>
      </c>
      <c r="F2634" s="59" t="e">
        <f>VLOOKUP(A2629,'zoznam zapasov pomoc'!$A$6:$K$133,10,0)</f>
        <v>#N/A</v>
      </c>
      <c r="G2634" s="298"/>
      <c r="H2634" s="150"/>
      <c r="I2634" s="296" t="str">
        <f>IF(ISERROR(VLOOKUP(B2634,vylosovanie!$N$10:$Q$162,3,0))=TRUE," ",VLOOKUP(B2634,vylosovanie!$N$10:$Q$162,3,0))</f>
        <v xml:space="preserve"> </v>
      </c>
      <c r="J2634" s="297"/>
      <c r="K2634" s="297"/>
      <c r="L2634" s="297"/>
      <c r="M2634" s="52"/>
      <c r="N2634" s="300"/>
      <c r="O2634" s="300"/>
      <c r="P2634" s="300"/>
      <c r="Q2634" s="300"/>
      <c r="R2634" s="300"/>
      <c r="S2634" s="300"/>
      <c r="T2634" s="300"/>
      <c r="U2634" s="52"/>
      <c r="V2634" s="295" t="str">
        <f>IF(SUM(AF2631:AL2632)=0,"",SUM(AF2632:AL2632))</f>
        <v/>
      </c>
      <c r="W2634" s="56"/>
      <c r="X2634" s="52"/>
      <c r="AZ2634" s="58" t="s">
        <v>24</v>
      </c>
      <c r="BA2634" s="58">
        <v>4</v>
      </c>
    </row>
    <row r="2635" spans="1:53" ht="39.9" customHeight="1" x14ac:dyDescent="1.1000000000000001">
      <c r="C2635" s="40"/>
      <c r="D2635" s="40"/>
      <c r="E2635" s="60"/>
      <c r="F2635" s="61"/>
      <c r="G2635" s="299"/>
      <c r="H2635" s="150"/>
      <c r="I2635" s="296" t="str">
        <f>IF(ISERROR(VLOOKUP(B2634,vylosovanie!$N$10:$Q$162,3,0))=TRUE," ",VLOOKUP(B2634,vylosovanie!$N$10:$Q$162,4,0))</f>
        <v xml:space="preserve"> </v>
      </c>
      <c r="J2635" s="297"/>
      <c r="K2635" s="297"/>
      <c r="L2635" s="297"/>
      <c r="M2635" s="52"/>
      <c r="N2635" s="301"/>
      <c r="O2635" s="301"/>
      <c r="P2635" s="301"/>
      <c r="Q2635" s="301"/>
      <c r="R2635" s="301"/>
      <c r="S2635" s="301"/>
      <c r="T2635" s="301"/>
      <c r="U2635" s="52"/>
      <c r="V2635" s="295"/>
      <c r="W2635" s="56"/>
      <c r="X2635" s="52"/>
      <c r="AZ2635" s="58" t="s">
        <v>25</v>
      </c>
      <c r="BA2635" s="58">
        <v>5</v>
      </c>
    </row>
    <row r="2636" spans="1:53" ht="39.9" customHeight="1" x14ac:dyDescent="1.1000000000000001">
      <c r="C2636" s="40"/>
      <c r="D2636" s="40"/>
      <c r="E2636" s="53" t="s">
        <v>36</v>
      </c>
      <c r="F2636" s="54" t="s">
        <v>476</v>
      </c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6"/>
      <c r="X2636" s="52"/>
      <c r="AZ2636" s="58" t="s">
        <v>26</v>
      </c>
      <c r="BA2636" s="58">
        <v>6</v>
      </c>
    </row>
    <row r="2637" spans="1:53" ht="39.9" customHeight="1" x14ac:dyDescent="1.1000000000000001">
      <c r="C2637" s="40"/>
      <c r="D2637" s="40"/>
      <c r="E2637" s="60"/>
      <c r="F2637" s="61"/>
      <c r="G2637" s="52"/>
      <c r="H2637" s="52"/>
      <c r="I2637" s="52" t="s">
        <v>17</v>
      </c>
      <c r="J2637" s="52"/>
      <c r="K2637" s="52"/>
      <c r="L2637" s="52"/>
      <c r="M2637" s="52"/>
      <c r="N2637" s="62"/>
      <c r="O2637" s="55"/>
      <c r="P2637" s="55" t="s">
        <v>19</v>
      </c>
      <c r="Q2637" s="55"/>
      <c r="R2637" s="55"/>
      <c r="S2637" s="55"/>
      <c r="T2637" s="55"/>
      <c r="U2637" s="52"/>
      <c r="V2637" s="52"/>
      <c r="W2637" s="56"/>
      <c r="X2637" s="52"/>
      <c r="AZ2637" s="58" t="s">
        <v>27</v>
      </c>
      <c r="BA2637" s="58">
        <v>7</v>
      </c>
    </row>
    <row r="2638" spans="1:53" ht="39.9" customHeight="1" x14ac:dyDescent="1.1000000000000001">
      <c r="E2638" s="53" t="s">
        <v>11</v>
      </c>
      <c r="F2638" s="54"/>
      <c r="G2638" s="52"/>
      <c r="H2638" s="52"/>
      <c r="I2638" s="294"/>
      <c r="J2638" s="294"/>
      <c r="K2638" s="294"/>
      <c r="L2638" s="294"/>
      <c r="M2638" s="52"/>
      <c r="N2638" s="291" t="str">
        <f>IF(I2631="x",I2634,IF(I2634="x",I2631,IF(V2631="w",I2631,IF(V2634="w",I2634,IF(V2631&gt;V2634,I2631,IF(V2634&gt;V2631,I2634," "))))))</f>
        <v xml:space="preserve"> </v>
      </c>
      <c r="O2638" s="302"/>
      <c r="P2638" s="302"/>
      <c r="Q2638" s="302"/>
      <c r="R2638" s="302"/>
      <c r="S2638" s="303"/>
      <c r="T2638" s="52"/>
      <c r="U2638" s="52"/>
      <c r="V2638" s="52"/>
      <c r="W2638" s="56"/>
      <c r="X2638" s="52"/>
      <c r="AZ2638" s="58" t="s">
        <v>28</v>
      </c>
      <c r="BA2638" s="58">
        <v>8</v>
      </c>
    </row>
    <row r="2639" spans="1:53" ht="39.9" customHeight="1" x14ac:dyDescent="1.1000000000000001">
      <c r="E2639" s="60"/>
      <c r="F2639" s="61"/>
      <c r="G2639" s="52"/>
      <c r="H2639" s="52"/>
      <c r="I2639" s="294"/>
      <c r="J2639" s="294"/>
      <c r="K2639" s="294"/>
      <c r="L2639" s="294"/>
      <c r="M2639" s="52"/>
      <c r="N2639" s="291" t="str">
        <f>IF(I2632="x",I2635,IF(I2635="x",I2632,IF(V2631="w",I2632,IF(V2634="w",I2635,IF(V2631&gt;V2634,I2632,IF(V2634&gt;V2631,I2635," "))))))</f>
        <v xml:space="preserve"> </v>
      </c>
      <c r="O2639" s="302"/>
      <c r="P2639" s="302"/>
      <c r="Q2639" s="302"/>
      <c r="R2639" s="302"/>
      <c r="S2639" s="303"/>
      <c r="T2639" s="52"/>
      <c r="U2639" s="52"/>
      <c r="V2639" s="52"/>
      <c r="W2639" s="56"/>
      <c r="X2639" s="52"/>
    </row>
    <row r="2640" spans="1:53" ht="39.9" customHeight="1" x14ac:dyDescent="1.1000000000000001">
      <c r="E2640" s="53" t="s">
        <v>12</v>
      </c>
      <c r="F2640" s="149" t="e">
        <f>IF($K$1=8,VLOOKUP('zapisy k stolom'!F2629,PAVUK!$GR$2:$GS$8,2,0),IF($K$1=16,VLOOKUP('zapisy k stolom'!F2629,PAVUK!$HF$2:$HG$16,2,0),IF($K$1=32,VLOOKUP('zapisy k stolom'!F2629,PAVUK!$HB$2:$HC$32,2,0),IF('zapisy k stolom'!$K$1=64,VLOOKUP('zapisy k stolom'!F2629,PAVUK!$GX$2:$GY$64,2,0),IF('zapisy k stolom'!$K$1=128,VLOOKUP('zapisy k stolom'!F2629,PAVUK!$GT$2:$GU$128,2,0))))))</f>
        <v>#N/A</v>
      </c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6"/>
      <c r="X2640" s="52"/>
    </row>
    <row r="2641" spans="1:53" ht="39.9" customHeight="1" x14ac:dyDescent="1.1000000000000001">
      <c r="E2641" s="60"/>
      <c r="F2641" s="61"/>
      <c r="G2641" s="52"/>
      <c r="H2641" s="52" t="s">
        <v>18</v>
      </c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6"/>
      <c r="X2641" s="52"/>
    </row>
    <row r="2642" spans="1:53" ht="39.9" customHeight="1" x14ac:dyDescent="1.1000000000000001">
      <c r="E2642" s="60"/>
      <c r="F2642" s="61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6"/>
      <c r="X2642" s="52"/>
    </row>
    <row r="2643" spans="1:53" ht="39.9" customHeight="1" x14ac:dyDescent="1.1000000000000001">
      <c r="E2643" s="60"/>
      <c r="F2643" s="61"/>
      <c r="G2643" s="52"/>
      <c r="H2643" s="52"/>
      <c r="I2643" s="289" t="str">
        <f>I2631</f>
        <v xml:space="preserve"> </v>
      </c>
      <c r="J2643" s="289"/>
      <c r="K2643" s="289"/>
      <c r="L2643" s="289"/>
      <c r="M2643" s="52"/>
      <c r="N2643" s="52"/>
      <c r="P2643" s="289" t="str">
        <f>I2634</f>
        <v xml:space="preserve"> </v>
      </c>
      <c r="Q2643" s="289"/>
      <c r="R2643" s="289"/>
      <c r="S2643" s="289"/>
      <c r="T2643" s="290"/>
      <c r="U2643" s="290"/>
      <c r="V2643" s="52"/>
      <c r="W2643" s="56"/>
      <c r="X2643" s="52"/>
    </row>
    <row r="2644" spans="1:53" ht="39.9" customHeight="1" x14ac:dyDescent="1.1000000000000001">
      <c r="E2644" s="60"/>
      <c r="F2644" s="61"/>
      <c r="G2644" s="52"/>
      <c r="H2644" s="52"/>
      <c r="I2644" s="289" t="str">
        <f>I2632</f>
        <v xml:space="preserve"> </v>
      </c>
      <c r="J2644" s="289"/>
      <c r="K2644" s="289"/>
      <c r="L2644" s="289"/>
      <c r="M2644" s="52"/>
      <c r="N2644" s="52"/>
      <c r="O2644" s="52"/>
      <c r="P2644" s="289" t="str">
        <f>I2635</f>
        <v xml:space="preserve"> </v>
      </c>
      <c r="Q2644" s="289"/>
      <c r="R2644" s="289"/>
      <c r="S2644" s="289"/>
      <c r="T2644" s="290"/>
      <c r="U2644" s="290"/>
      <c r="V2644" s="52"/>
      <c r="W2644" s="56"/>
      <c r="X2644" s="52"/>
    </row>
    <row r="2645" spans="1:53" ht="69.900000000000006" customHeight="1" x14ac:dyDescent="1.1000000000000001">
      <c r="E2645" s="53"/>
      <c r="F2645" s="54"/>
      <c r="G2645" s="52"/>
      <c r="H2645" s="63" t="s">
        <v>21</v>
      </c>
      <c r="I2645" s="291"/>
      <c r="J2645" s="292"/>
      <c r="K2645" s="292"/>
      <c r="L2645" s="293"/>
      <c r="M2645" s="52"/>
      <c r="N2645" s="52"/>
      <c r="O2645" s="63" t="s">
        <v>21</v>
      </c>
      <c r="P2645" s="294"/>
      <c r="Q2645" s="294"/>
      <c r="R2645" s="294"/>
      <c r="S2645" s="294"/>
      <c r="T2645" s="294"/>
      <c r="U2645" s="294"/>
      <c r="V2645" s="52"/>
      <c r="W2645" s="56"/>
      <c r="X2645" s="52"/>
    </row>
    <row r="2646" spans="1:53" ht="69.900000000000006" customHeight="1" x14ac:dyDescent="1.1000000000000001">
      <c r="E2646" s="53"/>
      <c r="F2646" s="54"/>
      <c r="G2646" s="52"/>
      <c r="H2646" s="63" t="s">
        <v>22</v>
      </c>
      <c r="I2646" s="294"/>
      <c r="J2646" s="294"/>
      <c r="K2646" s="294"/>
      <c r="L2646" s="294"/>
      <c r="M2646" s="52"/>
      <c r="N2646" s="52"/>
      <c r="O2646" s="63" t="s">
        <v>22</v>
      </c>
      <c r="P2646" s="294"/>
      <c r="Q2646" s="294"/>
      <c r="R2646" s="294"/>
      <c r="S2646" s="294"/>
      <c r="T2646" s="294"/>
      <c r="U2646" s="294"/>
      <c r="V2646" s="52"/>
      <c r="W2646" s="56"/>
      <c r="X2646" s="52"/>
    </row>
    <row r="2647" spans="1:53" ht="69.900000000000006" customHeight="1" x14ac:dyDescent="1.1000000000000001">
      <c r="E2647" s="53"/>
      <c r="F2647" s="54"/>
      <c r="G2647" s="52"/>
      <c r="H2647" s="63" t="s">
        <v>22</v>
      </c>
      <c r="I2647" s="294"/>
      <c r="J2647" s="294"/>
      <c r="K2647" s="294"/>
      <c r="L2647" s="294"/>
      <c r="M2647" s="52"/>
      <c r="N2647" s="52"/>
      <c r="O2647" s="63" t="s">
        <v>22</v>
      </c>
      <c r="P2647" s="294"/>
      <c r="Q2647" s="294"/>
      <c r="R2647" s="294"/>
      <c r="S2647" s="294"/>
      <c r="T2647" s="294"/>
      <c r="U2647" s="294"/>
      <c r="V2647" s="52"/>
      <c r="W2647" s="56"/>
      <c r="X2647" s="52"/>
    </row>
    <row r="2648" spans="1:53" ht="39.9" customHeight="1" thickBot="1" x14ac:dyDescent="1.1499999999999999">
      <c r="E2648" s="64"/>
      <c r="F2648" s="65"/>
      <c r="G2648" s="66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7"/>
      <c r="U2648" s="67"/>
      <c r="V2648" s="67"/>
      <c r="W2648" s="68"/>
      <c r="X2648" s="52"/>
    </row>
    <row r="2649" spans="1:53" ht="61.8" thickBot="1" x14ac:dyDescent="1.1499999999999999"/>
    <row r="2650" spans="1:53" ht="39.9" customHeight="1" x14ac:dyDescent="1.1000000000000001">
      <c r="A2650" s="41" t="e">
        <f>F2661</f>
        <v>#N/A</v>
      </c>
      <c r="C2650" s="40"/>
      <c r="D2650" s="40"/>
      <c r="E2650" s="48" t="s">
        <v>39</v>
      </c>
      <c r="F2650" s="49">
        <f>F2629+1</f>
        <v>127</v>
      </c>
      <c r="G2650" s="50"/>
      <c r="H2650" s="86" t="s">
        <v>192</v>
      </c>
      <c r="I2650" s="50"/>
      <c r="J2650" s="50"/>
      <c r="K2650" s="50"/>
      <c r="L2650" s="50"/>
      <c r="M2650" s="50"/>
      <c r="N2650" s="50"/>
      <c r="O2650" s="50"/>
      <c r="P2650" s="50"/>
      <c r="Q2650" s="50"/>
      <c r="R2650" s="50"/>
      <c r="S2650" s="50"/>
      <c r="T2650" s="50"/>
      <c r="U2650" s="50"/>
      <c r="V2650" s="50" t="s">
        <v>15</v>
      </c>
      <c r="W2650" s="51"/>
      <c r="X2650" s="52"/>
      <c r="Y2650" s="42" t="e">
        <f>A2652</f>
        <v>#N/A</v>
      </c>
      <c r="Z2650" s="47" t="str">
        <f>CONCATENATE("(",V2652,":",V2655,")")</f>
        <v>(:)</v>
      </c>
      <c r="AA2650" s="44" t="str">
        <f>IF(N2659=" ","",IF(N2659=I2652,B2652,IF(N2659=I2655,B2655," ")))</f>
        <v/>
      </c>
      <c r="AB2650" s="44" t="str">
        <f>IF(V2652&gt;V2655,AV2650,IF(V2655&gt;V2652,AV2651,""))</f>
        <v/>
      </c>
      <c r="AC2650" s="44" t="e">
        <f>CONCATENATE("Tbl.: ",F2652,"   H: ",F2655,"   D: ",F2654)</f>
        <v>#N/A</v>
      </c>
      <c r="AD2650" s="42" t="e">
        <f>IF(OR(I2655="X",I2652="X"),"",IF(N2659=I2652,B2655,B2652))</f>
        <v>#N/A</v>
      </c>
      <c r="AE2650" s="42" t="s">
        <v>4</v>
      </c>
      <c r="AV2650" s="45" t="str">
        <f>CONCATENATE(V2652,":",V2655, " ( ",AN2652,",",AO2652,",",AP2652,",",AQ2652,",",AR2652,",",AS2652,",",AT2652," ) ")</f>
        <v xml:space="preserve">: ( ,,,,,, ) </v>
      </c>
    </row>
    <row r="2651" spans="1:53" ht="39.9" customHeight="1" x14ac:dyDescent="1.1000000000000001">
      <c r="C2651" s="40"/>
      <c r="D2651" s="40"/>
      <c r="E2651" s="53"/>
      <c r="F2651" s="54"/>
      <c r="G2651" s="85" t="s">
        <v>191</v>
      </c>
      <c r="H2651" s="87" t="s">
        <v>193</v>
      </c>
      <c r="I2651" s="52"/>
      <c r="J2651" s="52"/>
      <c r="K2651" s="52"/>
      <c r="L2651" s="52"/>
      <c r="M2651" s="52"/>
      <c r="N2651" s="55">
        <v>1</v>
      </c>
      <c r="O2651" s="55">
        <v>2</v>
      </c>
      <c r="P2651" s="55">
        <v>3</v>
      </c>
      <c r="Q2651" s="55">
        <v>4</v>
      </c>
      <c r="R2651" s="55">
        <v>5</v>
      </c>
      <c r="S2651" s="55">
        <v>6</v>
      </c>
      <c r="T2651" s="55">
        <v>7</v>
      </c>
      <c r="U2651" s="52"/>
      <c r="V2651" s="55" t="s">
        <v>16</v>
      </c>
      <c r="W2651" s="56"/>
      <c r="X2651" s="52"/>
      <c r="AE2651" s="42" t="s">
        <v>38</v>
      </c>
      <c r="AV2651" s="45" t="str">
        <f>CONCATENATE(V2655,":",V2652, " ( ",AN2653,",",AO2653,",",AP2653,",",AQ2653,",",AR2653,",",AS2653,",",AT2653," ) ")</f>
        <v xml:space="preserve">: ( ,,,,,, ) </v>
      </c>
    </row>
    <row r="2652" spans="1:53" ht="39.9" customHeight="1" x14ac:dyDescent="1.1000000000000001">
      <c r="A2652" s="41" t="e">
        <f>CONCATENATE(1,A2650)</f>
        <v>#N/A</v>
      </c>
      <c r="B2652" s="41" t="e">
        <f>VLOOKUP(A2652,'KO KODY SPOLU'!$A$3:$B$478,2,0)</f>
        <v>#N/A</v>
      </c>
      <c r="C2652" s="40"/>
      <c r="D2652" s="40"/>
      <c r="E2652" s="53" t="s">
        <v>14</v>
      </c>
      <c r="F2652" s="54" t="e">
        <f>VLOOKUP(A2650,'zoznam zapasov pomoc'!$A$6:$K$133,11,0)</f>
        <v>#N/A</v>
      </c>
      <c r="G2652" s="298"/>
      <c r="H2652" s="150"/>
      <c r="I2652" s="296" t="str">
        <f>IF(ISERROR(VLOOKUP(B2652,vylosovanie!$N$10:$Q$162,3,0))=TRUE," ",VLOOKUP(B2652,vylosovanie!$N$10:$Q$162,3,0))</f>
        <v xml:space="preserve"> </v>
      </c>
      <c r="J2652" s="297"/>
      <c r="K2652" s="297"/>
      <c r="L2652" s="297"/>
      <c r="M2652" s="52"/>
      <c r="N2652" s="300"/>
      <c r="O2652" s="300"/>
      <c r="P2652" s="300"/>
      <c r="Q2652" s="300"/>
      <c r="R2652" s="300"/>
      <c r="S2652" s="300"/>
      <c r="T2652" s="300"/>
      <c r="U2652" s="52"/>
      <c r="V2652" s="295" t="str">
        <f>IF(SUM(AF2652:AL2653)=0,"",SUM(AF2652:AL2652))</f>
        <v/>
      </c>
      <c r="W2652" s="56"/>
      <c r="X2652" s="52"/>
      <c r="AE2652" s="42">
        <f>VLOOKUP(I2652,vylosovanie!$F$5:$L$41,7,0)</f>
        <v>51</v>
      </c>
      <c r="AF2652" s="57">
        <f>IF(N2652&gt;N2655,1,0)</f>
        <v>0</v>
      </c>
      <c r="AG2652" s="57">
        <f t="shared" ref="AG2652" si="3276">IF(O2652&gt;O2655,1,0)</f>
        <v>0</v>
      </c>
      <c r="AH2652" s="57">
        <f t="shared" ref="AH2652" si="3277">IF(P2652&gt;P2655,1,0)</f>
        <v>0</v>
      </c>
      <c r="AI2652" s="57">
        <f t="shared" ref="AI2652" si="3278">IF(Q2652&gt;Q2655,1,0)</f>
        <v>0</v>
      </c>
      <c r="AJ2652" s="57">
        <f t="shared" ref="AJ2652" si="3279">IF(R2652&gt;R2655,1,0)</f>
        <v>0</v>
      </c>
      <c r="AK2652" s="57">
        <f t="shared" ref="AK2652" si="3280">IF(S2652&gt;S2655,1,0)</f>
        <v>0</v>
      </c>
      <c r="AL2652" s="57">
        <f t="shared" ref="AL2652" si="3281">IF(T2652&gt;T2655,1,0)</f>
        <v>0</v>
      </c>
      <c r="AN2652" s="57" t="str">
        <f t="shared" ref="AN2652" si="3282">IF(ISBLANK(N2652)=TRUE,"",IF(AF2652=1,N2655,-N2652))</f>
        <v/>
      </c>
      <c r="AO2652" s="57" t="str">
        <f t="shared" ref="AO2652" si="3283">IF(ISBLANK(O2652)=TRUE,"",IF(AG2652=1,O2655,-O2652))</f>
        <v/>
      </c>
      <c r="AP2652" s="57" t="str">
        <f t="shared" ref="AP2652" si="3284">IF(ISBLANK(P2652)=TRUE,"",IF(AH2652=1,P2655,-P2652))</f>
        <v/>
      </c>
      <c r="AQ2652" s="57" t="str">
        <f t="shared" ref="AQ2652" si="3285">IF(ISBLANK(Q2652)=TRUE,"",IF(AI2652=1,Q2655,-Q2652))</f>
        <v/>
      </c>
      <c r="AR2652" s="57" t="str">
        <f t="shared" ref="AR2652" si="3286">IF(ISBLANK(R2652)=TRUE,"",IF(AJ2652=1,R2655,-R2652))</f>
        <v/>
      </c>
      <c r="AS2652" s="57" t="str">
        <f t="shared" ref="AS2652" si="3287">IF(ISBLANK(S2652)=TRUE,"",IF(AK2652=1,S2655,-S2652))</f>
        <v/>
      </c>
      <c r="AT2652" s="57" t="str">
        <f t="shared" ref="AT2652" si="3288">IF(ISBLANK(T2652)=TRUE,"",IF(AL2652=1,T2655,-T2652))</f>
        <v/>
      </c>
      <c r="AZ2652" s="58" t="s">
        <v>5</v>
      </c>
      <c r="BA2652" s="58">
        <v>1</v>
      </c>
    </row>
    <row r="2653" spans="1:53" ht="39.9" customHeight="1" x14ac:dyDescent="1.1000000000000001">
      <c r="C2653" s="40"/>
      <c r="D2653" s="40"/>
      <c r="E2653" s="53"/>
      <c r="F2653" s="54"/>
      <c r="G2653" s="299"/>
      <c r="H2653" s="150"/>
      <c r="I2653" s="296" t="str">
        <f>IF(ISERROR(VLOOKUP(B2652,vylosovanie!$N$10:$Q$162,3,0))=TRUE," ",VLOOKUP(B2652,vylosovanie!$N$10:$Q$162,4,0))</f>
        <v xml:space="preserve"> </v>
      </c>
      <c r="J2653" s="297"/>
      <c r="K2653" s="297"/>
      <c r="L2653" s="297"/>
      <c r="M2653" s="52"/>
      <c r="N2653" s="301"/>
      <c r="O2653" s="301"/>
      <c r="P2653" s="301"/>
      <c r="Q2653" s="301"/>
      <c r="R2653" s="301"/>
      <c r="S2653" s="301"/>
      <c r="T2653" s="301"/>
      <c r="U2653" s="52"/>
      <c r="V2653" s="295"/>
      <c r="W2653" s="56"/>
      <c r="X2653" s="52"/>
      <c r="AE2653" s="42">
        <f>VLOOKUP(I2655,vylosovanie!$F$5:$L$41,7,0)</f>
        <v>51</v>
      </c>
      <c r="AF2653" s="57">
        <f>IF(N2655&gt;N2652,1,0)</f>
        <v>0</v>
      </c>
      <c r="AG2653" s="57">
        <f t="shared" ref="AG2653" si="3289">IF(O2655&gt;O2652,1,0)</f>
        <v>0</v>
      </c>
      <c r="AH2653" s="57">
        <f t="shared" ref="AH2653" si="3290">IF(P2655&gt;P2652,1,0)</f>
        <v>0</v>
      </c>
      <c r="AI2653" s="57">
        <f t="shared" ref="AI2653" si="3291">IF(Q2655&gt;Q2652,1,0)</f>
        <v>0</v>
      </c>
      <c r="AJ2653" s="57">
        <f t="shared" ref="AJ2653" si="3292">IF(R2655&gt;R2652,1,0)</f>
        <v>0</v>
      </c>
      <c r="AK2653" s="57">
        <f t="shared" ref="AK2653" si="3293">IF(S2655&gt;S2652,1,0)</f>
        <v>0</v>
      </c>
      <c r="AL2653" s="57">
        <f t="shared" ref="AL2653" si="3294">IF(T2655&gt;T2652,1,0)</f>
        <v>0</v>
      </c>
      <c r="AN2653" s="57" t="str">
        <f t="shared" ref="AN2653" si="3295">IF(ISBLANK(N2655)=TRUE,"",IF(AF2653=1,N2652,-N2655))</f>
        <v/>
      </c>
      <c r="AO2653" s="57" t="str">
        <f t="shared" ref="AO2653" si="3296">IF(ISBLANK(O2655)=TRUE,"",IF(AG2653=1,O2652,-O2655))</f>
        <v/>
      </c>
      <c r="AP2653" s="57" t="str">
        <f t="shared" ref="AP2653" si="3297">IF(ISBLANK(P2655)=TRUE,"",IF(AH2653=1,P2652,-P2655))</f>
        <v/>
      </c>
      <c r="AQ2653" s="57" t="str">
        <f t="shared" ref="AQ2653" si="3298">IF(ISBLANK(Q2655)=TRUE,"",IF(AI2653=1,Q2652,-Q2655))</f>
        <v/>
      </c>
      <c r="AR2653" s="57" t="str">
        <f t="shared" ref="AR2653" si="3299">IF(ISBLANK(R2655)=TRUE,"",IF(AJ2653=1,R2652,-R2655))</f>
        <v/>
      </c>
      <c r="AS2653" s="57" t="str">
        <f t="shared" ref="AS2653" si="3300">IF(ISBLANK(S2655)=TRUE,"",IF(AK2653=1,S2652,-S2655))</f>
        <v/>
      </c>
      <c r="AT2653" s="57" t="str">
        <f t="shared" ref="AT2653" si="3301">IF(ISBLANK(T2655)=TRUE,"",IF(AL2653=1,T2652,-T2655))</f>
        <v/>
      </c>
      <c r="AZ2653" s="58" t="s">
        <v>10</v>
      </c>
      <c r="BA2653" s="58">
        <v>2</v>
      </c>
    </row>
    <row r="2654" spans="1:53" ht="39.9" customHeight="1" x14ac:dyDescent="1.1000000000000001">
      <c r="C2654" s="40"/>
      <c r="D2654" s="40"/>
      <c r="E2654" s="53" t="s">
        <v>20</v>
      </c>
      <c r="F2654" s="54" t="e">
        <f>VLOOKUP(A2650,'zoznam zapasov pomoc'!$A$6:$K$133,9,0)</f>
        <v>#N/A</v>
      </c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6"/>
      <c r="X2654" s="52"/>
      <c r="AZ2654" s="58" t="s">
        <v>23</v>
      </c>
      <c r="BA2654" s="58">
        <v>3</v>
      </c>
    </row>
    <row r="2655" spans="1:53" ht="39.9" customHeight="1" x14ac:dyDescent="1.1000000000000001">
      <c r="A2655" s="41" t="e">
        <f>CONCATENATE(2,A2650)</f>
        <v>#N/A</v>
      </c>
      <c r="B2655" s="41" t="e">
        <f>VLOOKUP(A2655,'KO KODY SPOLU'!$A$3:$B$478,2,0)</f>
        <v>#N/A</v>
      </c>
      <c r="C2655" s="40"/>
      <c r="D2655" s="40"/>
      <c r="E2655" s="53" t="s">
        <v>13</v>
      </c>
      <c r="F2655" s="59" t="e">
        <f>VLOOKUP(A2650,'zoznam zapasov pomoc'!$A$6:$K$133,10,0)</f>
        <v>#N/A</v>
      </c>
      <c r="G2655" s="298"/>
      <c r="H2655" s="150"/>
      <c r="I2655" s="296" t="str">
        <f>IF(ISERROR(VLOOKUP(B2655,vylosovanie!$N$10:$Q$162,3,0))=TRUE," ",VLOOKUP(B2655,vylosovanie!$N$10:$Q$162,3,0))</f>
        <v xml:space="preserve"> </v>
      </c>
      <c r="J2655" s="297"/>
      <c r="K2655" s="297"/>
      <c r="L2655" s="297"/>
      <c r="M2655" s="52"/>
      <c r="N2655" s="300"/>
      <c r="O2655" s="300"/>
      <c r="P2655" s="300"/>
      <c r="Q2655" s="300"/>
      <c r="R2655" s="300"/>
      <c r="S2655" s="300"/>
      <c r="T2655" s="300"/>
      <c r="U2655" s="52"/>
      <c r="V2655" s="295" t="str">
        <f>IF(SUM(AF2652:AL2653)=0,"",SUM(AF2653:AL2653))</f>
        <v/>
      </c>
      <c r="W2655" s="56"/>
      <c r="X2655" s="52"/>
      <c r="AZ2655" s="58" t="s">
        <v>24</v>
      </c>
      <c r="BA2655" s="58">
        <v>4</v>
      </c>
    </row>
    <row r="2656" spans="1:53" ht="39.9" customHeight="1" x14ac:dyDescent="1.1000000000000001">
      <c r="C2656" s="40"/>
      <c r="D2656" s="40"/>
      <c r="E2656" s="60"/>
      <c r="F2656" s="61"/>
      <c r="G2656" s="299"/>
      <c r="H2656" s="150"/>
      <c r="I2656" s="296" t="str">
        <f>IF(ISERROR(VLOOKUP(B2655,vylosovanie!$N$10:$Q$162,3,0))=TRUE," ",VLOOKUP(B2655,vylosovanie!$N$10:$Q$162,4,0))</f>
        <v xml:space="preserve"> </v>
      </c>
      <c r="J2656" s="297"/>
      <c r="K2656" s="297"/>
      <c r="L2656" s="297"/>
      <c r="M2656" s="52"/>
      <c r="N2656" s="301"/>
      <c r="O2656" s="301"/>
      <c r="P2656" s="301"/>
      <c r="Q2656" s="301"/>
      <c r="R2656" s="301"/>
      <c r="S2656" s="301"/>
      <c r="T2656" s="301"/>
      <c r="U2656" s="52"/>
      <c r="V2656" s="295"/>
      <c r="W2656" s="56"/>
      <c r="X2656" s="52"/>
      <c r="AZ2656" s="58" t="s">
        <v>25</v>
      </c>
      <c r="BA2656" s="58">
        <v>5</v>
      </c>
    </row>
    <row r="2657" spans="3:53" ht="39.9" customHeight="1" x14ac:dyDescent="1.1000000000000001">
      <c r="C2657" s="40"/>
      <c r="D2657" s="40"/>
      <c r="E2657" s="53" t="s">
        <v>36</v>
      </c>
      <c r="F2657" s="54" t="s">
        <v>476</v>
      </c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6"/>
      <c r="X2657" s="52"/>
      <c r="AZ2657" s="58" t="s">
        <v>26</v>
      </c>
      <c r="BA2657" s="58">
        <v>6</v>
      </c>
    </row>
    <row r="2658" spans="3:53" ht="39.9" customHeight="1" x14ac:dyDescent="1.1000000000000001">
      <c r="C2658" s="40"/>
      <c r="D2658" s="40"/>
      <c r="E2658" s="60"/>
      <c r="F2658" s="61"/>
      <c r="G2658" s="52"/>
      <c r="H2658" s="52"/>
      <c r="I2658" s="52" t="s">
        <v>17</v>
      </c>
      <c r="J2658" s="52"/>
      <c r="K2658" s="52"/>
      <c r="L2658" s="52"/>
      <c r="M2658" s="52"/>
      <c r="N2658" s="62"/>
      <c r="O2658" s="55"/>
      <c r="P2658" s="55" t="s">
        <v>19</v>
      </c>
      <c r="Q2658" s="55"/>
      <c r="R2658" s="55"/>
      <c r="S2658" s="55"/>
      <c r="T2658" s="55"/>
      <c r="U2658" s="52"/>
      <c r="V2658" s="52"/>
      <c r="W2658" s="56"/>
      <c r="X2658" s="52"/>
      <c r="AZ2658" s="58" t="s">
        <v>27</v>
      </c>
      <c r="BA2658" s="58">
        <v>7</v>
      </c>
    </row>
    <row r="2659" spans="3:53" ht="39.9" customHeight="1" x14ac:dyDescent="1.1000000000000001">
      <c r="E2659" s="53" t="s">
        <v>11</v>
      </c>
      <c r="F2659" s="54"/>
      <c r="G2659" s="52"/>
      <c r="H2659" s="52"/>
      <c r="I2659" s="294"/>
      <c r="J2659" s="294"/>
      <c r="K2659" s="294"/>
      <c r="L2659" s="294"/>
      <c r="M2659" s="52"/>
      <c r="N2659" s="291" t="str">
        <f>IF(I2652="x",I2655,IF(I2655="x",I2652,IF(V2652="w",I2652,IF(V2655="w",I2655,IF(V2652&gt;V2655,I2652,IF(V2655&gt;V2652,I2655," "))))))</f>
        <v xml:space="preserve"> </v>
      </c>
      <c r="O2659" s="302"/>
      <c r="P2659" s="302"/>
      <c r="Q2659" s="302"/>
      <c r="R2659" s="302"/>
      <c r="S2659" s="303"/>
      <c r="T2659" s="52"/>
      <c r="U2659" s="52"/>
      <c r="V2659" s="52"/>
      <c r="W2659" s="56"/>
      <c r="X2659" s="52"/>
      <c r="AZ2659" s="58" t="s">
        <v>28</v>
      </c>
      <c r="BA2659" s="58">
        <v>8</v>
      </c>
    </row>
    <row r="2660" spans="3:53" ht="39.9" customHeight="1" x14ac:dyDescent="1.1000000000000001">
      <c r="E2660" s="60"/>
      <c r="F2660" s="61"/>
      <c r="G2660" s="52"/>
      <c r="H2660" s="52"/>
      <c r="I2660" s="294"/>
      <c r="J2660" s="294"/>
      <c r="K2660" s="294"/>
      <c r="L2660" s="294"/>
      <c r="M2660" s="52"/>
      <c r="N2660" s="291" t="str">
        <f>IF(I2653="x",I2656,IF(I2656="x",I2653,IF(V2652="w",I2653,IF(V2655="w",I2656,IF(V2652&gt;V2655,I2653,IF(V2655&gt;V2652,I2656," "))))))</f>
        <v xml:space="preserve"> </v>
      </c>
      <c r="O2660" s="302"/>
      <c r="P2660" s="302"/>
      <c r="Q2660" s="302"/>
      <c r="R2660" s="302"/>
      <c r="S2660" s="303"/>
      <c r="T2660" s="52"/>
      <c r="U2660" s="52"/>
      <c r="V2660" s="52"/>
      <c r="W2660" s="56"/>
      <c r="X2660" s="52"/>
    </row>
    <row r="2661" spans="3:53" ht="39.9" customHeight="1" x14ac:dyDescent="1.1000000000000001">
      <c r="E2661" s="53" t="s">
        <v>12</v>
      </c>
      <c r="F2661" s="149" t="e">
        <f>IF($K$1=8,VLOOKUP('zapisy k stolom'!F2650,PAVUK!$GR$2:$GS$8,2,0),IF($K$1=16,VLOOKUP('zapisy k stolom'!F2650,PAVUK!$HF$2:$HG$16,2,0),IF($K$1=32,VLOOKUP('zapisy k stolom'!F2650,PAVUK!$HB$2:$HC$32,2,0),IF('zapisy k stolom'!$K$1=64,VLOOKUP('zapisy k stolom'!F2650,PAVUK!$GX$2:$GY$64,2,0),IF('zapisy k stolom'!$K$1=128,VLOOKUP('zapisy k stolom'!F2650,PAVUK!$GT$2:$GU$128,2,0))))))</f>
        <v>#N/A</v>
      </c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6"/>
      <c r="X2661" s="52"/>
    </row>
    <row r="2662" spans="3:53" ht="39.9" customHeight="1" x14ac:dyDescent="1.1000000000000001">
      <c r="E2662" s="60"/>
      <c r="F2662" s="61"/>
      <c r="G2662" s="52"/>
      <c r="H2662" s="52" t="s">
        <v>18</v>
      </c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6"/>
      <c r="X2662" s="52"/>
    </row>
    <row r="2663" spans="3:53" ht="39.9" customHeight="1" x14ac:dyDescent="1.1000000000000001">
      <c r="E2663" s="60"/>
      <c r="F2663" s="61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6"/>
      <c r="X2663" s="52"/>
    </row>
    <row r="2664" spans="3:53" ht="39.9" customHeight="1" x14ac:dyDescent="1.1000000000000001">
      <c r="E2664" s="60"/>
      <c r="F2664" s="61"/>
      <c r="G2664" s="52"/>
      <c r="H2664" s="52"/>
      <c r="I2664" s="289" t="str">
        <f>I2652</f>
        <v xml:space="preserve"> </v>
      </c>
      <c r="J2664" s="289"/>
      <c r="K2664" s="289"/>
      <c r="L2664" s="289"/>
      <c r="M2664" s="52"/>
      <c r="N2664" s="52"/>
      <c r="P2664" s="289" t="str">
        <f>I2655</f>
        <v xml:space="preserve"> </v>
      </c>
      <c r="Q2664" s="289"/>
      <c r="R2664" s="289"/>
      <c r="S2664" s="289"/>
      <c r="T2664" s="290"/>
      <c r="U2664" s="290"/>
      <c r="V2664" s="52"/>
      <c r="W2664" s="56"/>
      <c r="X2664" s="52"/>
    </row>
    <row r="2665" spans="3:53" ht="39.9" customHeight="1" x14ac:dyDescent="1.1000000000000001">
      <c r="E2665" s="60"/>
      <c r="F2665" s="61"/>
      <c r="G2665" s="52"/>
      <c r="H2665" s="52"/>
      <c r="I2665" s="289" t="str">
        <f>I2653</f>
        <v xml:space="preserve"> </v>
      </c>
      <c r="J2665" s="289"/>
      <c r="K2665" s="289"/>
      <c r="L2665" s="289"/>
      <c r="M2665" s="52"/>
      <c r="N2665" s="52"/>
      <c r="O2665" s="52"/>
      <c r="P2665" s="289" t="str">
        <f>I2656</f>
        <v xml:space="preserve"> </v>
      </c>
      <c r="Q2665" s="289"/>
      <c r="R2665" s="289"/>
      <c r="S2665" s="289"/>
      <c r="T2665" s="290"/>
      <c r="U2665" s="290"/>
      <c r="V2665" s="52"/>
      <c r="W2665" s="56"/>
      <c r="X2665" s="52"/>
    </row>
    <row r="2666" spans="3:53" ht="69.900000000000006" customHeight="1" x14ac:dyDescent="1.1000000000000001">
      <c r="E2666" s="53"/>
      <c r="F2666" s="54"/>
      <c r="G2666" s="52"/>
      <c r="H2666" s="63" t="s">
        <v>21</v>
      </c>
      <c r="I2666" s="291"/>
      <c r="J2666" s="292"/>
      <c r="K2666" s="292"/>
      <c r="L2666" s="293"/>
      <c r="M2666" s="52"/>
      <c r="N2666" s="52"/>
      <c r="O2666" s="63" t="s">
        <v>21</v>
      </c>
      <c r="P2666" s="294"/>
      <c r="Q2666" s="294"/>
      <c r="R2666" s="294"/>
      <c r="S2666" s="294"/>
      <c r="T2666" s="294"/>
      <c r="U2666" s="294"/>
      <c r="V2666" s="52"/>
      <c r="W2666" s="56"/>
      <c r="X2666" s="52"/>
    </row>
    <row r="2667" spans="3:53" ht="69.900000000000006" customHeight="1" x14ac:dyDescent="1.1000000000000001">
      <c r="E2667" s="53"/>
      <c r="F2667" s="54"/>
      <c r="G2667" s="52"/>
      <c r="H2667" s="63" t="s">
        <v>22</v>
      </c>
      <c r="I2667" s="294"/>
      <c r="J2667" s="294"/>
      <c r="K2667" s="294"/>
      <c r="L2667" s="294"/>
      <c r="M2667" s="52"/>
      <c r="N2667" s="52"/>
      <c r="O2667" s="63" t="s">
        <v>22</v>
      </c>
      <c r="P2667" s="294"/>
      <c r="Q2667" s="294"/>
      <c r="R2667" s="294"/>
      <c r="S2667" s="294"/>
      <c r="T2667" s="294"/>
      <c r="U2667" s="294"/>
      <c r="V2667" s="52"/>
      <c r="W2667" s="56"/>
      <c r="X2667" s="52"/>
    </row>
    <row r="2668" spans="3:53" ht="69.900000000000006" customHeight="1" x14ac:dyDescent="1.1000000000000001">
      <c r="E2668" s="53"/>
      <c r="F2668" s="54"/>
      <c r="G2668" s="52"/>
      <c r="H2668" s="63" t="s">
        <v>22</v>
      </c>
      <c r="I2668" s="294"/>
      <c r="J2668" s="294"/>
      <c r="K2668" s="294"/>
      <c r="L2668" s="294"/>
      <c r="M2668" s="52"/>
      <c r="N2668" s="52"/>
      <c r="O2668" s="63" t="s">
        <v>22</v>
      </c>
      <c r="P2668" s="294"/>
      <c r="Q2668" s="294"/>
      <c r="R2668" s="294"/>
      <c r="S2668" s="294"/>
      <c r="T2668" s="294"/>
      <c r="U2668" s="294"/>
      <c r="V2668" s="52"/>
      <c r="W2668" s="56"/>
      <c r="X2668" s="52"/>
    </row>
    <row r="2669" spans="3:53" ht="39.9" customHeight="1" thickBot="1" x14ac:dyDescent="1.1499999999999999">
      <c r="E2669" s="64"/>
      <c r="F2669" s="65"/>
      <c r="G2669" s="66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7"/>
      <c r="U2669" s="67"/>
      <c r="V2669" s="67"/>
      <c r="W2669" s="68"/>
      <c r="X2669" s="52"/>
    </row>
    <row r="2671" spans="3:53" x14ac:dyDescent="1.1000000000000001">
      <c r="AA2671" s="44">
        <f>IF(N2680=" ","",IF(N2680=I2673,B2673,IF(N2680=I2676,B2676," ")))</f>
        <v>0</v>
      </c>
      <c r="AD2671" s="42">
        <f>IF(OR(I2676="X",I2673="X"),"",IF(N2680=I2673,B2676,B2673))</f>
        <v>0</v>
      </c>
    </row>
    <row r="2692" spans="27:30" x14ac:dyDescent="1.1000000000000001">
      <c r="AA2692" s="44">
        <f>IF(N2701=" ","",IF(N2701=I2694,B2694,IF(N2701=I2697,B2697," ")))</f>
        <v>0</v>
      </c>
      <c r="AD2692" s="42">
        <f>IF(OR(I2697="X",I2694="X"),"",IF(N2701=I2694,B2697,B2694))</f>
        <v>0</v>
      </c>
    </row>
    <row r="2713" spans="27:30" x14ac:dyDescent="1.1000000000000001">
      <c r="AA2713" s="44">
        <f>IF(N2722=" ","",IF(N2722=I2715,B2715,IF(N2722=I2718,B2718," ")))</f>
        <v>0</v>
      </c>
      <c r="AD2713" s="42">
        <f>IF(OR(I2718="X",I2715="X"),"",IF(N2722=I2715,B2718,B2715))</f>
        <v>0</v>
      </c>
    </row>
    <row r="2734" spans="30:30" x14ac:dyDescent="1.1000000000000001">
      <c r="AD2734" s="42">
        <f>IF(OR(I2739="X",I2736="X"),"",IF(N2743=I2736,B2739,B2736))</f>
        <v>0</v>
      </c>
    </row>
    <row r="2755" spans="30:30" x14ac:dyDescent="1.1000000000000001">
      <c r="AD2755" s="42">
        <f>IF(OR(I2760="X",I2757="X"),"",IF(N2764=I2757,B2760,B2757))</f>
        <v>0</v>
      </c>
    </row>
    <row r="2776" spans="30:30" x14ac:dyDescent="1.1000000000000001">
      <c r="AD2776" s="42">
        <f>IF(OR(I2781="X",I2778="X"),"",IF(N2785=I2778,B2781,B2778))</f>
        <v>0</v>
      </c>
    </row>
  </sheetData>
  <mergeCells count="4409">
    <mergeCell ref="I1344:L1344"/>
    <mergeCell ref="P1344:U1344"/>
    <mergeCell ref="I1345:L1345"/>
    <mergeCell ref="P1345:U1345"/>
    <mergeCell ref="I1336:L1337"/>
    <mergeCell ref="N1336:S1336"/>
    <mergeCell ref="N1337:S1337"/>
    <mergeCell ref="I1341:L1341"/>
    <mergeCell ref="P1341:U1341"/>
    <mergeCell ref="I1342:L1342"/>
    <mergeCell ref="P1342:U1342"/>
    <mergeCell ref="I1343:L1343"/>
    <mergeCell ref="P1343:U1343"/>
    <mergeCell ref="V1329:V1330"/>
    <mergeCell ref="I1330:L1330"/>
    <mergeCell ref="G1332:G1333"/>
    <mergeCell ref="I1332:L1332"/>
    <mergeCell ref="N1332:N1333"/>
    <mergeCell ref="O1332:O1333"/>
    <mergeCell ref="P1332:P1333"/>
    <mergeCell ref="Q1332:Q1333"/>
    <mergeCell ref="R1332:R1333"/>
    <mergeCell ref="S1332:S1333"/>
    <mergeCell ref="T1332:T1333"/>
    <mergeCell ref="V1332:V1333"/>
    <mergeCell ref="I1333:L1333"/>
    <mergeCell ref="I1323:L1323"/>
    <mergeCell ref="P1323:U1323"/>
    <mergeCell ref="I1324:L1324"/>
    <mergeCell ref="P1324:U1324"/>
    <mergeCell ref="G1329:G1330"/>
    <mergeCell ref="I1329:L1329"/>
    <mergeCell ref="N1329:N1330"/>
    <mergeCell ref="O1329:O1330"/>
    <mergeCell ref="P1329:P1330"/>
    <mergeCell ref="Q1329:Q1330"/>
    <mergeCell ref="R1329:R1330"/>
    <mergeCell ref="S1329:S1330"/>
    <mergeCell ref="T1329:T1330"/>
    <mergeCell ref="I1315:L1316"/>
    <mergeCell ref="N1315:S1315"/>
    <mergeCell ref="N1316:S1316"/>
    <mergeCell ref="I1320:L1320"/>
    <mergeCell ref="P1320:U1320"/>
    <mergeCell ref="I1321:L1321"/>
    <mergeCell ref="P1321:U1321"/>
    <mergeCell ref="I1322:L1322"/>
    <mergeCell ref="P1322:U1322"/>
    <mergeCell ref="V1308:V1309"/>
    <mergeCell ref="I1309:L1309"/>
    <mergeCell ref="G1311:G1312"/>
    <mergeCell ref="I1311:L1311"/>
    <mergeCell ref="N1311:N1312"/>
    <mergeCell ref="O1311:O1312"/>
    <mergeCell ref="P1311:P1312"/>
    <mergeCell ref="Q1311:Q1312"/>
    <mergeCell ref="R1311:R1312"/>
    <mergeCell ref="S1311:S1312"/>
    <mergeCell ref="T1311:T1312"/>
    <mergeCell ref="V1311:V1312"/>
    <mergeCell ref="I1312:L1312"/>
    <mergeCell ref="I1302:L1302"/>
    <mergeCell ref="P1302:U1302"/>
    <mergeCell ref="I1303:L1303"/>
    <mergeCell ref="P1303:U1303"/>
    <mergeCell ref="G1308:G1309"/>
    <mergeCell ref="I1308:L1308"/>
    <mergeCell ref="N1308:N1309"/>
    <mergeCell ref="O1308:O1309"/>
    <mergeCell ref="P1308:P1309"/>
    <mergeCell ref="Q1308:Q1309"/>
    <mergeCell ref="R1308:R1309"/>
    <mergeCell ref="S1308:S1309"/>
    <mergeCell ref="T1308:T1309"/>
    <mergeCell ref="I1294:L1295"/>
    <mergeCell ref="N1294:S1294"/>
    <mergeCell ref="N1295:S1295"/>
    <mergeCell ref="I1299:L1299"/>
    <mergeCell ref="P1299:U1299"/>
    <mergeCell ref="I1300:L1300"/>
    <mergeCell ref="P1300:U1300"/>
    <mergeCell ref="I1301:L1301"/>
    <mergeCell ref="P1301:U1301"/>
    <mergeCell ref="V1287:V1288"/>
    <mergeCell ref="I1288:L1288"/>
    <mergeCell ref="G1290:G1291"/>
    <mergeCell ref="I1290:L1290"/>
    <mergeCell ref="N1290:N1291"/>
    <mergeCell ref="O1290:O1291"/>
    <mergeCell ref="P1290:P1291"/>
    <mergeCell ref="Q1290:Q1291"/>
    <mergeCell ref="R1290:R1291"/>
    <mergeCell ref="S1290:S1291"/>
    <mergeCell ref="T1290:T1291"/>
    <mergeCell ref="V1290:V1291"/>
    <mergeCell ref="I1291:L1291"/>
    <mergeCell ref="I1281:L1281"/>
    <mergeCell ref="P1281:U1281"/>
    <mergeCell ref="I1282:L1282"/>
    <mergeCell ref="P1282:U1282"/>
    <mergeCell ref="G1287:G1288"/>
    <mergeCell ref="I1287:L1287"/>
    <mergeCell ref="N1287:N1288"/>
    <mergeCell ref="O1287:O1288"/>
    <mergeCell ref="P1287:P1288"/>
    <mergeCell ref="Q1287:Q1288"/>
    <mergeCell ref="R1287:R1288"/>
    <mergeCell ref="S1287:S1288"/>
    <mergeCell ref="T1287:T1288"/>
    <mergeCell ref="I1273:L1274"/>
    <mergeCell ref="N1273:S1273"/>
    <mergeCell ref="N1274:S1274"/>
    <mergeCell ref="I1278:L1278"/>
    <mergeCell ref="P1278:U1278"/>
    <mergeCell ref="I1279:L1279"/>
    <mergeCell ref="P1279:U1279"/>
    <mergeCell ref="I1280:L1280"/>
    <mergeCell ref="P1280:U1280"/>
    <mergeCell ref="V1266:V1267"/>
    <mergeCell ref="I1267:L1267"/>
    <mergeCell ref="G1269:G1270"/>
    <mergeCell ref="I1269:L1269"/>
    <mergeCell ref="N1269:N1270"/>
    <mergeCell ref="O1269:O1270"/>
    <mergeCell ref="P1269:P1270"/>
    <mergeCell ref="Q1269:Q1270"/>
    <mergeCell ref="R1269:R1270"/>
    <mergeCell ref="S1269:S1270"/>
    <mergeCell ref="T1269:T1270"/>
    <mergeCell ref="V1269:V1270"/>
    <mergeCell ref="I1270:L1270"/>
    <mergeCell ref="I1260:L1260"/>
    <mergeCell ref="P1260:U1260"/>
    <mergeCell ref="I1261:L1261"/>
    <mergeCell ref="P1261:U1261"/>
    <mergeCell ref="G1266:G1267"/>
    <mergeCell ref="I1266:L1266"/>
    <mergeCell ref="N1266:N1267"/>
    <mergeCell ref="O1266:O1267"/>
    <mergeCell ref="P1266:P1267"/>
    <mergeCell ref="Q1266:Q1267"/>
    <mergeCell ref="R1266:R1267"/>
    <mergeCell ref="S1266:S1267"/>
    <mergeCell ref="T1266:T1267"/>
    <mergeCell ref="I1252:L1253"/>
    <mergeCell ref="N1252:S1252"/>
    <mergeCell ref="N1253:S1253"/>
    <mergeCell ref="I1257:L1257"/>
    <mergeCell ref="P1257:U1257"/>
    <mergeCell ref="I1258:L1258"/>
    <mergeCell ref="P1258:U1258"/>
    <mergeCell ref="I1259:L1259"/>
    <mergeCell ref="P1259:U1259"/>
    <mergeCell ref="V1245:V1246"/>
    <mergeCell ref="I1246:L1246"/>
    <mergeCell ref="G1248:G1249"/>
    <mergeCell ref="I1248:L1248"/>
    <mergeCell ref="N1248:N1249"/>
    <mergeCell ref="O1248:O1249"/>
    <mergeCell ref="P1248:P1249"/>
    <mergeCell ref="Q1248:Q1249"/>
    <mergeCell ref="R1248:R1249"/>
    <mergeCell ref="S1248:S1249"/>
    <mergeCell ref="T1248:T1249"/>
    <mergeCell ref="V1248:V1249"/>
    <mergeCell ref="I1249:L1249"/>
    <mergeCell ref="I1239:L1239"/>
    <mergeCell ref="P1239:U1239"/>
    <mergeCell ref="I1240:L1240"/>
    <mergeCell ref="P1240:U1240"/>
    <mergeCell ref="G1245:G1246"/>
    <mergeCell ref="I1245:L1245"/>
    <mergeCell ref="N1245:N1246"/>
    <mergeCell ref="O1245:O1246"/>
    <mergeCell ref="P1245:P1246"/>
    <mergeCell ref="Q1245:Q1246"/>
    <mergeCell ref="R1245:R1246"/>
    <mergeCell ref="S1245:S1246"/>
    <mergeCell ref="T1245:T1246"/>
    <mergeCell ref="I1231:L1232"/>
    <mergeCell ref="N1231:S1231"/>
    <mergeCell ref="N1232:S1232"/>
    <mergeCell ref="I1236:L1236"/>
    <mergeCell ref="P1236:U1236"/>
    <mergeCell ref="I1237:L1237"/>
    <mergeCell ref="P1237:U1237"/>
    <mergeCell ref="I1238:L1238"/>
    <mergeCell ref="P1238:U1238"/>
    <mergeCell ref="V1224:V1225"/>
    <mergeCell ref="I1225:L1225"/>
    <mergeCell ref="G1227:G1228"/>
    <mergeCell ref="I1227:L1227"/>
    <mergeCell ref="N1227:N1228"/>
    <mergeCell ref="O1227:O1228"/>
    <mergeCell ref="P1227:P1228"/>
    <mergeCell ref="Q1227:Q1228"/>
    <mergeCell ref="R1227:R1228"/>
    <mergeCell ref="S1227:S1228"/>
    <mergeCell ref="T1227:T1228"/>
    <mergeCell ref="V1227:V1228"/>
    <mergeCell ref="I1228:L1228"/>
    <mergeCell ref="I1218:L1218"/>
    <mergeCell ref="P1218:U1218"/>
    <mergeCell ref="I1219:L1219"/>
    <mergeCell ref="P1219:U1219"/>
    <mergeCell ref="G1224:G1225"/>
    <mergeCell ref="I1224:L1224"/>
    <mergeCell ref="N1224:N1225"/>
    <mergeCell ref="O1224:O1225"/>
    <mergeCell ref="P1224:P1225"/>
    <mergeCell ref="Q1224:Q1225"/>
    <mergeCell ref="R1224:R1225"/>
    <mergeCell ref="S1224:S1225"/>
    <mergeCell ref="T1224:T1225"/>
    <mergeCell ref="I1210:L1211"/>
    <mergeCell ref="N1210:S1210"/>
    <mergeCell ref="N1211:S1211"/>
    <mergeCell ref="I1215:L1215"/>
    <mergeCell ref="P1215:U1215"/>
    <mergeCell ref="I1216:L1216"/>
    <mergeCell ref="P1216:U1216"/>
    <mergeCell ref="I1217:L1217"/>
    <mergeCell ref="P1217:U1217"/>
    <mergeCell ref="V1203:V1204"/>
    <mergeCell ref="I1204:L1204"/>
    <mergeCell ref="G1206:G1207"/>
    <mergeCell ref="I1206:L1206"/>
    <mergeCell ref="N1206:N1207"/>
    <mergeCell ref="O1206:O1207"/>
    <mergeCell ref="P1206:P1207"/>
    <mergeCell ref="Q1206:Q1207"/>
    <mergeCell ref="R1206:R1207"/>
    <mergeCell ref="S1206:S1207"/>
    <mergeCell ref="T1206:T1207"/>
    <mergeCell ref="V1206:V1207"/>
    <mergeCell ref="I1207:L1207"/>
    <mergeCell ref="I1197:L1197"/>
    <mergeCell ref="P1197:U1197"/>
    <mergeCell ref="I1198:L1198"/>
    <mergeCell ref="P1198:U1198"/>
    <mergeCell ref="G1203:G1204"/>
    <mergeCell ref="I1203:L1203"/>
    <mergeCell ref="N1203:N1204"/>
    <mergeCell ref="O1203:O1204"/>
    <mergeCell ref="P1203:P1204"/>
    <mergeCell ref="Q1203:Q1204"/>
    <mergeCell ref="R1203:R1204"/>
    <mergeCell ref="S1203:S1204"/>
    <mergeCell ref="T1203:T1204"/>
    <mergeCell ref="I1189:L1190"/>
    <mergeCell ref="N1189:S1189"/>
    <mergeCell ref="N1190:S1190"/>
    <mergeCell ref="I1194:L1194"/>
    <mergeCell ref="P1194:U1194"/>
    <mergeCell ref="I1195:L1195"/>
    <mergeCell ref="P1195:U1195"/>
    <mergeCell ref="I1196:L1196"/>
    <mergeCell ref="P1196:U1196"/>
    <mergeCell ref="V1182:V1183"/>
    <mergeCell ref="I1183:L1183"/>
    <mergeCell ref="G1185:G1186"/>
    <mergeCell ref="I1185:L1185"/>
    <mergeCell ref="N1185:N1186"/>
    <mergeCell ref="O1185:O1186"/>
    <mergeCell ref="P1185:P1186"/>
    <mergeCell ref="Q1185:Q1186"/>
    <mergeCell ref="R1185:R1186"/>
    <mergeCell ref="S1185:S1186"/>
    <mergeCell ref="T1185:T1186"/>
    <mergeCell ref="V1185:V1186"/>
    <mergeCell ref="I1186:L1186"/>
    <mergeCell ref="I1176:L1176"/>
    <mergeCell ref="P1176:U1176"/>
    <mergeCell ref="I1177:L1177"/>
    <mergeCell ref="P1177:U1177"/>
    <mergeCell ref="G1182:G1183"/>
    <mergeCell ref="I1182:L1182"/>
    <mergeCell ref="N1182:N1183"/>
    <mergeCell ref="O1182:O1183"/>
    <mergeCell ref="P1182:P1183"/>
    <mergeCell ref="Q1182:Q1183"/>
    <mergeCell ref="R1182:R1183"/>
    <mergeCell ref="S1182:S1183"/>
    <mergeCell ref="T1182:T1183"/>
    <mergeCell ref="I1168:L1169"/>
    <mergeCell ref="N1168:S1168"/>
    <mergeCell ref="N1169:S1169"/>
    <mergeCell ref="I1173:L1173"/>
    <mergeCell ref="P1173:U1173"/>
    <mergeCell ref="I1174:L1174"/>
    <mergeCell ref="P1174:U1174"/>
    <mergeCell ref="I1175:L1175"/>
    <mergeCell ref="P1175:U1175"/>
    <mergeCell ref="V1161:V1162"/>
    <mergeCell ref="I1162:L1162"/>
    <mergeCell ref="G1164:G1165"/>
    <mergeCell ref="I1164:L1164"/>
    <mergeCell ref="N1164:N1165"/>
    <mergeCell ref="O1164:O1165"/>
    <mergeCell ref="P1164:P1165"/>
    <mergeCell ref="Q1164:Q1165"/>
    <mergeCell ref="R1164:R1165"/>
    <mergeCell ref="S1164:S1165"/>
    <mergeCell ref="T1164:T1165"/>
    <mergeCell ref="V1164:V1165"/>
    <mergeCell ref="I1165:L1165"/>
    <mergeCell ref="I1156:L1156"/>
    <mergeCell ref="P1156:U1156"/>
    <mergeCell ref="G1161:G1162"/>
    <mergeCell ref="I1161:L1161"/>
    <mergeCell ref="N1161:N1162"/>
    <mergeCell ref="O1161:O1162"/>
    <mergeCell ref="P1161:P1162"/>
    <mergeCell ref="Q1161:Q1162"/>
    <mergeCell ref="R1161:R1162"/>
    <mergeCell ref="S1161:S1162"/>
    <mergeCell ref="T1161:T1162"/>
    <mergeCell ref="I1135:L1135"/>
    <mergeCell ref="P1135:U1135"/>
    <mergeCell ref="G1140:G1141"/>
    <mergeCell ref="N1140:N1141"/>
    <mergeCell ref="O1140:O1141"/>
    <mergeCell ref="P1140:P1141"/>
    <mergeCell ref="Q1140:Q1141"/>
    <mergeCell ref="R1140:R1141"/>
    <mergeCell ref="S1140:S1141"/>
    <mergeCell ref="T1140:T1141"/>
    <mergeCell ref="I1141:L1141"/>
    <mergeCell ref="G1143:G1144"/>
    <mergeCell ref="N1143:N1144"/>
    <mergeCell ref="O1143:O1144"/>
    <mergeCell ref="P1143:P1144"/>
    <mergeCell ref="Q1143:Q1144"/>
    <mergeCell ref="R1143:R1144"/>
    <mergeCell ref="S1143:S1144"/>
    <mergeCell ref="T1143:T1144"/>
    <mergeCell ref="P1155:U1155"/>
    <mergeCell ref="I1155:L1155"/>
    <mergeCell ref="R1077:R1078"/>
    <mergeCell ref="S1077:S1078"/>
    <mergeCell ref="T1077:T1078"/>
    <mergeCell ref="I1078:L1078"/>
    <mergeCell ref="I1051:L1051"/>
    <mergeCell ref="P1051:U1051"/>
    <mergeCell ref="G1056:G1057"/>
    <mergeCell ref="N1056:N1057"/>
    <mergeCell ref="O1056:O1057"/>
    <mergeCell ref="P1056:P1057"/>
    <mergeCell ref="Q1056:Q1057"/>
    <mergeCell ref="R1056:R1057"/>
    <mergeCell ref="S1056:S1057"/>
    <mergeCell ref="T1056:T1057"/>
    <mergeCell ref="I1057:L1057"/>
    <mergeCell ref="I1056:L1056"/>
    <mergeCell ref="I1077:L1077"/>
    <mergeCell ref="G1035:G1036"/>
    <mergeCell ref="N1035:N1036"/>
    <mergeCell ref="O1035:O1036"/>
    <mergeCell ref="P1035:P1036"/>
    <mergeCell ref="Q1035:Q1036"/>
    <mergeCell ref="R1035:R1036"/>
    <mergeCell ref="S1035:S1036"/>
    <mergeCell ref="T1035:T1036"/>
    <mergeCell ref="I1036:L1036"/>
    <mergeCell ref="I1009:L1009"/>
    <mergeCell ref="P1009:U1009"/>
    <mergeCell ref="G1014:G1015"/>
    <mergeCell ref="N1014:N1015"/>
    <mergeCell ref="O1014:O1015"/>
    <mergeCell ref="P1014:P1015"/>
    <mergeCell ref="Q1014:Q1015"/>
    <mergeCell ref="R1014:R1015"/>
    <mergeCell ref="S1014:S1015"/>
    <mergeCell ref="T1014:T1015"/>
    <mergeCell ref="I1015:L1015"/>
    <mergeCell ref="I1014:L1014"/>
    <mergeCell ref="I1035:L1035"/>
    <mergeCell ref="G1017:G1018"/>
    <mergeCell ref="N1017:N1018"/>
    <mergeCell ref="O1017:O1018"/>
    <mergeCell ref="P1017:P1018"/>
    <mergeCell ref="Q1017:Q1018"/>
    <mergeCell ref="R1017:R1018"/>
    <mergeCell ref="S1017:S1018"/>
    <mergeCell ref="T1017:T1018"/>
    <mergeCell ref="G993:G994"/>
    <mergeCell ref="N993:N994"/>
    <mergeCell ref="O993:O994"/>
    <mergeCell ref="P993:P994"/>
    <mergeCell ref="Q993:Q994"/>
    <mergeCell ref="R993:R994"/>
    <mergeCell ref="S993:S994"/>
    <mergeCell ref="T993:T994"/>
    <mergeCell ref="I994:L994"/>
    <mergeCell ref="I967:L967"/>
    <mergeCell ref="P967:U967"/>
    <mergeCell ref="G972:G973"/>
    <mergeCell ref="N972:N973"/>
    <mergeCell ref="O972:O973"/>
    <mergeCell ref="P972:P973"/>
    <mergeCell ref="Q972:Q973"/>
    <mergeCell ref="R972:R973"/>
    <mergeCell ref="S972:S973"/>
    <mergeCell ref="T972:T973"/>
    <mergeCell ref="I973:L973"/>
    <mergeCell ref="I972:L972"/>
    <mergeCell ref="I993:L993"/>
    <mergeCell ref="G975:G976"/>
    <mergeCell ref="N975:N976"/>
    <mergeCell ref="O975:O976"/>
    <mergeCell ref="P975:P976"/>
    <mergeCell ref="Q975:Q976"/>
    <mergeCell ref="R975:R976"/>
    <mergeCell ref="S975:S976"/>
    <mergeCell ref="T975:T976"/>
    <mergeCell ref="I946:L946"/>
    <mergeCell ref="P946:U946"/>
    <mergeCell ref="G951:G952"/>
    <mergeCell ref="N951:N952"/>
    <mergeCell ref="O951:O952"/>
    <mergeCell ref="P951:P952"/>
    <mergeCell ref="Q951:Q952"/>
    <mergeCell ref="R951:R952"/>
    <mergeCell ref="S951:S952"/>
    <mergeCell ref="T951:T952"/>
    <mergeCell ref="I952:L952"/>
    <mergeCell ref="I925:L925"/>
    <mergeCell ref="P925:U925"/>
    <mergeCell ref="G930:G931"/>
    <mergeCell ref="N930:N931"/>
    <mergeCell ref="O930:O931"/>
    <mergeCell ref="P930:P931"/>
    <mergeCell ref="Q930:Q931"/>
    <mergeCell ref="R930:R931"/>
    <mergeCell ref="S930:S931"/>
    <mergeCell ref="T930:T931"/>
    <mergeCell ref="I931:L931"/>
    <mergeCell ref="I930:L930"/>
    <mergeCell ref="I951:L951"/>
    <mergeCell ref="I904:L904"/>
    <mergeCell ref="P904:U904"/>
    <mergeCell ref="G909:G910"/>
    <mergeCell ref="N909:N910"/>
    <mergeCell ref="O909:O910"/>
    <mergeCell ref="P909:P910"/>
    <mergeCell ref="Q909:Q910"/>
    <mergeCell ref="R909:R910"/>
    <mergeCell ref="S909:S910"/>
    <mergeCell ref="T909:T910"/>
    <mergeCell ref="I910:L910"/>
    <mergeCell ref="I883:L883"/>
    <mergeCell ref="P883:U883"/>
    <mergeCell ref="G888:G889"/>
    <mergeCell ref="N888:N889"/>
    <mergeCell ref="O888:O889"/>
    <mergeCell ref="P888:P889"/>
    <mergeCell ref="Q888:Q889"/>
    <mergeCell ref="R888:R889"/>
    <mergeCell ref="S888:S889"/>
    <mergeCell ref="T888:T889"/>
    <mergeCell ref="I889:L889"/>
    <mergeCell ref="I888:L888"/>
    <mergeCell ref="I909:L909"/>
    <mergeCell ref="I862:L862"/>
    <mergeCell ref="P862:U862"/>
    <mergeCell ref="G867:G868"/>
    <mergeCell ref="N867:N868"/>
    <mergeCell ref="O867:O868"/>
    <mergeCell ref="P867:P868"/>
    <mergeCell ref="Q867:Q868"/>
    <mergeCell ref="R867:R868"/>
    <mergeCell ref="S867:S868"/>
    <mergeCell ref="T867:T868"/>
    <mergeCell ref="I868:L868"/>
    <mergeCell ref="I841:L841"/>
    <mergeCell ref="P841:U841"/>
    <mergeCell ref="G846:G847"/>
    <mergeCell ref="N846:N847"/>
    <mergeCell ref="O846:O847"/>
    <mergeCell ref="P846:P847"/>
    <mergeCell ref="Q846:Q847"/>
    <mergeCell ref="R846:R847"/>
    <mergeCell ref="S846:S847"/>
    <mergeCell ref="T846:T847"/>
    <mergeCell ref="I847:L847"/>
    <mergeCell ref="I846:L846"/>
    <mergeCell ref="I867:L867"/>
    <mergeCell ref="I820:L820"/>
    <mergeCell ref="P820:U820"/>
    <mergeCell ref="G825:G826"/>
    <mergeCell ref="N825:N826"/>
    <mergeCell ref="O825:O826"/>
    <mergeCell ref="P825:P826"/>
    <mergeCell ref="Q825:Q826"/>
    <mergeCell ref="R825:R826"/>
    <mergeCell ref="S825:S826"/>
    <mergeCell ref="T825:T826"/>
    <mergeCell ref="I826:L826"/>
    <mergeCell ref="I799:L799"/>
    <mergeCell ref="P799:U799"/>
    <mergeCell ref="G804:G805"/>
    <mergeCell ref="N804:N805"/>
    <mergeCell ref="O804:O805"/>
    <mergeCell ref="P804:P805"/>
    <mergeCell ref="Q804:Q805"/>
    <mergeCell ref="R804:R805"/>
    <mergeCell ref="S804:S805"/>
    <mergeCell ref="T804:T805"/>
    <mergeCell ref="I805:L805"/>
    <mergeCell ref="I804:L804"/>
    <mergeCell ref="I825:L825"/>
    <mergeCell ref="I778:L778"/>
    <mergeCell ref="P778:U778"/>
    <mergeCell ref="G783:G784"/>
    <mergeCell ref="N783:N784"/>
    <mergeCell ref="O783:O784"/>
    <mergeCell ref="P783:P784"/>
    <mergeCell ref="Q783:Q784"/>
    <mergeCell ref="R783:R784"/>
    <mergeCell ref="S783:S784"/>
    <mergeCell ref="T783:T784"/>
    <mergeCell ref="I784:L784"/>
    <mergeCell ref="I757:L757"/>
    <mergeCell ref="P757:U757"/>
    <mergeCell ref="G762:G763"/>
    <mergeCell ref="N762:N763"/>
    <mergeCell ref="O762:O763"/>
    <mergeCell ref="P762:P763"/>
    <mergeCell ref="Q762:Q763"/>
    <mergeCell ref="R762:R763"/>
    <mergeCell ref="S762:S763"/>
    <mergeCell ref="T762:T763"/>
    <mergeCell ref="I763:L763"/>
    <mergeCell ref="I762:L762"/>
    <mergeCell ref="I783:L783"/>
    <mergeCell ref="I736:L736"/>
    <mergeCell ref="P736:U736"/>
    <mergeCell ref="G741:G742"/>
    <mergeCell ref="N741:N742"/>
    <mergeCell ref="O741:O742"/>
    <mergeCell ref="P741:P742"/>
    <mergeCell ref="Q741:Q742"/>
    <mergeCell ref="R741:R742"/>
    <mergeCell ref="S741:S742"/>
    <mergeCell ref="T741:T742"/>
    <mergeCell ref="I742:L742"/>
    <mergeCell ref="I715:L715"/>
    <mergeCell ref="P715:U715"/>
    <mergeCell ref="G720:G721"/>
    <mergeCell ref="N720:N721"/>
    <mergeCell ref="O720:O721"/>
    <mergeCell ref="P720:P721"/>
    <mergeCell ref="Q720:Q721"/>
    <mergeCell ref="R720:R721"/>
    <mergeCell ref="S720:S721"/>
    <mergeCell ref="T720:T721"/>
    <mergeCell ref="I721:L721"/>
    <mergeCell ref="I720:L720"/>
    <mergeCell ref="I741:L741"/>
    <mergeCell ref="I694:L694"/>
    <mergeCell ref="P694:U694"/>
    <mergeCell ref="G699:G700"/>
    <mergeCell ref="N699:N700"/>
    <mergeCell ref="O699:O700"/>
    <mergeCell ref="P699:P700"/>
    <mergeCell ref="Q699:Q700"/>
    <mergeCell ref="R699:R700"/>
    <mergeCell ref="S699:S700"/>
    <mergeCell ref="T699:T700"/>
    <mergeCell ref="I700:L700"/>
    <mergeCell ref="I673:L673"/>
    <mergeCell ref="P673:U673"/>
    <mergeCell ref="G678:G679"/>
    <mergeCell ref="N678:N679"/>
    <mergeCell ref="O678:O679"/>
    <mergeCell ref="P678:P679"/>
    <mergeCell ref="Q678:Q679"/>
    <mergeCell ref="R678:R679"/>
    <mergeCell ref="S678:S679"/>
    <mergeCell ref="T678:T679"/>
    <mergeCell ref="I679:L679"/>
    <mergeCell ref="I678:L678"/>
    <mergeCell ref="I699:L699"/>
    <mergeCell ref="I652:L652"/>
    <mergeCell ref="P652:U652"/>
    <mergeCell ref="G657:G658"/>
    <mergeCell ref="N657:N658"/>
    <mergeCell ref="O657:O658"/>
    <mergeCell ref="P657:P658"/>
    <mergeCell ref="Q657:Q658"/>
    <mergeCell ref="R657:R658"/>
    <mergeCell ref="S657:S658"/>
    <mergeCell ref="T657:T658"/>
    <mergeCell ref="I658:L658"/>
    <mergeCell ref="I631:L631"/>
    <mergeCell ref="P631:U631"/>
    <mergeCell ref="G636:G637"/>
    <mergeCell ref="N636:N637"/>
    <mergeCell ref="O636:O637"/>
    <mergeCell ref="P636:P637"/>
    <mergeCell ref="Q636:Q637"/>
    <mergeCell ref="R636:R637"/>
    <mergeCell ref="S636:S637"/>
    <mergeCell ref="T636:T637"/>
    <mergeCell ref="I637:L637"/>
    <mergeCell ref="I636:L636"/>
    <mergeCell ref="I657:L657"/>
    <mergeCell ref="I610:L610"/>
    <mergeCell ref="P610:U610"/>
    <mergeCell ref="G615:G616"/>
    <mergeCell ref="N615:N616"/>
    <mergeCell ref="O615:O616"/>
    <mergeCell ref="P615:P616"/>
    <mergeCell ref="Q615:Q616"/>
    <mergeCell ref="R615:R616"/>
    <mergeCell ref="S615:S616"/>
    <mergeCell ref="T615:T616"/>
    <mergeCell ref="I616:L616"/>
    <mergeCell ref="I594:L594"/>
    <mergeCell ref="G594:G595"/>
    <mergeCell ref="N594:N595"/>
    <mergeCell ref="O594:O595"/>
    <mergeCell ref="P594:P595"/>
    <mergeCell ref="Q594:Q595"/>
    <mergeCell ref="R594:R595"/>
    <mergeCell ref="S594:S595"/>
    <mergeCell ref="T594:T595"/>
    <mergeCell ref="I615:L615"/>
    <mergeCell ref="V594:V595"/>
    <mergeCell ref="I595:L595"/>
    <mergeCell ref="G597:G598"/>
    <mergeCell ref="N601:S601"/>
    <mergeCell ref="I597:L597"/>
    <mergeCell ref="N597:N598"/>
    <mergeCell ref="O597:O598"/>
    <mergeCell ref="P597:P598"/>
    <mergeCell ref="Q597:Q598"/>
    <mergeCell ref="R597:R598"/>
    <mergeCell ref="S597:S598"/>
    <mergeCell ref="T597:T598"/>
    <mergeCell ref="V597:V598"/>
    <mergeCell ref="I598:L598"/>
    <mergeCell ref="I601:L602"/>
    <mergeCell ref="N602:S602"/>
    <mergeCell ref="P609:U609"/>
    <mergeCell ref="I609:L609"/>
    <mergeCell ref="P608:U608"/>
    <mergeCell ref="I608:L608"/>
    <mergeCell ref="P607:U607"/>
    <mergeCell ref="I607:L607"/>
    <mergeCell ref="P606:U606"/>
    <mergeCell ref="I606:L606"/>
    <mergeCell ref="V615:V616"/>
    <mergeCell ref="G618:G619"/>
    <mergeCell ref="N618:N619"/>
    <mergeCell ref="O618:O619"/>
    <mergeCell ref="P618:P619"/>
    <mergeCell ref="Q618:Q619"/>
    <mergeCell ref="R618:R619"/>
    <mergeCell ref="S618:S619"/>
    <mergeCell ref="T618:T619"/>
    <mergeCell ref="V618:V619"/>
    <mergeCell ref="I619:L619"/>
    <mergeCell ref="N622:S622"/>
    <mergeCell ref="I618:L618"/>
    <mergeCell ref="I622:L623"/>
    <mergeCell ref="N623:S623"/>
    <mergeCell ref="P630:U630"/>
    <mergeCell ref="I630:L630"/>
    <mergeCell ref="P629:U629"/>
    <mergeCell ref="I629:L629"/>
    <mergeCell ref="P628:U628"/>
    <mergeCell ref="I628:L628"/>
    <mergeCell ref="P627:U627"/>
    <mergeCell ref="I627:L627"/>
    <mergeCell ref="V636:V637"/>
    <mergeCell ref="G639:G640"/>
    <mergeCell ref="N639:N640"/>
    <mergeCell ref="O639:O640"/>
    <mergeCell ref="P639:P640"/>
    <mergeCell ref="Q639:Q640"/>
    <mergeCell ref="R639:R640"/>
    <mergeCell ref="S639:S640"/>
    <mergeCell ref="T639:T640"/>
    <mergeCell ref="V639:V640"/>
    <mergeCell ref="I640:L640"/>
    <mergeCell ref="N643:S643"/>
    <mergeCell ref="I639:L639"/>
    <mergeCell ref="I643:L644"/>
    <mergeCell ref="N644:S644"/>
    <mergeCell ref="P651:U651"/>
    <mergeCell ref="I651:L651"/>
    <mergeCell ref="P650:U650"/>
    <mergeCell ref="I650:L650"/>
    <mergeCell ref="P649:U649"/>
    <mergeCell ref="I649:L649"/>
    <mergeCell ref="P648:U648"/>
    <mergeCell ref="I648:L648"/>
    <mergeCell ref="V657:V658"/>
    <mergeCell ref="G660:G661"/>
    <mergeCell ref="N660:N661"/>
    <mergeCell ref="O660:O661"/>
    <mergeCell ref="P660:P661"/>
    <mergeCell ref="Q660:Q661"/>
    <mergeCell ref="R660:R661"/>
    <mergeCell ref="S660:S661"/>
    <mergeCell ref="T660:T661"/>
    <mergeCell ref="V660:V661"/>
    <mergeCell ref="I661:L661"/>
    <mergeCell ref="N664:S664"/>
    <mergeCell ref="I660:L660"/>
    <mergeCell ref="I664:L665"/>
    <mergeCell ref="N665:S665"/>
    <mergeCell ref="P672:U672"/>
    <mergeCell ref="I672:L672"/>
    <mergeCell ref="P671:U671"/>
    <mergeCell ref="I671:L671"/>
    <mergeCell ref="P670:U670"/>
    <mergeCell ref="I670:L670"/>
    <mergeCell ref="P669:U669"/>
    <mergeCell ref="I669:L669"/>
    <mergeCell ref="V678:V679"/>
    <mergeCell ref="G681:G682"/>
    <mergeCell ref="N681:N682"/>
    <mergeCell ref="O681:O682"/>
    <mergeCell ref="P681:P682"/>
    <mergeCell ref="Q681:Q682"/>
    <mergeCell ref="R681:R682"/>
    <mergeCell ref="S681:S682"/>
    <mergeCell ref="T681:T682"/>
    <mergeCell ref="V681:V682"/>
    <mergeCell ref="I682:L682"/>
    <mergeCell ref="N685:S685"/>
    <mergeCell ref="I681:L681"/>
    <mergeCell ref="I685:L686"/>
    <mergeCell ref="N686:S686"/>
    <mergeCell ref="P693:U693"/>
    <mergeCell ref="I693:L693"/>
    <mergeCell ref="P692:U692"/>
    <mergeCell ref="I692:L692"/>
    <mergeCell ref="P691:U691"/>
    <mergeCell ref="I691:L691"/>
    <mergeCell ref="P690:U690"/>
    <mergeCell ref="I690:L690"/>
    <mergeCell ref="V699:V700"/>
    <mergeCell ref="G702:G703"/>
    <mergeCell ref="N702:N703"/>
    <mergeCell ref="O702:O703"/>
    <mergeCell ref="P702:P703"/>
    <mergeCell ref="Q702:Q703"/>
    <mergeCell ref="R702:R703"/>
    <mergeCell ref="S702:S703"/>
    <mergeCell ref="T702:T703"/>
    <mergeCell ref="V702:V703"/>
    <mergeCell ref="I703:L703"/>
    <mergeCell ref="N706:S706"/>
    <mergeCell ref="I702:L702"/>
    <mergeCell ref="I706:L707"/>
    <mergeCell ref="N707:S707"/>
    <mergeCell ref="P714:U714"/>
    <mergeCell ref="I714:L714"/>
    <mergeCell ref="P713:U713"/>
    <mergeCell ref="I713:L713"/>
    <mergeCell ref="P712:U712"/>
    <mergeCell ref="I712:L712"/>
    <mergeCell ref="P711:U711"/>
    <mergeCell ref="I711:L711"/>
    <mergeCell ref="V720:V721"/>
    <mergeCell ref="G723:G724"/>
    <mergeCell ref="N723:N724"/>
    <mergeCell ref="O723:O724"/>
    <mergeCell ref="P723:P724"/>
    <mergeCell ref="Q723:Q724"/>
    <mergeCell ref="R723:R724"/>
    <mergeCell ref="S723:S724"/>
    <mergeCell ref="T723:T724"/>
    <mergeCell ref="V723:V724"/>
    <mergeCell ref="I724:L724"/>
    <mergeCell ref="N727:S727"/>
    <mergeCell ref="I723:L723"/>
    <mergeCell ref="I727:L728"/>
    <mergeCell ref="N728:S728"/>
    <mergeCell ref="P735:U735"/>
    <mergeCell ref="I735:L735"/>
    <mergeCell ref="P734:U734"/>
    <mergeCell ref="I734:L734"/>
    <mergeCell ref="P733:U733"/>
    <mergeCell ref="I733:L733"/>
    <mergeCell ref="P732:U732"/>
    <mergeCell ref="I732:L732"/>
    <mergeCell ref="V741:V742"/>
    <mergeCell ref="G744:G745"/>
    <mergeCell ref="N744:N745"/>
    <mergeCell ref="O744:O745"/>
    <mergeCell ref="P744:P745"/>
    <mergeCell ref="Q744:Q745"/>
    <mergeCell ref="R744:R745"/>
    <mergeCell ref="S744:S745"/>
    <mergeCell ref="T744:T745"/>
    <mergeCell ref="V744:V745"/>
    <mergeCell ref="I745:L745"/>
    <mergeCell ref="N748:S748"/>
    <mergeCell ref="I744:L744"/>
    <mergeCell ref="I748:L749"/>
    <mergeCell ref="N749:S749"/>
    <mergeCell ref="P756:U756"/>
    <mergeCell ref="I756:L756"/>
    <mergeCell ref="P755:U755"/>
    <mergeCell ref="I755:L755"/>
    <mergeCell ref="P754:U754"/>
    <mergeCell ref="I754:L754"/>
    <mergeCell ref="P753:U753"/>
    <mergeCell ref="I753:L753"/>
    <mergeCell ref="V762:V763"/>
    <mergeCell ref="G765:G766"/>
    <mergeCell ref="N765:N766"/>
    <mergeCell ref="O765:O766"/>
    <mergeCell ref="P765:P766"/>
    <mergeCell ref="Q765:Q766"/>
    <mergeCell ref="R765:R766"/>
    <mergeCell ref="S765:S766"/>
    <mergeCell ref="T765:T766"/>
    <mergeCell ref="V765:V766"/>
    <mergeCell ref="I766:L766"/>
    <mergeCell ref="N769:S769"/>
    <mergeCell ref="I765:L765"/>
    <mergeCell ref="I769:L770"/>
    <mergeCell ref="N770:S770"/>
    <mergeCell ref="P777:U777"/>
    <mergeCell ref="I777:L777"/>
    <mergeCell ref="P776:U776"/>
    <mergeCell ref="I776:L776"/>
    <mergeCell ref="P775:U775"/>
    <mergeCell ref="I775:L775"/>
    <mergeCell ref="P774:U774"/>
    <mergeCell ref="I774:L774"/>
    <mergeCell ref="V783:V784"/>
    <mergeCell ref="G786:G787"/>
    <mergeCell ref="N786:N787"/>
    <mergeCell ref="O786:O787"/>
    <mergeCell ref="P786:P787"/>
    <mergeCell ref="Q786:Q787"/>
    <mergeCell ref="R786:R787"/>
    <mergeCell ref="S786:S787"/>
    <mergeCell ref="T786:T787"/>
    <mergeCell ref="V786:V787"/>
    <mergeCell ref="I787:L787"/>
    <mergeCell ref="N790:S790"/>
    <mergeCell ref="I786:L786"/>
    <mergeCell ref="I790:L791"/>
    <mergeCell ref="N791:S791"/>
    <mergeCell ref="P798:U798"/>
    <mergeCell ref="I798:L798"/>
    <mergeCell ref="P797:U797"/>
    <mergeCell ref="I797:L797"/>
    <mergeCell ref="P796:U796"/>
    <mergeCell ref="I796:L796"/>
    <mergeCell ref="P795:U795"/>
    <mergeCell ref="I795:L795"/>
    <mergeCell ref="V804:V805"/>
    <mergeCell ref="G807:G808"/>
    <mergeCell ref="N807:N808"/>
    <mergeCell ref="O807:O808"/>
    <mergeCell ref="P807:P808"/>
    <mergeCell ref="Q807:Q808"/>
    <mergeCell ref="R807:R808"/>
    <mergeCell ref="S807:S808"/>
    <mergeCell ref="T807:T808"/>
    <mergeCell ref="V807:V808"/>
    <mergeCell ref="I808:L808"/>
    <mergeCell ref="N811:S811"/>
    <mergeCell ref="I807:L807"/>
    <mergeCell ref="I811:L812"/>
    <mergeCell ref="N812:S812"/>
    <mergeCell ref="P819:U819"/>
    <mergeCell ref="I819:L819"/>
    <mergeCell ref="P818:U818"/>
    <mergeCell ref="I818:L818"/>
    <mergeCell ref="P817:U817"/>
    <mergeCell ref="I817:L817"/>
    <mergeCell ref="P816:U816"/>
    <mergeCell ref="I816:L816"/>
    <mergeCell ref="V825:V826"/>
    <mergeCell ref="G828:G829"/>
    <mergeCell ref="N828:N829"/>
    <mergeCell ref="O828:O829"/>
    <mergeCell ref="P828:P829"/>
    <mergeCell ref="Q828:Q829"/>
    <mergeCell ref="R828:R829"/>
    <mergeCell ref="S828:S829"/>
    <mergeCell ref="T828:T829"/>
    <mergeCell ref="V828:V829"/>
    <mergeCell ref="I829:L829"/>
    <mergeCell ref="N832:S832"/>
    <mergeCell ref="I828:L828"/>
    <mergeCell ref="I832:L833"/>
    <mergeCell ref="N833:S833"/>
    <mergeCell ref="P840:U840"/>
    <mergeCell ref="I840:L840"/>
    <mergeCell ref="P839:U839"/>
    <mergeCell ref="I839:L839"/>
    <mergeCell ref="P838:U838"/>
    <mergeCell ref="I838:L838"/>
    <mergeCell ref="P837:U837"/>
    <mergeCell ref="I837:L837"/>
    <mergeCell ref="V846:V847"/>
    <mergeCell ref="G849:G850"/>
    <mergeCell ref="N849:N850"/>
    <mergeCell ref="O849:O850"/>
    <mergeCell ref="P849:P850"/>
    <mergeCell ref="Q849:Q850"/>
    <mergeCell ref="R849:R850"/>
    <mergeCell ref="S849:S850"/>
    <mergeCell ref="T849:T850"/>
    <mergeCell ref="V849:V850"/>
    <mergeCell ref="I850:L850"/>
    <mergeCell ref="N853:S853"/>
    <mergeCell ref="I849:L849"/>
    <mergeCell ref="I853:L854"/>
    <mergeCell ref="N854:S854"/>
    <mergeCell ref="P861:U861"/>
    <mergeCell ref="I861:L861"/>
    <mergeCell ref="P860:U860"/>
    <mergeCell ref="I860:L860"/>
    <mergeCell ref="P859:U859"/>
    <mergeCell ref="I859:L859"/>
    <mergeCell ref="P858:U858"/>
    <mergeCell ref="I858:L858"/>
    <mergeCell ref="V867:V868"/>
    <mergeCell ref="G870:G871"/>
    <mergeCell ref="N870:N871"/>
    <mergeCell ref="O870:O871"/>
    <mergeCell ref="P870:P871"/>
    <mergeCell ref="Q870:Q871"/>
    <mergeCell ref="R870:R871"/>
    <mergeCell ref="S870:S871"/>
    <mergeCell ref="T870:T871"/>
    <mergeCell ref="V870:V871"/>
    <mergeCell ref="I871:L871"/>
    <mergeCell ref="N874:S874"/>
    <mergeCell ref="I870:L870"/>
    <mergeCell ref="I874:L875"/>
    <mergeCell ref="N875:S875"/>
    <mergeCell ref="P882:U882"/>
    <mergeCell ref="I882:L882"/>
    <mergeCell ref="P881:U881"/>
    <mergeCell ref="I881:L881"/>
    <mergeCell ref="P880:U880"/>
    <mergeCell ref="I880:L880"/>
    <mergeCell ref="P879:U879"/>
    <mergeCell ref="I879:L879"/>
    <mergeCell ref="V888:V889"/>
    <mergeCell ref="G891:G892"/>
    <mergeCell ref="N891:N892"/>
    <mergeCell ref="O891:O892"/>
    <mergeCell ref="P891:P892"/>
    <mergeCell ref="Q891:Q892"/>
    <mergeCell ref="R891:R892"/>
    <mergeCell ref="S891:S892"/>
    <mergeCell ref="T891:T892"/>
    <mergeCell ref="V891:V892"/>
    <mergeCell ref="I892:L892"/>
    <mergeCell ref="N895:S895"/>
    <mergeCell ref="I891:L891"/>
    <mergeCell ref="I895:L896"/>
    <mergeCell ref="N896:S896"/>
    <mergeCell ref="P903:U903"/>
    <mergeCell ref="I903:L903"/>
    <mergeCell ref="P902:U902"/>
    <mergeCell ref="I902:L902"/>
    <mergeCell ref="P901:U901"/>
    <mergeCell ref="I901:L901"/>
    <mergeCell ref="P900:U900"/>
    <mergeCell ref="I900:L900"/>
    <mergeCell ref="V909:V910"/>
    <mergeCell ref="G912:G913"/>
    <mergeCell ref="N912:N913"/>
    <mergeCell ref="O912:O913"/>
    <mergeCell ref="P912:P913"/>
    <mergeCell ref="Q912:Q913"/>
    <mergeCell ref="R912:R913"/>
    <mergeCell ref="S912:S913"/>
    <mergeCell ref="T912:T913"/>
    <mergeCell ref="V912:V913"/>
    <mergeCell ref="I913:L913"/>
    <mergeCell ref="N916:S916"/>
    <mergeCell ref="I912:L912"/>
    <mergeCell ref="I916:L917"/>
    <mergeCell ref="N917:S917"/>
    <mergeCell ref="P924:U924"/>
    <mergeCell ref="I924:L924"/>
    <mergeCell ref="P923:U923"/>
    <mergeCell ref="I923:L923"/>
    <mergeCell ref="P922:U922"/>
    <mergeCell ref="I922:L922"/>
    <mergeCell ref="P921:U921"/>
    <mergeCell ref="I921:L921"/>
    <mergeCell ref="V930:V931"/>
    <mergeCell ref="G933:G934"/>
    <mergeCell ref="N933:N934"/>
    <mergeCell ref="O933:O934"/>
    <mergeCell ref="P933:P934"/>
    <mergeCell ref="Q933:Q934"/>
    <mergeCell ref="R933:R934"/>
    <mergeCell ref="S933:S934"/>
    <mergeCell ref="T933:T934"/>
    <mergeCell ref="V933:V934"/>
    <mergeCell ref="I934:L934"/>
    <mergeCell ref="N937:S937"/>
    <mergeCell ref="I933:L933"/>
    <mergeCell ref="I937:L938"/>
    <mergeCell ref="N938:S938"/>
    <mergeCell ref="P945:U945"/>
    <mergeCell ref="I945:L945"/>
    <mergeCell ref="P944:U944"/>
    <mergeCell ref="I944:L944"/>
    <mergeCell ref="P943:U943"/>
    <mergeCell ref="I943:L943"/>
    <mergeCell ref="P942:U942"/>
    <mergeCell ref="I942:L942"/>
    <mergeCell ref="G996:G997"/>
    <mergeCell ref="N996:N997"/>
    <mergeCell ref="O996:O997"/>
    <mergeCell ref="P996:P997"/>
    <mergeCell ref="Q996:Q997"/>
    <mergeCell ref="R996:R997"/>
    <mergeCell ref="S996:S997"/>
    <mergeCell ref="T996:T997"/>
    <mergeCell ref="V996:V997"/>
    <mergeCell ref="I997:L997"/>
    <mergeCell ref="G954:G955"/>
    <mergeCell ref="N954:N955"/>
    <mergeCell ref="O954:O955"/>
    <mergeCell ref="P954:P955"/>
    <mergeCell ref="Q954:Q955"/>
    <mergeCell ref="R954:R955"/>
    <mergeCell ref="S954:S955"/>
    <mergeCell ref="T954:T955"/>
    <mergeCell ref="V954:V955"/>
    <mergeCell ref="I955:L955"/>
    <mergeCell ref="N958:S958"/>
    <mergeCell ref="I954:L954"/>
    <mergeCell ref="I958:L959"/>
    <mergeCell ref="N959:S959"/>
    <mergeCell ref="P966:U966"/>
    <mergeCell ref="I966:L966"/>
    <mergeCell ref="P965:U965"/>
    <mergeCell ref="I965:L965"/>
    <mergeCell ref="P964:U964"/>
    <mergeCell ref="I964:L964"/>
    <mergeCell ref="P963:U963"/>
    <mergeCell ref="I963:L963"/>
    <mergeCell ref="I1039:L1039"/>
    <mergeCell ref="N1000:S1000"/>
    <mergeCell ref="I996:L996"/>
    <mergeCell ref="I1000:L1001"/>
    <mergeCell ref="N1001:S1001"/>
    <mergeCell ref="P1008:U1008"/>
    <mergeCell ref="I1008:L1008"/>
    <mergeCell ref="P1007:U1007"/>
    <mergeCell ref="I1007:L1007"/>
    <mergeCell ref="P1006:U1006"/>
    <mergeCell ref="I1006:L1006"/>
    <mergeCell ref="P1005:U1005"/>
    <mergeCell ref="I1005:L1005"/>
    <mergeCell ref="I1030:L1030"/>
    <mergeCell ref="P1030:U1030"/>
    <mergeCell ref="V975:V976"/>
    <mergeCell ref="I976:L976"/>
    <mergeCell ref="N979:S979"/>
    <mergeCell ref="I975:L975"/>
    <mergeCell ref="I979:L980"/>
    <mergeCell ref="N980:S980"/>
    <mergeCell ref="P987:U987"/>
    <mergeCell ref="I987:L987"/>
    <mergeCell ref="P986:U986"/>
    <mergeCell ref="I986:L986"/>
    <mergeCell ref="P985:U985"/>
    <mergeCell ref="I985:L985"/>
    <mergeCell ref="P984:U984"/>
    <mergeCell ref="I984:L984"/>
    <mergeCell ref="I988:L988"/>
    <mergeCell ref="P988:U988"/>
    <mergeCell ref="I1047:L1047"/>
    <mergeCell ref="G1059:G1060"/>
    <mergeCell ref="N1059:N1060"/>
    <mergeCell ref="O1059:O1060"/>
    <mergeCell ref="P1059:P1060"/>
    <mergeCell ref="Q1059:Q1060"/>
    <mergeCell ref="R1059:R1060"/>
    <mergeCell ref="S1059:S1060"/>
    <mergeCell ref="T1059:T1060"/>
    <mergeCell ref="V1017:V1018"/>
    <mergeCell ref="I1018:L1018"/>
    <mergeCell ref="N1021:S1021"/>
    <mergeCell ref="I1017:L1017"/>
    <mergeCell ref="I1021:L1022"/>
    <mergeCell ref="N1022:S1022"/>
    <mergeCell ref="P1029:U1029"/>
    <mergeCell ref="I1029:L1029"/>
    <mergeCell ref="P1028:U1028"/>
    <mergeCell ref="I1028:L1028"/>
    <mergeCell ref="P1027:U1027"/>
    <mergeCell ref="I1027:L1027"/>
    <mergeCell ref="P1026:U1026"/>
    <mergeCell ref="I1026:L1026"/>
    <mergeCell ref="G1038:G1039"/>
    <mergeCell ref="N1038:N1039"/>
    <mergeCell ref="O1038:O1039"/>
    <mergeCell ref="P1038:P1039"/>
    <mergeCell ref="Q1038:Q1039"/>
    <mergeCell ref="R1038:R1039"/>
    <mergeCell ref="S1038:S1039"/>
    <mergeCell ref="T1038:T1039"/>
    <mergeCell ref="V1038:V1039"/>
    <mergeCell ref="V1059:V1060"/>
    <mergeCell ref="I1060:L1060"/>
    <mergeCell ref="N1063:S1063"/>
    <mergeCell ref="I1059:L1059"/>
    <mergeCell ref="I1063:L1064"/>
    <mergeCell ref="N1064:S1064"/>
    <mergeCell ref="P1071:U1071"/>
    <mergeCell ref="I1071:L1071"/>
    <mergeCell ref="P1070:U1070"/>
    <mergeCell ref="I1070:L1070"/>
    <mergeCell ref="P1069:U1069"/>
    <mergeCell ref="I1069:L1069"/>
    <mergeCell ref="P1068:U1068"/>
    <mergeCell ref="I1068:L1068"/>
    <mergeCell ref="G1080:G1081"/>
    <mergeCell ref="N1080:N1081"/>
    <mergeCell ref="O1080:O1081"/>
    <mergeCell ref="P1080:P1081"/>
    <mergeCell ref="Q1080:Q1081"/>
    <mergeCell ref="R1080:R1081"/>
    <mergeCell ref="S1080:S1081"/>
    <mergeCell ref="T1080:T1081"/>
    <mergeCell ref="V1080:V1081"/>
    <mergeCell ref="I1081:L1081"/>
    <mergeCell ref="V1077:V1078"/>
    <mergeCell ref="I1072:L1072"/>
    <mergeCell ref="P1072:U1072"/>
    <mergeCell ref="G1077:G1078"/>
    <mergeCell ref="N1077:N1078"/>
    <mergeCell ref="O1077:O1078"/>
    <mergeCell ref="P1077:P1078"/>
    <mergeCell ref="Q1077:Q1078"/>
    <mergeCell ref="N1084:S1084"/>
    <mergeCell ref="I1080:L1080"/>
    <mergeCell ref="I1084:L1085"/>
    <mergeCell ref="N1085:S1085"/>
    <mergeCell ref="P1092:U1092"/>
    <mergeCell ref="I1092:L1092"/>
    <mergeCell ref="P1091:U1091"/>
    <mergeCell ref="I1091:L1091"/>
    <mergeCell ref="P1090:U1090"/>
    <mergeCell ref="I1090:L1090"/>
    <mergeCell ref="P1089:U1089"/>
    <mergeCell ref="I1089:L1089"/>
    <mergeCell ref="G1101:G1102"/>
    <mergeCell ref="N1101:N1102"/>
    <mergeCell ref="O1101:O1102"/>
    <mergeCell ref="P1101:P1102"/>
    <mergeCell ref="Q1101:Q1102"/>
    <mergeCell ref="R1101:R1102"/>
    <mergeCell ref="S1101:S1102"/>
    <mergeCell ref="T1101:T1102"/>
    <mergeCell ref="I1093:L1093"/>
    <mergeCell ref="P1093:U1093"/>
    <mergeCell ref="G1098:G1099"/>
    <mergeCell ref="N1098:N1099"/>
    <mergeCell ref="O1098:O1099"/>
    <mergeCell ref="P1098:P1099"/>
    <mergeCell ref="Q1098:Q1099"/>
    <mergeCell ref="R1098:R1099"/>
    <mergeCell ref="S1098:S1099"/>
    <mergeCell ref="T1098:T1099"/>
    <mergeCell ref="I1099:L1099"/>
    <mergeCell ref="I1098:L1098"/>
    <mergeCell ref="N1106:S1106"/>
    <mergeCell ref="P1113:U1113"/>
    <mergeCell ref="I1113:L1113"/>
    <mergeCell ref="P1112:U1112"/>
    <mergeCell ref="I1112:L1112"/>
    <mergeCell ref="P1111:U1111"/>
    <mergeCell ref="I1111:L1111"/>
    <mergeCell ref="P1110:U1110"/>
    <mergeCell ref="I1110:L1110"/>
    <mergeCell ref="G1122:G1123"/>
    <mergeCell ref="N1122:N1123"/>
    <mergeCell ref="O1122:O1123"/>
    <mergeCell ref="P1122:P1123"/>
    <mergeCell ref="Q1122:Q1123"/>
    <mergeCell ref="R1122:R1123"/>
    <mergeCell ref="S1122:S1123"/>
    <mergeCell ref="T1122:T1123"/>
    <mergeCell ref="I1123:L1123"/>
    <mergeCell ref="I1114:L1114"/>
    <mergeCell ref="P1114:U1114"/>
    <mergeCell ref="G1119:G1120"/>
    <mergeCell ref="N1119:N1120"/>
    <mergeCell ref="O1119:O1120"/>
    <mergeCell ref="P1119:P1120"/>
    <mergeCell ref="Q1119:Q1120"/>
    <mergeCell ref="R1119:R1120"/>
    <mergeCell ref="S1119:S1120"/>
    <mergeCell ref="T1119:T1120"/>
    <mergeCell ref="I1120:L1120"/>
    <mergeCell ref="I1119:L1119"/>
    <mergeCell ref="I1122:L1122"/>
    <mergeCell ref="P1154:U1154"/>
    <mergeCell ref="I1154:L1154"/>
    <mergeCell ref="P1153:U1153"/>
    <mergeCell ref="I1153:L1153"/>
    <mergeCell ref="P1152:U1152"/>
    <mergeCell ref="I1152:L1152"/>
    <mergeCell ref="N1147:S1147"/>
    <mergeCell ref="P1134:U1134"/>
    <mergeCell ref="I1134:L1134"/>
    <mergeCell ref="P1133:U1133"/>
    <mergeCell ref="I1133:L1133"/>
    <mergeCell ref="P1132:U1132"/>
    <mergeCell ref="I1132:L1132"/>
    <mergeCell ref="P1131:U1131"/>
    <mergeCell ref="V1119:V1120"/>
    <mergeCell ref="V1122:V1123"/>
    <mergeCell ref="I1147:L1148"/>
    <mergeCell ref="N1148:S1148"/>
    <mergeCell ref="I1131:L1131"/>
    <mergeCell ref="N1126:S1126"/>
    <mergeCell ref="I1126:L1127"/>
    <mergeCell ref="N1127:S1127"/>
    <mergeCell ref="I1140:L1140"/>
    <mergeCell ref="V573:V574"/>
    <mergeCell ref="I574:L574"/>
    <mergeCell ref="I576:L576"/>
    <mergeCell ref="N576:N577"/>
    <mergeCell ref="O576:O577"/>
    <mergeCell ref="P576:P577"/>
    <mergeCell ref="Q576:Q577"/>
    <mergeCell ref="R576:R577"/>
    <mergeCell ref="S576:S577"/>
    <mergeCell ref="T576:T577"/>
    <mergeCell ref="V576:V577"/>
    <mergeCell ref="I577:L577"/>
    <mergeCell ref="V1140:V1141"/>
    <mergeCell ref="V1143:V1144"/>
    <mergeCell ref="I1144:L1144"/>
    <mergeCell ref="I1143:L1143"/>
    <mergeCell ref="I588:L588"/>
    <mergeCell ref="P588:U588"/>
    <mergeCell ref="I589:L589"/>
    <mergeCell ref="P589:U589"/>
    <mergeCell ref="V1098:V1099"/>
    <mergeCell ref="V1056:V1057"/>
    <mergeCell ref="V1035:V1036"/>
    <mergeCell ref="V1014:V1015"/>
    <mergeCell ref="V993:V994"/>
    <mergeCell ref="V972:V973"/>
    <mergeCell ref="V951:V952"/>
    <mergeCell ref="V1101:V1102"/>
    <mergeCell ref="I1102:L1102"/>
    <mergeCell ref="N1105:S1105"/>
    <mergeCell ref="I1101:L1101"/>
    <mergeCell ref="I1105:L1106"/>
    <mergeCell ref="N1042:S1042"/>
    <mergeCell ref="I1038:L1038"/>
    <mergeCell ref="I1042:L1043"/>
    <mergeCell ref="N1043:S1043"/>
    <mergeCell ref="P1050:U1050"/>
    <mergeCell ref="I567:L567"/>
    <mergeCell ref="P567:U567"/>
    <mergeCell ref="I568:L568"/>
    <mergeCell ref="P568:U568"/>
    <mergeCell ref="I573:L573"/>
    <mergeCell ref="N573:N574"/>
    <mergeCell ref="O573:O574"/>
    <mergeCell ref="P573:P574"/>
    <mergeCell ref="Q573:Q574"/>
    <mergeCell ref="R573:R574"/>
    <mergeCell ref="S573:S574"/>
    <mergeCell ref="T573:T574"/>
    <mergeCell ref="I580:L581"/>
    <mergeCell ref="N580:S580"/>
    <mergeCell ref="N581:S581"/>
    <mergeCell ref="I585:L585"/>
    <mergeCell ref="P585:U585"/>
    <mergeCell ref="I586:L586"/>
    <mergeCell ref="P586:U586"/>
    <mergeCell ref="I587:L587"/>
    <mergeCell ref="P587:U587"/>
    <mergeCell ref="I1050:L1050"/>
    <mergeCell ref="P1049:U1049"/>
    <mergeCell ref="I1049:L1049"/>
    <mergeCell ref="P1048:U1048"/>
    <mergeCell ref="I1048:L1048"/>
    <mergeCell ref="P1047:U1047"/>
    <mergeCell ref="I559:L560"/>
    <mergeCell ref="N559:S559"/>
    <mergeCell ref="N560:S560"/>
    <mergeCell ref="I564:L564"/>
    <mergeCell ref="P564:U564"/>
    <mergeCell ref="I565:L565"/>
    <mergeCell ref="P565:U565"/>
    <mergeCell ref="I566:L566"/>
    <mergeCell ref="P566:U566"/>
    <mergeCell ref="V552:V553"/>
    <mergeCell ref="I553:L553"/>
    <mergeCell ref="I555:L555"/>
    <mergeCell ref="N555:N556"/>
    <mergeCell ref="O555:O556"/>
    <mergeCell ref="P555:P556"/>
    <mergeCell ref="Q555:Q556"/>
    <mergeCell ref="R555:R556"/>
    <mergeCell ref="S555:S556"/>
    <mergeCell ref="T555:T556"/>
    <mergeCell ref="V555:V556"/>
    <mergeCell ref="I556:L556"/>
    <mergeCell ref="I546:L546"/>
    <mergeCell ref="P546:U546"/>
    <mergeCell ref="I547:L547"/>
    <mergeCell ref="P547:U547"/>
    <mergeCell ref="I552:L552"/>
    <mergeCell ref="N552:N553"/>
    <mergeCell ref="O552:O553"/>
    <mergeCell ref="P552:P553"/>
    <mergeCell ref="Q552:Q553"/>
    <mergeCell ref="R552:R553"/>
    <mergeCell ref="S552:S553"/>
    <mergeCell ref="T552:T553"/>
    <mergeCell ref="I538:L539"/>
    <mergeCell ref="N538:S538"/>
    <mergeCell ref="N539:S539"/>
    <mergeCell ref="I543:L543"/>
    <mergeCell ref="P543:U543"/>
    <mergeCell ref="I544:L544"/>
    <mergeCell ref="P544:U544"/>
    <mergeCell ref="I545:L545"/>
    <mergeCell ref="P545:U545"/>
    <mergeCell ref="V531:V532"/>
    <mergeCell ref="I532:L532"/>
    <mergeCell ref="I534:L534"/>
    <mergeCell ref="N534:N535"/>
    <mergeCell ref="O534:O535"/>
    <mergeCell ref="P534:P535"/>
    <mergeCell ref="Q534:Q535"/>
    <mergeCell ref="R534:R535"/>
    <mergeCell ref="S534:S535"/>
    <mergeCell ref="T534:T535"/>
    <mergeCell ref="V534:V535"/>
    <mergeCell ref="I535:L535"/>
    <mergeCell ref="I525:L525"/>
    <mergeCell ref="P525:U525"/>
    <mergeCell ref="I526:L526"/>
    <mergeCell ref="P526:U526"/>
    <mergeCell ref="I531:L531"/>
    <mergeCell ref="N531:N532"/>
    <mergeCell ref="O531:O532"/>
    <mergeCell ref="P531:P532"/>
    <mergeCell ref="Q531:Q532"/>
    <mergeCell ref="R531:R532"/>
    <mergeCell ref="S531:S532"/>
    <mergeCell ref="T531:T532"/>
    <mergeCell ref="I517:L518"/>
    <mergeCell ref="N517:S517"/>
    <mergeCell ref="N518:S518"/>
    <mergeCell ref="I522:L522"/>
    <mergeCell ref="P522:U522"/>
    <mergeCell ref="I523:L523"/>
    <mergeCell ref="P523:U523"/>
    <mergeCell ref="I524:L524"/>
    <mergeCell ref="P524:U524"/>
    <mergeCell ref="V510:V511"/>
    <mergeCell ref="I511:L511"/>
    <mergeCell ref="I513:L513"/>
    <mergeCell ref="N513:N514"/>
    <mergeCell ref="O513:O514"/>
    <mergeCell ref="P513:P514"/>
    <mergeCell ref="Q513:Q514"/>
    <mergeCell ref="R513:R514"/>
    <mergeCell ref="S513:S514"/>
    <mergeCell ref="T513:T514"/>
    <mergeCell ref="V513:V514"/>
    <mergeCell ref="I514:L514"/>
    <mergeCell ref="I504:L504"/>
    <mergeCell ref="P504:U504"/>
    <mergeCell ref="I505:L505"/>
    <mergeCell ref="P505:U505"/>
    <mergeCell ref="I510:L510"/>
    <mergeCell ref="N510:N511"/>
    <mergeCell ref="O510:O511"/>
    <mergeCell ref="P510:P511"/>
    <mergeCell ref="Q510:Q511"/>
    <mergeCell ref="R510:R511"/>
    <mergeCell ref="S510:S511"/>
    <mergeCell ref="T510:T511"/>
    <mergeCell ref="I496:L497"/>
    <mergeCell ref="N496:S496"/>
    <mergeCell ref="N497:S497"/>
    <mergeCell ref="I501:L501"/>
    <mergeCell ref="P501:U501"/>
    <mergeCell ref="I502:L502"/>
    <mergeCell ref="P502:U502"/>
    <mergeCell ref="I503:L503"/>
    <mergeCell ref="P503:U503"/>
    <mergeCell ref="V489:V490"/>
    <mergeCell ref="I490:L490"/>
    <mergeCell ref="I492:L492"/>
    <mergeCell ref="N492:N493"/>
    <mergeCell ref="O492:O493"/>
    <mergeCell ref="P492:P493"/>
    <mergeCell ref="Q492:Q493"/>
    <mergeCell ref="R492:R493"/>
    <mergeCell ref="S492:S493"/>
    <mergeCell ref="T492:T493"/>
    <mergeCell ref="V492:V493"/>
    <mergeCell ref="I493:L493"/>
    <mergeCell ref="I483:L483"/>
    <mergeCell ref="P483:U483"/>
    <mergeCell ref="I484:L484"/>
    <mergeCell ref="P484:U484"/>
    <mergeCell ref="I489:L489"/>
    <mergeCell ref="N489:N490"/>
    <mergeCell ref="O489:O490"/>
    <mergeCell ref="P489:P490"/>
    <mergeCell ref="Q489:Q490"/>
    <mergeCell ref="R489:R490"/>
    <mergeCell ref="S489:S490"/>
    <mergeCell ref="T489:T490"/>
    <mergeCell ref="I475:L476"/>
    <mergeCell ref="N475:S475"/>
    <mergeCell ref="N476:S476"/>
    <mergeCell ref="I480:L480"/>
    <mergeCell ref="P480:U480"/>
    <mergeCell ref="I481:L481"/>
    <mergeCell ref="P481:U481"/>
    <mergeCell ref="I482:L482"/>
    <mergeCell ref="P482:U482"/>
    <mergeCell ref="V468:V469"/>
    <mergeCell ref="I469:L469"/>
    <mergeCell ref="I471:L471"/>
    <mergeCell ref="N471:N472"/>
    <mergeCell ref="O471:O472"/>
    <mergeCell ref="P471:P472"/>
    <mergeCell ref="Q471:Q472"/>
    <mergeCell ref="R471:R472"/>
    <mergeCell ref="S471:S472"/>
    <mergeCell ref="T471:T472"/>
    <mergeCell ref="V471:V472"/>
    <mergeCell ref="I472:L472"/>
    <mergeCell ref="I462:L462"/>
    <mergeCell ref="P462:U462"/>
    <mergeCell ref="I463:L463"/>
    <mergeCell ref="P463:U463"/>
    <mergeCell ref="I468:L468"/>
    <mergeCell ref="N468:N469"/>
    <mergeCell ref="O468:O469"/>
    <mergeCell ref="P468:P469"/>
    <mergeCell ref="Q468:Q469"/>
    <mergeCell ref="R468:R469"/>
    <mergeCell ref="S468:S469"/>
    <mergeCell ref="T468:T469"/>
    <mergeCell ref="I454:L455"/>
    <mergeCell ref="N454:S454"/>
    <mergeCell ref="N455:S455"/>
    <mergeCell ref="I459:L459"/>
    <mergeCell ref="P459:U459"/>
    <mergeCell ref="I460:L460"/>
    <mergeCell ref="P460:U460"/>
    <mergeCell ref="I461:L461"/>
    <mergeCell ref="P461:U461"/>
    <mergeCell ref="V447:V448"/>
    <mergeCell ref="I448:L448"/>
    <mergeCell ref="I450:L450"/>
    <mergeCell ref="N450:N451"/>
    <mergeCell ref="O450:O451"/>
    <mergeCell ref="P450:P451"/>
    <mergeCell ref="Q450:Q451"/>
    <mergeCell ref="R450:R451"/>
    <mergeCell ref="S450:S451"/>
    <mergeCell ref="T450:T451"/>
    <mergeCell ref="V450:V451"/>
    <mergeCell ref="I451:L451"/>
    <mergeCell ref="I441:L441"/>
    <mergeCell ref="P441:U441"/>
    <mergeCell ref="I442:L442"/>
    <mergeCell ref="P442:U442"/>
    <mergeCell ref="I447:L447"/>
    <mergeCell ref="N447:N448"/>
    <mergeCell ref="O447:O448"/>
    <mergeCell ref="P447:P448"/>
    <mergeCell ref="Q447:Q448"/>
    <mergeCell ref="R447:R448"/>
    <mergeCell ref="S447:S448"/>
    <mergeCell ref="T447:T448"/>
    <mergeCell ref="I433:L434"/>
    <mergeCell ref="N433:S433"/>
    <mergeCell ref="N434:S434"/>
    <mergeCell ref="I438:L438"/>
    <mergeCell ref="P438:U438"/>
    <mergeCell ref="I439:L439"/>
    <mergeCell ref="P439:U439"/>
    <mergeCell ref="I440:L440"/>
    <mergeCell ref="P440:U440"/>
    <mergeCell ref="V426:V427"/>
    <mergeCell ref="I427:L427"/>
    <mergeCell ref="I429:L429"/>
    <mergeCell ref="N429:N430"/>
    <mergeCell ref="O429:O430"/>
    <mergeCell ref="P429:P430"/>
    <mergeCell ref="Q429:Q430"/>
    <mergeCell ref="R429:R430"/>
    <mergeCell ref="S429:S430"/>
    <mergeCell ref="T429:T430"/>
    <mergeCell ref="V429:V430"/>
    <mergeCell ref="I430:L430"/>
    <mergeCell ref="I420:L420"/>
    <mergeCell ref="P420:U420"/>
    <mergeCell ref="I421:L421"/>
    <mergeCell ref="P421:U421"/>
    <mergeCell ref="I426:L426"/>
    <mergeCell ref="N426:N427"/>
    <mergeCell ref="O426:O427"/>
    <mergeCell ref="P426:P427"/>
    <mergeCell ref="Q426:Q427"/>
    <mergeCell ref="R426:R427"/>
    <mergeCell ref="S426:S427"/>
    <mergeCell ref="T426:T427"/>
    <mergeCell ref="I412:L413"/>
    <mergeCell ref="N412:S412"/>
    <mergeCell ref="N413:S413"/>
    <mergeCell ref="I417:L417"/>
    <mergeCell ref="P417:U417"/>
    <mergeCell ref="I418:L418"/>
    <mergeCell ref="P418:U418"/>
    <mergeCell ref="I419:L419"/>
    <mergeCell ref="P419:U419"/>
    <mergeCell ref="V405:V406"/>
    <mergeCell ref="I406:L406"/>
    <mergeCell ref="I408:L408"/>
    <mergeCell ref="N408:N409"/>
    <mergeCell ref="O408:O409"/>
    <mergeCell ref="P408:P409"/>
    <mergeCell ref="Q408:Q409"/>
    <mergeCell ref="R408:R409"/>
    <mergeCell ref="S408:S409"/>
    <mergeCell ref="T408:T409"/>
    <mergeCell ref="V408:V409"/>
    <mergeCell ref="I409:L409"/>
    <mergeCell ref="I399:L399"/>
    <mergeCell ref="P399:U399"/>
    <mergeCell ref="I400:L400"/>
    <mergeCell ref="P400:U400"/>
    <mergeCell ref="I405:L405"/>
    <mergeCell ref="N405:N406"/>
    <mergeCell ref="O405:O406"/>
    <mergeCell ref="P405:P406"/>
    <mergeCell ref="Q405:Q406"/>
    <mergeCell ref="R405:R406"/>
    <mergeCell ref="S405:S406"/>
    <mergeCell ref="T405:T406"/>
    <mergeCell ref="I391:L392"/>
    <mergeCell ref="N391:S391"/>
    <mergeCell ref="N392:S392"/>
    <mergeCell ref="I396:L396"/>
    <mergeCell ref="P396:U396"/>
    <mergeCell ref="I397:L397"/>
    <mergeCell ref="P397:U397"/>
    <mergeCell ref="I398:L398"/>
    <mergeCell ref="P398:U398"/>
    <mergeCell ref="I385:L385"/>
    <mergeCell ref="I387:L387"/>
    <mergeCell ref="N387:N388"/>
    <mergeCell ref="O387:O388"/>
    <mergeCell ref="P387:P388"/>
    <mergeCell ref="Q387:Q388"/>
    <mergeCell ref="R387:R388"/>
    <mergeCell ref="S387:S388"/>
    <mergeCell ref="T387:T388"/>
    <mergeCell ref="I388:L388"/>
    <mergeCell ref="I378:L378"/>
    <mergeCell ref="P378:U378"/>
    <mergeCell ref="I379:L379"/>
    <mergeCell ref="P379:U379"/>
    <mergeCell ref="I384:L384"/>
    <mergeCell ref="N384:N385"/>
    <mergeCell ref="O384:O385"/>
    <mergeCell ref="P384:P385"/>
    <mergeCell ref="Q384:Q385"/>
    <mergeCell ref="R384:R385"/>
    <mergeCell ref="S384:S385"/>
    <mergeCell ref="T384:T385"/>
    <mergeCell ref="I370:L371"/>
    <mergeCell ref="N370:S370"/>
    <mergeCell ref="N371:S371"/>
    <mergeCell ref="I375:L375"/>
    <mergeCell ref="P375:U375"/>
    <mergeCell ref="I376:L376"/>
    <mergeCell ref="P376:U376"/>
    <mergeCell ref="I377:L377"/>
    <mergeCell ref="P377:U377"/>
    <mergeCell ref="I364:L364"/>
    <mergeCell ref="I366:L366"/>
    <mergeCell ref="N366:N367"/>
    <mergeCell ref="O366:O367"/>
    <mergeCell ref="P366:P367"/>
    <mergeCell ref="Q366:Q367"/>
    <mergeCell ref="R366:R367"/>
    <mergeCell ref="S366:S367"/>
    <mergeCell ref="T366:T367"/>
    <mergeCell ref="I367:L367"/>
    <mergeCell ref="I357:L357"/>
    <mergeCell ref="P357:U357"/>
    <mergeCell ref="I358:L358"/>
    <mergeCell ref="P358:U358"/>
    <mergeCell ref="I363:L363"/>
    <mergeCell ref="N363:N364"/>
    <mergeCell ref="O363:O364"/>
    <mergeCell ref="P363:P364"/>
    <mergeCell ref="Q363:Q364"/>
    <mergeCell ref="R363:R364"/>
    <mergeCell ref="S363:S364"/>
    <mergeCell ref="T363:T364"/>
    <mergeCell ref="I349:L350"/>
    <mergeCell ref="N349:S349"/>
    <mergeCell ref="N350:S350"/>
    <mergeCell ref="I354:L354"/>
    <mergeCell ref="P354:U354"/>
    <mergeCell ref="I355:L355"/>
    <mergeCell ref="P355:U355"/>
    <mergeCell ref="I356:L356"/>
    <mergeCell ref="P356:U356"/>
    <mergeCell ref="I343:L343"/>
    <mergeCell ref="I345:L345"/>
    <mergeCell ref="N345:N346"/>
    <mergeCell ref="O345:O346"/>
    <mergeCell ref="P345:P346"/>
    <mergeCell ref="Q345:Q346"/>
    <mergeCell ref="R345:R346"/>
    <mergeCell ref="S345:S346"/>
    <mergeCell ref="T345:T346"/>
    <mergeCell ref="I346:L346"/>
    <mergeCell ref="I336:L336"/>
    <mergeCell ref="P336:U336"/>
    <mergeCell ref="I337:L337"/>
    <mergeCell ref="P337:U337"/>
    <mergeCell ref="I342:L342"/>
    <mergeCell ref="N342:N343"/>
    <mergeCell ref="O342:O343"/>
    <mergeCell ref="P342:P343"/>
    <mergeCell ref="Q342:Q343"/>
    <mergeCell ref="R342:R343"/>
    <mergeCell ref="S342:S343"/>
    <mergeCell ref="T342:T343"/>
    <mergeCell ref="I328:L329"/>
    <mergeCell ref="N328:S328"/>
    <mergeCell ref="N329:S329"/>
    <mergeCell ref="I333:L333"/>
    <mergeCell ref="P333:U333"/>
    <mergeCell ref="I334:L334"/>
    <mergeCell ref="P334:U334"/>
    <mergeCell ref="I335:L335"/>
    <mergeCell ref="P335:U335"/>
    <mergeCell ref="I322:L322"/>
    <mergeCell ref="I324:L324"/>
    <mergeCell ref="N324:N325"/>
    <mergeCell ref="O324:O325"/>
    <mergeCell ref="P324:P325"/>
    <mergeCell ref="Q324:Q325"/>
    <mergeCell ref="R324:R325"/>
    <mergeCell ref="S324:S325"/>
    <mergeCell ref="T324:T325"/>
    <mergeCell ref="I325:L325"/>
    <mergeCell ref="I315:L315"/>
    <mergeCell ref="P315:U315"/>
    <mergeCell ref="I316:L316"/>
    <mergeCell ref="P316:U316"/>
    <mergeCell ref="I321:L321"/>
    <mergeCell ref="N321:N322"/>
    <mergeCell ref="O321:O322"/>
    <mergeCell ref="P321:P322"/>
    <mergeCell ref="Q321:Q322"/>
    <mergeCell ref="R321:R322"/>
    <mergeCell ref="S321:S322"/>
    <mergeCell ref="T321:T322"/>
    <mergeCell ref="I307:L308"/>
    <mergeCell ref="N307:S307"/>
    <mergeCell ref="N308:S308"/>
    <mergeCell ref="I312:L312"/>
    <mergeCell ref="P312:U312"/>
    <mergeCell ref="I313:L313"/>
    <mergeCell ref="P313:U313"/>
    <mergeCell ref="I314:L314"/>
    <mergeCell ref="P314:U314"/>
    <mergeCell ref="I301:L301"/>
    <mergeCell ref="I303:L303"/>
    <mergeCell ref="N303:N304"/>
    <mergeCell ref="O303:O304"/>
    <mergeCell ref="P303:P304"/>
    <mergeCell ref="Q303:Q304"/>
    <mergeCell ref="R303:R304"/>
    <mergeCell ref="S303:S304"/>
    <mergeCell ref="T303:T304"/>
    <mergeCell ref="I304:L304"/>
    <mergeCell ref="I294:L294"/>
    <mergeCell ref="P294:U294"/>
    <mergeCell ref="I295:L295"/>
    <mergeCell ref="P295:U295"/>
    <mergeCell ref="I300:L300"/>
    <mergeCell ref="N300:N301"/>
    <mergeCell ref="O300:O301"/>
    <mergeCell ref="P300:P301"/>
    <mergeCell ref="Q300:Q301"/>
    <mergeCell ref="R300:R301"/>
    <mergeCell ref="S300:S301"/>
    <mergeCell ref="T300:T301"/>
    <mergeCell ref="I286:L287"/>
    <mergeCell ref="N286:S286"/>
    <mergeCell ref="N287:S287"/>
    <mergeCell ref="I291:L291"/>
    <mergeCell ref="P291:U291"/>
    <mergeCell ref="I292:L292"/>
    <mergeCell ref="P292:U292"/>
    <mergeCell ref="I293:L293"/>
    <mergeCell ref="P293:U293"/>
    <mergeCell ref="I280:L280"/>
    <mergeCell ref="I282:L282"/>
    <mergeCell ref="N282:N283"/>
    <mergeCell ref="O282:O283"/>
    <mergeCell ref="P282:P283"/>
    <mergeCell ref="Q282:Q283"/>
    <mergeCell ref="R282:R283"/>
    <mergeCell ref="S282:S283"/>
    <mergeCell ref="T282:T283"/>
    <mergeCell ref="I283:L283"/>
    <mergeCell ref="I273:L273"/>
    <mergeCell ref="P273:U273"/>
    <mergeCell ref="I274:L274"/>
    <mergeCell ref="P274:U274"/>
    <mergeCell ref="I279:L279"/>
    <mergeCell ref="N279:N280"/>
    <mergeCell ref="O279:O280"/>
    <mergeCell ref="P279:P280"/>
    <mergeCell ref="Q279:Q280"/>
    <mergeCell ref="R279:R280"/>
    <mergeCell ref="S279:S280"/>
    <mergeCell ref="T279:T280"/>
    <mergeCell ref="I265:L266"/>
    <mergeCell ref="N265:S265"/>
    <mergeCell ref="N266:S266"/>
    <mergeCell ref="I270:L270"/>
    <mergeCell ref="P270:U270"/>
    <mergeCell ref="I271:L271"/>
    <mergeCell ref="P271:U271"/>
    <mergeCell ref="I272:L272"/>
    <mergeCell ref="P272:U272"/>
    <mergeCell ref="I259:L259"/>
    <mergeCell ref="I261:L261"/>
    <mergeCell ref="N261:N262"/>
    <mergeCell ref="O261:O262"/>
    <mergeCell ref="P261:P262"/>
    <mergeCell ref="Q261:Q262"/>
    <mergeCell ref="R261:R262"/>
    <mergeCell ref="S261:S262"/>
    <mergeCell ref="T261:T262"/>
    <mergeCell ref="I262:L262"/>
    <mergeCell ref="I252:L252"/>
    <mergeCell ref="P252:U252"/>
    <mergeCell ref="I253:L253"/>
    <mergeCell ref="P253:U253"/>
    <mergeCell ref="I258:L258"/>
    <mergeCell ref="N258:N259"/>
    <mergeCell ref="O258:O259"/>
    <mergeCell ref="P258:P259"/>
    <mergeCell ref="Q258:Q259"/>
    <mergeCell ref="R258:R259"/>
    <mergeCell ref="S258:S259"/>
    <mergeCell ref="T258:T259"/>
    <mergeCell ref="I244:L245"/>
    <mergeCell ref="N244:S244"/>
    <mergeCell ref="N245:S245"/>
    <mergeCell ref="I249:L249"/>
    <mergeCell ref="P249:U249"/>
    <mergeCell ref="I250:L250"/>
    <mergeCell ref="P250:U250"/>
    <mergeCell ref="I251:L251"/>
    <mergeCell ref="P251:U251"/>
    <mergeCell ref="I238:L238"/>
    <mergeCell ref="I240:L240"/>
    <mergeCell ref="N240:N241"/>
    <mergeCell ref="O240:O241"/>
    <mergeCell ref="P240:P241"/>
    <mergeCell ref="Q240:Q241"/>
    <mergeCell ref="R240:R241"/>
    <mergeCell ref="S240:S241"/>
    <mergeCell ref="T240:T241"/>
    <mergeCell ref="I241:L241"/>
    <mergeCell ref="I231:L231"/>
    <mergeCell ref="P231:U231"/>
    <mergeCell ref="I232:L232"/>
    <mergeCell ref="P232:U232"/>
    <mergeCell ref="I237:L237"/>
    <mergeCell ref="N237:N238"/>
    <mergeCell ref="O237:O238"/>
    <mergeCell ref="P237:P238"/>
    <mergeCell ref="Q237:Q238"/>
    <mergeCell ref="R237:R238"/>
    <mergeCell ref="S237:S238"/>
    <mergeCell ref="T237:T238"/>
    <mergeCell ref="I223:L224"/>
    <mergeCell ref="N223:S223"/>
    <mergeCell ref="N224:S224"/>
    <mergeCell ref="I228:L228"/>
    <mergeCell ref="P228:U228"/>
    <mergeCell ref="I229:L229"/>
    <mergeCell ref="P229:U229"/>
    <mergeCell ref="I230:L230"/>
    <mergeCell ref="P230:U230"/>
    <mergeCell ref="I217:L217"/>
    <mergeCell ref="I219:L219"/>
    <mergeCell ref="N219:N220"/>
    <mergeCell ref="O219:O220"/>
    <mergeCell ref="P219:P220"/>
    <mergeCell ref="Q219:Q220"/>
    <mergeCell ref="R219:R220"/>
    <mergeCell ref="S219:S220"/>
    <mergeCell ref="T219:T220"/>
    <mergeCell ref="I220:L220"/>
    <mergeCell ref="I210:L210"/>
    <mergeCell ref="P210:U210"/>
    <mergeCell ref="I211:L211"/>
    <mergeCell ref="P211:U211"/>
    <mergeCell ref="I216:L216"/>
    <mergeCell ref="N216:N217"/>
    <mergeCell ref="O216:O217"/>
    <mergeCell ref="P216:P217"/>
    <mergeCell ref="Q216:Q217"/>
    <mergeCell ref="R216:R217"/>
    <mergeCell ref="S216:S217"/>
    <mergeCell ref="T216:T217"/>
    <mergeCell ref="I202:L203"/>
    <mergeCell ref="N202:S202"/>
    <mergeCell ref="N203:S203"/>
    <mergeCell ref="I207:L207"/>
    <mergeCell ref="P207:U207"/>
    <mergeCell ref="I208:L208"/>
    <mergeCell ref="P208:U208"/>
    <mergeCell ref="I209:L209"/>
    <mergeCell ref="P209:U209"/>
    <mergeCell ref="I196:L196"/>
    <mergeCell ref="I198:L198"/>
    <mergeCell ref="N198:N199"/>
    <mergeCell ref="O198:O199"/>
    <mergeCell ref="P198:P199"/>
    <mergeCell ref="Q198:Q199"/>
    <mergeCell ref="R198:R199"/>
    <mergeCell ref="S198:S199"/>
    <mergeCell ref="T198:T199"/>
    <mergeCell ref="I199:L199"/>
    <mergeCell ref="I189:L189"/>
    <mergeCell ref="P189:U189"/>
    <mergeCell ref="I190:L190"/>
    <mergeCell ref="P190:U190"/>
    <mergeCell ref="I195:L195"/>
    <mergeCell ref="N195:N196"/>
    <mergeCell ref="O195:O196"/>
    <mergeCell ref="P195:P196"/>
    <mergeCell ref="Q195:Q196"/>
    <mergeCell ref="R195:R196"/>
    <mergeCell ref="S195:S196"/>
    <mergeCell ref="T195:T196"/>
    <mergeCell ref="I181:L182"/>
    <mergeCell ref="N181:S181"/>
    <mergeCell ref="N182:S182"/>
    <mergeCell ref="I186:L186"/>
    <mergeCell ref="P186:U186"/>
    <mergeCell ref="I187:L187"/>
    <mergeCell ref="P187:U187"/>
    <mergeCell ref="I188:L188"/>
    <mergeCell ref="P188:U188"/>
    <mergeCell ref="I175:L175"/>
    <mergeCell ref="I177:L177"/>
    <mergeCell ref="N177:N178"/>
    <mergeCell ref="O177:O178"/>
    <mergeCell ref="P177:P178"/>
    <mergeCell ref="Q177:Q178"/>
    <mergeCell ref="R177:R178"/>
    <mergeCell ref="S177:S178"/>
    <mergeCell ref="T177:T178"/>
    <mergeCell ref="I178:L178"/>
    <mergeCell ref="I168:L168"/>
    <mergeCell ref="P168:U168"/>
    <mergeCell ref="I169:L169"/>
    <mergeCell ref="P169:U169"/>
    <mergeCell ref="I174:L174"/>
    <mergeCell ref="N174:N175"/>
    <mergeCell ref="O174:O175"/>
    <mergeCell ref="P174:P175"/>
    <mergeCell ref="Q174:Q175"/>
    <mergeCell ref="R174:R175"/>
    <mergeCell ref="S174:S175"/>
    <mergeCell ref="T174:T175"/>
    <mergeCell ref="I160:L161"/>
    <mergeCell ref="N160:S160"/>
    <mergeCell ref="N161:S161"/>
    <mergeCell ref="I165:L165"/>
    <mergeCell ref="P165:U165"/>
    <mergeCell ref="I166:L166"/>
    <mergeCell ref="P166:U166"/>
    <mergeCell ref="I167:L167"/>
    <mergeCell ref="P167:U167"/>
    <mergeCell ref="I154:L154"/>
    <mergeCell ref="I156:L156"/>
    <mergeCell ref="N156:N157"/>
    <mergeCell ref="O156:O157"/>
    <mergeCell ref="P156:P157"/>
    <mergeCell ref="Q156:Q157"/>
    <mergeCell ref="R156:R157"/>
    <mergeCell ref="S156:S157"/>
    <mergeCell ref="T156:T157"/>
    <mergeCell ref="I157:L157"/>
    <mergeCell ref="I147:L147"/>
    <mergeCell ref="P147:U147"/>
    <mergeCell ref="I148:L148"/>
    <mergeCell ref="P148:U148"/>
    <mergeCell ref="I153:L153"/>
    <mergeCell ref="N153:N154"/>
    <mergeCell ref="O153:O154"/>
    <mergeCell ref="P153:P154"/>
    <mergeCell ref="Q153:Q154"/>
    <mergeCell ref="R153:R154"/>
    <mergeCell ref="S153:S154"/>
    <mergeCell ref="T153:T154"/>
    <mergeCell ref="I139:L140"/>
    <mergeCell ref="N139:S139"/>
    <mergeCell ref="N140:S140"/>
    <mergeCell ref="I144:L144"/>
    <mergeCell ref="P144:U144"/>
    <mergeCell ref="I145:L145"/>
    <mergeCell ref="P145:U145"/>
    <mergeCell ref="I146:L146"/>
    <mergeCell ref="P146:U146"/>
    <mergeCell ref="I133:L133"/>
    <mergeCell ref="I135:L135"/>
    <mergeCell ref="N135:N136"/>
    <mergeCell ref="O135:O136"/>
    <mergeCell ref="P135:P136"/>
    <mergeCell ref="Q135:Q136"/>
    <mergeCell ref="R135:R136"/>
    <mergeCell ref="S135:S136"/>
    <mergeCell ref="T135:T136"/>
    <mergeCell ref="I136:L136"/>
    <mergeCell ref="I126:L126"/>
    <mergeCell ref="P126:U126"/>
    <mergeCell ref="I127:L127"/>
    <mergeCell ref="P127:U127"/>
    <mergeCell ref="I132:L132"/>
    <mergeCell ref="N132:N133"/>
    <mergeCell ref="O132:O133"/>
    <mergeCell ref="P132:P133"/>
    <mergeCell ref="Q132:Q133"/>
    <mergeCell ref="R132:R133"/>
    <mergeCell ref="S132:S133"/>
    <mergeCell ref="T132:T133"/>
    <mergeCell ref="I118:L119"/>
    <mergeCell ref="N118:S118"/>
    <mergeCell ref="N119:S119"/>
    <mergeCell ref="I123:L123"/>
    <mergeCell ref="P123:U123"/>
    <mergeCell ref="I124:L124"/>
    <mergeCell ref="P124:U124"/>
    <mergeCell ref="I125:L125"/>
    <mergeCell ref="P125:U125"/>
    <mergeCell ref="I112:L112"/>
    <mergeCell ref="I114:L114"/>
    <mergeCell ref="N114:N115"/>
    <mergeCell ref="O114:O115"/>
    <mergeCell ref="P114:P115"/>
    <mergeCell ref="Q114:Q115"/>
    <mergeCell ref="R114:R115"/>
    <mergeCell ref="S114:S115"/>
    <mergeCell ref="T114:T115"/>
    <mergeCell ref="I115:L115"/>
    <mergeCell ref="I105:L105"/>
    <mergeCell ref="P105:U105"/>
    <mergeCell ref="I106:L106"/>
    <mergeCell ref="P106:U106"/>
    <mergeCell ref="I111:L111"/>
    <mergeCell ref="N111:N112"/>
    <mergeCell ref="O111:O112"/>
    <mergeCell ref="P111:P112"/>
    <mergeCell ref="Q111:Q112"/>
    <mergeCell ref="R111:R112"/>
    <mergeCell ref="S111:S112"/>
    <mergeCell ref="T111:T112"/>
    <mergeCell ref="I97:L98"/>
    <mergeCell ref="N97:S97"/>
    <mergeCell ref="N98:S98"/>
    <mergeCell ref="I102:L102"/>
    <mergeCell ref="P102:U102"/>
    <mergeCell ref="I103:L103"/>
    <mergeCell ref="P103:U103"/>
    <mergeCell ref="I104:L104"/>
    <mergeCell ref="P104:U104"/>
    <mergeCell ref="I91:L91"/>
    <mergeCell ref="I93:L93"/>
    <mergeCell ref="N93:N94"/>
    <mergeCell ref="O93:O94"/>
    <mergeCell ref="P93:P94"/>
    <mergeCell ref="Q93:Q94"/>
    <mergeCell ref="R93:R94"/>
    <mergeCell ref="S93:S94"/>
    <mergeCell ref="T93:T94"/>
    <mergeCell ref="I94:L94"/>
    <mergeCell ref="I84:L84"/>
    <mergeCell ref="P84:U84"/>
    <mergeCell ref="I85:L85"/>
    <mergeCell ref="P85:U85"/>
    <mergeCell ref="I90:L90"/>
    <mergeCell ref="N90:N91"/>
    <mergeCell ref="O90:O91"/>
    <mergeCell ref="P90:P91"/>
    <mergeCell ref="Q90:Q91"/>
    <mergeCell ref="R90:R91"/>
    <mergeCell ref="S90:S91"/>
    <mergeCell ref="T90:T91"/>
    <mergeCell ref="I76:L77"/>
    <mergeCell ref="N76:S76"/>
    <mergeCell ref="N77:S77"/>
    <mergeCell ref="I81:L81"/>
    <mergeCell ref="P81:U81"/>
    <mergeCell ref="I82:L82"/>
    <mergeCell ref="P82:U82"/>
    <mergeCell ref="I83:L83"/>
    <mergeCell ref="P83:U83"/>
    <mergeCell ref="I70:L70"/>
    <mergeCell ref="I72:L72"/>
    <mergeCell ref="N72:N73"/>
    <mergeCell ref="O72:O73"/>
    <mergeCell ref="P72:P73"/>
    <mergeCell ref="Q72:Q73"/>
    <mergeCell ref="R72:R73"/>
    <mergeCell ref="S72:S73"/>
    <mergeCell ref="T72:T73"/>
    <mergeCell ref="I73:L73"/>
    <mergeCell ref="I64:L64"/>
    <mergeCell ref="P64:U64"/>
    <mergeCell ref="I69:L69"/>
    <mergeCell ref="N69:N70"/>
    <mergeCell ref="O69:O70"/>
    <mergeCell ref="P69:P70"/>
    <mergeCell ref="Q69:Q70"/>
    <mergeCell ref="R69:R70"/>
    <mergeCell ref="S69:S70"/>
    <mergeCell ref="T69:T70"/>
    <mergeCell ref="P27:P28"/>
    <mergeCell ref="Q27:Q28"/>
    <mergeCell ref="R27:R28"/>
    <mergeCell ref="S27:S28"/>
    <mergeCell ref="T27:T28"/>
    <mergeCell ref="I28:L28"/>
    <mergeCell ref="I55:L56"/>
    <mergeCell ref="N55:S55"/>
    <mergeCell ref="N56:S56"/>
    <mergeCell ref="I60:L60"/>
    <mergeCell ref="P60:U60"/>
    <mergeCell ref="P62:U62"/>
    <mergeCell ref="I49:L49"/>
    <mergeCell ref="I51:L51"/>
    <mergeCell ref="N51:N52"/>
    <mergeCell ref="O51:O52"/>
    <mergeCell ref="P51:P52"/>
    <mergeCell ref="Q51:Q52"/>
    <mergeCell ref="R51:R52"/>
    <mergeCell ref="S51:S52"/>
    <mergeCell ref="T51:T52"/>
    <mergeCell ref="I52:L52"/>
    <mergeCell ref="P20:U20"/>
    <mergeCell ref="I21:L21"/>
    <mergeCell ref="P21:U21"/>
    <mergeCell ref="I22:L22"/>
    <mergeCell ref="P22:U22"/>
    <mergeCell ref="I30:L30"/>
    <mergeCell ref="N30:N31"/>
    <mergeCell ref="O30:O31"/>
    <mergeCell ref="P30:P31"/>
    <mergeCell ref="Q30:Q31"/>
    <mergeCell ref="R30:R31"/>
    <mergeCell ref="S30:S31"/>
    <mergeCell ref="T30:T31"/>
    <mergeCell ref="I6:L6"/>
    <mergeCell ref="I7:L7"/>
    <mergeCell ref="I9:L9"/>
    <mergeCell ref="I10:L10"/>
    <mergeCell ref="N13:S13"/>
    <mergeCell ref="N14:S14"/>
    <mergeCell ref="I18:L18"/>
    <mergeCell ref="P18:U18"/>
    <mergeCell ref="N6:N7"/>
    <mergeCell ref="O6:O7"/>
    <mergeCell ref="P6:P7"/>
    <mergeCell ref="Q6:Q7"/>
    <mergeCell ref="R6:R7"/>
    <mergeCell ref="S6:S7"/>
    <mergeCell ref="T6:T7"/>
    <mergeCell ref="I31:L31"/>
    <mergeCell ref="I27:L27"/>
    <mergeCell ref="N27:N28"/>
    <mergeCell ref="O27:O28"/>
    <mergeCell ref="G237:G238"/>
    <mergeCell ref="G240:G241"/>
    <mergeCell ref="G30:G31"/>
    <mergeCell ref="G48:G49"/>
    <mergeCell ref="G51:G52"/>
    <mergeCell ref="G69:G70"/>
    <mergeCell ref="I34:L35"/>
    <mergeCell ref="N34:S34"/>
    <mergeCell ref="N35:S35"/>
    <mergeCell ref="I39:L39"/>
    <mergeCell ref="P39:U39"/>
    <mergeCell ref="I40:L40"/>
    <mergeCell ref="P40:U40"/>
    <mergeCell ref="I41:L41"/>
    <mergeCell ref="P41:U41"/>
    <mergeCell ref="I63:L63"/>
    <mergeCell ref="P63:U63"/>
    <mergeCell ref="I42:L42"/>
    <mergeCell ref="P42:U42"/>
    <mergeCell ref="I43:L43"/>
    <mergeCell ref="P43:U43"/>
    <mergeCell ref="I48:L48"/>
    <mergeCell ref="N48:N49"/>
    <mergeCell ref="O48:O49"/>
    <mergeCell ref="P48:P49"/>
    <mergeCell ref="Q48:Q49"/>
    <mergeCell ref="R48:R49"/>
    <mergeCell ref="S48:S49"/>
    <mergeCell ref="T48:T49"/>
    <mergeCell ref="I61:L61"/>
    <mergeCell ref="P61:U61"/>
    <mergeCell ref="I62:L62"/>
    <mergeCell ref="G258:G259"/>
    <mergeCell ref="V6:V7"/>
    <mergeCell ref="N9:N10"/>
    <mergeCell ref="O9:O10"/>
    <mergeCell ref="P9:P10"/>
    <mergeCell ref="Q9:Q10"/>
    <mergeCell ref="R9:R10"/>
    <mergeCell ref="S9:S10"/>
    <mergeCell ref="T9:T10"/>
    <mergeCell ref="V9:V10"/>
    <mergeCell ref="G72:G73"/>
    <mergeCell ref="G90:G91"/>
    <mergeCell ref="G93:G94"/>
    <mergeCell ref="G111:G112"/>
    <mergeCell ref="G114:G115"/>
    <mergeCell ref="G132:G133"/>
    <mergeCell ref="G135:G136"/>
    <mergeCell ref="G153:G154"/>
    <mergeCell ref="I13:L14"/>
    <mergeCell ref="I19:L19"/>
    <mergeCell ref="P19:U19"/>
    <mergeCell ref="I20:L20"/>
    <mergeCell ref="G156:G157"/>
    <mergeCell ref="G174:G175"/>
    <mergeCell ref="G177:G178"/>
    <mergeCell ref="G195:G196"/>
    <mergeCell ref="G198:G199"/>
    <mergeCell ref="G216:G217"/>
    <mergeCell ref="G219:G220"/>
    <mergeCell ref="G6:G7"/>
    <mergeCell ref="G9:G10"/>
    <mergeCell ref="G27:G28"/>
    <mergeCell ref="G534:G535"/>
    <mergeCell ref="G552:G553"/>
    <mergeCell ref="G555:G556"/>
    <mergeCell ref="G573:G574"/>
    <mergeCell ref="G576:G577"/>
    <mergeCell ref="G261:G262"/>
    <mergeCell ref="G279:G280"/>
    <mergeCell ref="G282:G283"/>
    <mergeCell ref="G300:G301"/>
    <mergeCell ref="G303:G304"/>
    <mergeCell ref="G321:G322"/>
    <mergeCell ref="G324:G325"/>
    <mergeCell ref="G342:G343"/>
    <mergeCell ref="G345:G346"/>
    <mergeCell ref="G363:G364"/>
    <mergeCell ref="G366:G367"/>
    <mergeCell ref="G384:G385"/>
    <mergeCell ref="G387:G388"/>
    <mergeCell ref="G405:G406"/>
    <mergeCell ref="G408:G409"/>
    <mergeCell ref="G426:G427"/>
    <mergeCell ref="G429:G430"/>
    <mergeCell ref="G447:G448"/>
    <mergeCell ref="G450:G451"/>
    <mergeCell ref="G468:G469"/>
    <mergeCell ref="G471:G472"/>
    <mergeCell ref="G489:G490"/>
    <mergeCell ref="G492:G493"/>
    <mergeCell ref="G510:G511"/>
    <mergeCell ref="G513:G514"/>
    <mergeCell ref="G531:G532"/>
    <mergeCell ref="N1350:N1351"/>
    <mergeCell ref="O1350:O1351"/>
    <mergeCell ref="P1350:P1351"/>
    <mergeCell ref="Q1350:Q1351"/>
    <mergeCell ref="R1350:R1351"/>
    <mergeCell ref="S1350:S1351"/>
    <mergeCell ref="T1350:T1351"/>
    <mergeCell ref="V1350:V1351"/>
    <mergeCell ref="N1353:N1354"/>
    <mergeCell ref="O1353:O1354"/>
    <mergeCell ref="P1353:P1354"/>
    <mergeCell ref="Q1353:Q1354"/>
    <mergeCell ref="R1353:R1354"/>
    <mergeCell ref="S1353:S1354"/>
    <mergeCell ref="T1353:T1354"/>
    <mergeCell ref="V1353:V1354"/>
    <mergeCell ref="N1357:S1357"/>
    <mergeCell ref="N1358:S1358"/>
    <mergeCell ref="P1362:U1362"/>
    <mergeCell ref="P1363:U1363"/>
    <mergeCell ref="P1364:U1364"/>
    <mergeCell ref="P1365:U1365"/>
    <mergeCell ref="P1366:U1366"/>
    <mergeCell ref="N1371:N1372"/>
    <mergeCell ref="O1371:O1372"/>
    <mergeCell ref="P1371:P1372"/>
    <mergeCell ref="Q1371:Q1372"/>
    <mergeCell ref="R1371:R1372"/>
    <mergeCell ref="S1371:S1372"/>
    <mergeCell ref="T1371:T1372"/>
    <mergeCell ref="V1371:V1372"/>
    <mergeCell ref="N1374:N1375"/>
    <mergeCell ref="O1374:O1375"/>
    <mergeCell ref="P1374:P1375"/>
    <mergeCell ref="Q1374:Q1375"/>
    <mergeCell ref="R1374:R1375"/>
    <mergeCell ref="S1374:S1375"/>
    <mergeCell ref="T1374:T1375"/>
    <mergeCell ref="V1374:V1375"/>
    <mergeCell ref="N1378:S1378"/>
    <mergeCell ref="N1379:S1379"/>
    <mergeCell ref="P1383:U1383"/>
    <mergeCell ref="P1384:U1384"/>
    <mergeCell ref="P1385:U1385"/>
    <mergeCell ref="P1386:U1386"/>
    <mergeCell ref="P1387:U1387"/>
    <mergeCell ref="N1392:N1393"/>
    <mergeCell ref="O1392:O1393"/>
    <mergeCell ref="P1392:P1393"/>
    <mergeCell ref="Q1392:Q1393"/>
    <mergeCell ref="R1392:R1393"/>
    <mergeCell ref="S1392:S1393"/>
    <mergeCell ref="T1392:T1393"/>
    <mergeCell ref="V1392:V1393"/>
    <mergeCell ref="N1395:N1396"/>
    <mergeCell ref="O1395:O1396"/>
    <mergeCell ref="P1395:P1396"/>
    <mergeCell ref="Q1395:Q1396"/>
    <mergeCell ref="R1395:R1396"/>
    <mergeCell ref="S1395:S1396"/>
    <mergeCell ref="T1395:T1396"/>
    <mergeCell ref="V1395:V1396"/>
    <mergeCell ref="N1399:S1399"/>
    <mergeCell ref="N1400:S1400"/>
    <mergeCell ref="P1404:U1404"/>
    <mergeCell ref="P1405:U1405"/>
    <mergeCell ref="P1406:U1406"/>
    <mergeCell ref="P1407:U1407"/>
    <mergeCell ref="P1408:U1408"/>
    <mergeCell ref="N1413:N1414"/>
    <mergeCell ref="O1413:O1414"/>
    <mergeCell ref="P1413:P1414"/>
    <mergeCell ref="Q1413:Q1414"/>
    <mergeCell ref="R1413:R1414"/>
    <mergeCell ref="S1413:S1414"/>
    <mergeCell ref="T1413:T1414"/>
    <mergeCell ref="V1413:V1414"/>
    <mergeCell ref="N1416:N1417"/>
    <mergeCell ref="O1416:O1417"/>
    <mergeCell ref="P1416:P1417"/>
    <mergeCell ref="Q1416:Q1417"/>
    <mergeCell ref="R1416:R1417"/>
    <mergeCell ref="S1416:S1417"/>
    <mergeCell ref="T1416:T1417"/>
    <mergeCell ref="V1416:V1417"/>
    <mergeCell ref="T1458:T1459"/>
    <mergeCell ref="V1458:V1459"/>
    <mergeCell ref="N1420:S1420"/>
    <mergeCell ref="N1421:S1421"/>
    <mergeCell ref="P1425:U1425"/>
    <mergeCell ref="P1426:U1426"/>
    <mergeCell ref="P1427:U1427"/>
    <mergeCell ref="P1428:U1428"/>
    <mergeCell ref="P1429:U1429"/>
    <mergeCell ref="N1434:N1435"/>
    <mergeCell ref="O1434:O1435"/>
    <mergeCell ref="P1434:P1435"/>
    <mergeCell ref="Q1434:Q1435"/>
    <mergeCell ref="R1434:R1435"/>
    <mergeCell ref="S1434:S1435"/>
    <mergeCell ref="T1434:T1435"/>
    <mergeCell ref="V1434:V1435"/>
    <mergeCell ref="N1437:N1438"/>
    <mergeCell ref="O1437:O1438"/>
    <mergeCell ref="P1437:P1438"/>
    <mergeCell ref="Q1437:Q1438"/>
    <mergeCell ref="R1437:R1438"/>
    <mergeCell ref="S1437:S1438"/>
    <mergeCell ref="T1437:T1438"/>
    <mergeCell ref="V1437:V1438"/>
    <mergeCell ref="S1476:S1477"/>
    <mergeCell ref="T1476:T1477"/>
    <mergeCell ref="V1476:V1477"/>
    <mergeCell ref="N1479:N1480"/>
    <mergeCell ref="O1479:O1480"/>
    <mergeCell ref="P1479:P1480"/>
    <mergeCell ref="Q1479:Q1480"/>
    <mergeCell ref="R1479:R1480"/>
    <mergeCell ref="S1479:S1480"/>
    <mergeCell ref="T1479:T1480"/>
    <mergeCell ref="V1479:V1480"/>
    <mergeCell ref="N1441:S1441"/>
    <mergeCell ref="N1442:S1442"/>
    <mergeCell ref="P1446:U1446"/>
    <mergeCell ref="P1447:U1447"/>
    <mergeCell ref="P1448:U1448"/>
    <mergeCell ref="P1449:U1449"/>
    <mergeCell ref="P1450:U1450"/>
    <mergeCell ref="N1455:N1456"/>
    <mergeCell ref="O1455:O1456"/>
    <mergeCell ref="P1455:P1456"/>
    <mergeCell ref="Q1455:Q1456"/>
    <mergeCell ref="R1455:R1456"/>
    <mergeCell ref="S1455:S1456"/>
    <mergeCell ref="T1455:T1456"/>
    <mergeCell ref="V1455:V1456"/>
    <mergeCell ref="N1458:N1459"/>
    <mergeCell ref="O1458:O1459"/>
    <mergeCell ref="P1458:P1459"/>
    <mergeCell ref="Q1458:Q1459"/>
    <mergeCell ref="R1458:R1459"/>
    <mergeCell ref="S1458:S1459"/>
    <mergeCell ref="V1521:V1522"/>
    <mergeCell ref="N1483:S1483"/>
    <mergeCell ref="N1484:S1484"/>
    <mergeCell ref="P1488:U1488"/>
    <mergeCell ref="P1489:U1489"/>
    <mergeCell ref="P1490:U1490"/>
    <mergeCell ref="P1491:U1491"/>
    <mergeCell ref="P1492:U1492"/>
    <mergeCell ref="N1497:N1498"/>
    <mergeCell ref="O1497:O1498"/>
    <mergeCell ref="P1497:P1498"/>
    <mergeCell ref="Q1497:Q1498"/>
    <mergeCell ref="R1497:R1498"/>
    <mergeCell ref="S1497:S1498"/>
    <mergeCell ref="T1497:T1498"/>
    <mergeCell ref="V1497:V1498"/>
    <mergeCell ref="N1500:N1501"/>
    <mergeCell ref="O1500:O1501"/>
    <mergeCell ref="P1500:P1501"/>
    <mergeCell ref="Q1500:Q1501"/>
    <mergeCell ref="R1500:R1501"/>
    <mergeCell ref="S1500:S1501"/>
    <mergeCell ref="T1500:T1501"/>
    <mergeCell ref="V1500:V1501"/>
    <mergeCell ref="T1539:T1540"/>
    <mergeCell ref="V1539:V1540"/>
    <mergeCell ref="N1542:N1543"/>
    <mergeCell ref="O1542:O1543"/>
    <mergeCell ref="P1542:P1543"/>
    <mergeCell ref="Q1542:Q1543"/>
    <mergeCell ref="R1542:R1543"/>
    <mergeCell ref="S1542:S1543"/>
    <mergeCell ref="T1542:T1543"/>
    <mergeCell ref="V1542:V1543"/>
    <mergeCell ref="N1504:S1504"/>
    <mergeCell ref="N1505:S1505"/>
    <mergeCell ref="P1509:U1509"/>
    <mergeCell ref="P1510:U1510"/>
    <mergeCell ref="P1511:U1511"/>
    <mergeCell ref="P1512:U1512"/>
    <mergeCell ref="P1513:U1513"/>
    <mergeCell ref="N1518:N1519"/>
    <mergeCell ref="O1518:O1519"/>
    <mergeCell ref="P1518:P1519"/>
    <mergeCell ref="Q1518:Q1519"/>
    <mergeCell ref="R1518:R1519"/>
    <mergeCell ref="S1518:S1519"/>
    <mergeCell ref="T1518:T1519"/>
    <mergeCell ref="V1518:V1519"/>
    <mergeCell ref="N1521:N1522"/>
    <mergeCell ref="O1521:O1522"/>
    <mergeCell ref="P1521:P1522"/>
    <mergeCell ref="Q1521:Q1522"/>
    <mergeCell ref="R1521:R1522"/>
    <mergeCell ref="S1521:S1522"/>
    <mergeCell ref="T1521:T1522"/>
    <mergeCell ref="V1581:V1582"/>
    <mergeCell ref="N1584:N1585"/>
    <mergeCell ref="O1584:O1585"/>
    <mergeCell ref="P1584:P1585"/>
    <mergeCell ref="Q1584:Q1585"/>
    <mergeCell ref="R1584:R1585"/>
    <mergeCell ref="S1584:S1585"/>
    <mergeCell ref="T1584:T1585"/>
    <mergeCell ref="V1584:V1585"/>
    <mergeCell ref="N1546:S1546"/>
    <mergeCell ref="N1547:S1547"/>
    <mergeCell ref="P1551:U1551"/>
    <mergeCell ref="P1552:U1552"/>
    <mergeCell ref="P1553:U1553"/>
    <mergeCell ref="P1554:U1554"/>
    <mergeCell ref="P1555:U1555"/>
    <mergeCell ref="N1560:N1561"/>
    <mergeCell ref="O1560:O1561"/>
    <mergeCell ref="P1560:P1561"/>
    <mergeCell ref="Q1560:Q1561"/>
    <mergeCell ref="R1560:R1561"/>
    <mergeCell ref="S1560:S1561"/>
    <mergeCell ref="T1560:T1561"/>
    <mergeCell ref="V1560:V1561"/>
    <mergeCell ref="N1563:N1564"/>
    <mergeCell ref="O1563:O1564"/>
    <mergeCell ref="P1563:P1564"/>
    <mergeCell ref="Q1563:Q1564"/>
    <mergeCell ref="R1563:R1564"/>
    <mergeCell ref="S1563:S1564"/>
    <mergeCell ref="T1563:T1564"/>
    <mergeCell ref="V1563:V1564"/>
    <mergeCell ref="P1593:U1593"/>
    <mergeCell ref="P1594:U1594"/>
    <mergeCell ref="P1595:U1595"/>
    <mergeCell ref="P1596:U1596"/>
    <mergeCell ref="P1597:U1597"/>
    <mergeCell ref="I1351:L1351"/>
    <mergeCell ref="I1354:L1354"/>
    <mergeCell ref="I1363:L1363"/>
    <mergeCell ref="N1567:S1567"/>
    <mergeCell ref="N1568:S1568"/>
    <mergeCell ref="P1572:U1572"/>
    <mergeCell ref="P1573:U1573"/>
    <mergeCell ref="P1574:U1574"/>
    <mergeCell ref="P1575:U1575"/>
    <mergeCell ref="P1576:U1576"/>
    <mergeCell ref="N1581:N1582"/>
    <mergeCell ref="O1581:O1582"/>
    <mergeCell ref="P1581:P1582"/>
    <mergeCell ref="Q1581:Q1582"/>
    <mergeCell ref="R1581:R1582"/>
    <mergeCell ref="S1581:S1582"/>
    <mergeCell ref="T1581:T1582"/>
    <mergeCell ref="N1525:S1525"/>
    <mergeCell ref="N1526:S1526"/>
    <mergeCell ref="P1530:U1530"/>
    <mergeCell ref="P1531:U1531"/>
    <mergeCell ref="P1532:U1532"/>
    <mergeCell ref="P1533:U1533"/>
    <mergeCell ref="P1534:U1534"/>
    <mergeCell ref="N1539:N1540"/>
    <mergeCell ref="O1539:O1540"/>
    <mergeCell ref="P1539:P1540"/>
    <mergeCell ref="I1364:L1364"/>
    <mergeCell ref="I1365:L1365"/>
    <mergeCell ref="I1366:L1366"/>
    <mergeCell ref="G1350:G1351"/>
    <mergeCell ref="I1350:L1350"/>
    <mergeCell ref="G1353:G1354"/>
    <mergeCell ref="I1353:L1353"/>
    <mergeCell ref="I1357:L1358"/>
    <mergeCell ref="I1362:L1362"/>
    <mergeCell ref="G1371:G1372"/>
    <mergeCell ref="I1371:L1371"/>
    <mergeCell ref="I1372:L1372"/>
    <mergeCell ref="G1374:G1375"/>
    <mergeCell ref="I1374:L1374"/>
    <mergeCell ref="I1375:L1375"/>
    <mergeCell ref="N1588:S1588"/>
    <mergeCell ref="N1589:S1589"/>
    <mergeCell ref="Q1539:Q1540"/>
    <mergeCell ref="R1539:R1540"/>
    <mergeCell ref="S1539:S1540"/>
    <mergeCell ref="N1462:S1462"/>
    <mergeCell ref="N1463:S1463"/>
    <mergeCell ref="P1467:U1467"/>
    <mergeCell ref="P1468:U1468"/>
    <mergeCell ref="P1469:U1469"/>
    <mergeCell ref="P1470:U1470"/>
    <mergeCell ref="P1471:U1471"/>
    <mergeCell ref="N1476:N1477"/>
    <mergeCell ref="O1476:O1477"/>
    <mergeCell ref="P1476:P1477"/>
    <mergeCell ref="Q1476:Q1477"/>
    <mergeCell ref="R1476:R1477"/>
    <mergeCell ref="I1378:L1379"/>
    <mergeCell ref="I1383:L1383"/>
    <mergeCell ref="I1384:L1384"/>
    <mergeCell ref="I1385:L1385"/>
    <mergeCell ref="I1386:L1386"/>
    <mergeCell ref="I1387:L1387"/>
    <mergeCell ref="G1392:G1393"/>
    <mergeCell ref="I1392:L1392"/>
    <mergeCell ref="I1393:L1393"/>
    <mergeCell ref="G1395:G1396"/>
    <mergeCell ref="I1395:L1395"/>
    <mergeCell ref="I1396:L1396"/>
    <mergeCell ref="I1399:L1400"/>
    <mergeCell ref="I1404:L1404"/>
    <mergeCell ref="I1405:L1405"/>
    <mergeCell ref="I1406:L1406"/>
    <mergeCell ref="I1407:L1407"/>
    <mergeCell ref="I1408:L1408"/>
    <mergeCell ref="G1413:G1414"/>
    <mergeCell ref="I1413:L1413"/>
    <mergeCell ref="I1414:L1414"/>
    <mergeCell ref="G1416:G1417"/>
    <mergeCell ref="I1416:L1416"/>
    <mergeCell ref="I1417:L1417"/>
    <mergeCell ref="I1420:L1421"/>
    <mergeCell ref="I1425:L1425"/>
    <mergeCell ref="I1426:L1426"/>
    <mergeCell ref="I1427:L1427"/>
    <mergeCell ref="I1428:L1428"/>
    <mergeCell ref="I1429:L1429"/>
    <mergeCell ref="G1434:G1435"/>
    <mergeCell ref="I1434:L1434"/>
    <mergeCell ref="I1435:L1435"/>
    <mergeCell ref="G1437:G1438"/>
    <mergeCell ref="I1437:L1437"/>
    <mergeCell ref="I1438:L1438"/>
    <mergeCell ref="I1441:L1442"/>
    <mergeCell ref="I1446:L1446"/>
    <mergeCell ref="I1447:L1447"/>
    <mergeCell ref="I1448:L1448"/>
    <mergeCell ref="I1449:L1449"/>
    <mergeCell ref="I1450:L1450"/>
    <mergeCell ref="G1455:G1456"/>
    <mergeCell ref="I1455:L1455"/>
    <mergeCell ref="I1456:L1456"/>
    <mergeCell ref="G1458:G1459"/>
    <mergeCell ref="I1458:L1458"/>
    <mergeCell ref="I1459:L1459"/>
    <mergeCell ref="I1462:L1463"/>
    <mergeCell ref="I1467:L1467"/>
    <mergeCell ref="I1468:L1468"/>
    <mergeCell ref="I1469:L1469"/>
    <mergeCell ref="I1470:L1470"/>
    <mergeCell ref="I1471:L1471"/>
    <mergeCell ref="G1476:G1477"/>
    <mergeCell ref="I1476:L1476"/>
    <mergeCell ref="I1477:L1477"/>
    <mergeCell ref="G1479:G1480"/>
    <mergeCell ref="I1479:L1479"/>
    <mergeCell ref="I1480:L1480"/>
    <mergeCell ref="I1483:L1484"/>
    <mergeCell ref="I1488:L1488"/>
    <mergeCell ref="I1489:L1489"/>
    <mergeCell ref="I1490:L1490"/>
    <mergeCell ref="I1491:L1491"/>
    <mergeCell ref="I1492:L1492"/>
    <mergeCell ref="G1497:G1498"/>
    <mergeCell ref="I1497:L1497"/>
    <mergeCell ref="I1498:L1498"/>
    <mergeCell ref="G1500:G1501"/>
    <mergeCell ref="I1500:L1500"/>
    <mergeCell ref="I1501:L1501"/>
    <mergeCell ref="I1504:L1505"/>
    <mergeCell ref="I1509:L1509"/>
    <mergeCell ref="I1510:L1510"/>
    <mergeCell ref="I1511:L1511"/>
    <mergeCell ref="I1512:L1512"/>
    <mergeCell ref="I1513:L1513"/>
    <mergeCell ref="G1518:G1519"/>
    <mergeCell ref="I1518:L1518"/>
    <mergeCell ref="I1519:L1519"/>
    <mergeCell ref="G1521:G1522"/>
    <mergeCell ref="I1521:L1521"/>
    <mergeCell ref="I1522:L1522"/>
    <mergeCell ref="I1525:L1526"/>
    <mergeCell ref="I1530:L1530"/>
    <mergeCell ref="I1531:L1531"/>
    <mergeCell ref="I1532:L1532"/>
    <mergeCell ref="I1533:L1533"/>
    <mergeCell ref="I1534:L1534"/>
    <mergeCell ref="G1539:G1540"/>
    <mergeCell ref="I1539:L1539"/>
    <mergeCell ref="I1540:L1540"/>
    <mergeCell ref="G1542:G1543"/>
    <mergeCell ref="I1542:L1542"/>
    <mergeCell ref="I1543:L1543"/>
    <mergeCell ref="I1546:L1547"/>
    <mergeCell ref="I1551:L1551"/>
    <mergeCell ref="I1552:L1552"/>
    <mergeCell ref="I1553:L1553"/>
    <mergeCell ref="I1554:L1554"/>
    <mergeCell ref="I1555:L1555"/>
    <mergeCell ref="G1560:G1561"/>
    <mergeCell ref="I1560:L1560"/>
    <mergeCell ref="I1561:L1561"/>
    <mergeCell ref="G1563:G1564"/>
    <mergeCell ref="I1563:L1563"/>
    <mergeCell ref="I1564:L1564"/>
    <mergeCell ref="I1567:L1568"/>
    <mergeCell ref="I1572:L1572"/>
    <mergeCell ref="I1573:L1573"/>
    <mergeCell ref="I1574:L1574"/>
    <mergeCell ref="I1575:L1575"/>
    <mergeCell ref="I1576:L1576"/>
    <mergeCell ref="G1581:G1582"/>
    <mergeCell ref="I1581:L1581"/>
    <mergeCell ref="I1582:L1582"/>
    <mergeCell ref="G1584:G1585"/>
    <mergeCell ref="I1584:L1584"/>
    <mergeCell ref="I1585:L1585"/>
    <mergeCell ref="I1588:L1589"/>
    <mergeCell ref="I1593:L1593"/>
    <mergeCell ref="I1594:L1594"/>
    <mergeCell ref="I1595:L1595"/>
    <mergeCell ref="I1596:L1596"/>
    <mergeCell ref="I1597:L1597"/>
    <mergeCell ref="G1602:G1603"/>
    <mergeCell ref="I1602:L1602"/>
    <mergeCell ref="N1602:N1603"/>
    <mergeCell ref="O1602:O1603"/>
    <mergeCell ref="P1602:P1603"/>
    <mergeCell ref="Q1602:Q1603"/>
    <mergeCell ref="R1602:R1603"/>
    <mergeCell ref="S1602:S1603"/>
    <mergeCell ref="T1602:T1603"/>
    <mergeCell ref="V1602:V1603"/>
    <mergeCell ref="I1603:L1603"/>
    <mergeCell ref="G1605:G1606"/>
    <mergeCell ref="I1605:L1605"/>
    <mergeCell ref="N1605:N1606"/>
    <mergeCell ref="O1605:O1606"/>
    <mergeCell ref="P1605:P1606"/>
    <mergeCell ref="Q1605:Q1606"/>
    <mergeCell ref="R1605:R1606"/>
    <mergeCell ref="S1605:S1606"/>
    <mergeCell ref="T1605:T1606"/>
    <mergeCell ref="V1605:V1606"/>
    <mergeCell ref="I1606:L1606"/>
    <mergeCell ref="I1609:L1610"/>
    <mergeCell ref="N1609:S1609"/>
    <mergeCell ref="N1610:S1610"/>
    <mergeCell ref="I1614:L1614"/>
    <mergeCell ref="P1614:U1614"/>
    <mergeCell ref="I1615:L1615"/>
    <mergeCell ref="P1615:U1615"/>
    <mergeCell ref="I1616:L1616"/>
    <mergeCell ref="P1616:U1616"/>
    <mergeCell ref="I1617:L1617"/>
    <mergeCell ref="P1617:U1617"/>
    <mergeCell ref="I1618:L1618"/>
    <mergeCell ref="P1618:U1618"/>
    <mergeCell ref="G1623:G1624"/>
    <mergeCell ref="I1623:L1623"/>
    <mergeCell ref="N1623:N1624"/>
    <mergeCell ref="O1623:O1624"/>
    <mergeCell ref="P1623:P1624"/>
    <mergeCell ref="Q1623:Q1624"/>
    <mergeCell ref="R1623:R1624"/>
    <mergeCell ref="S1623:S1624"/>
    <mergeCell ref="T1623:T1624"/>
    <mergeCell ref="V1623:V1624"/>
    <mergeCell ref="I1624:L1624"/>
    <mergeCell ref="G1626:G1627"/>
    <mergeCell ref="I1626:L1626"/>
    <mergeCell ref="N1626:N1627"/>
    <mergeCell ref="O1626:O1627"/>
    <mergeCell ref="P1626:P1627"/>
    <mergeCell ref="Q1626:Q1627"/>
    <mergeCell ref="R1626:R1627"/>
    <mergeCell ref="S1626:S1627"/>
    <mergeCell ref="T1626:T1627"/>
    <mergeCell ref="V1626:V1627"/>
    <mergeCell ref="I1627:L1627"/>
    <mergeCell ref="I1630:L1631"/>
    <mergeCell ref="N1630:S1630"/>
    <mergeCell ref="N1631:S1631"/>
    <mergeCell ref="I1635:L1635"/>
    <mergeCell ref="P1635:U1635"/>
    <mergeCell ref="I1636:L1636"/>
    <mergeCell ref="P1636:U1636"/>
    <mergeCell ref="I1637:L1637"/>
    <mergeCell ref="P1637:U1637"/>
    <mergeCell ref="I1638:L1638"/>
    <mergeCell ref="P1638:U1638"/>
    <mergeCell ref="I1639:L1639"/>
    <mergeCell ref="P1639:U1639"/>
    <mergeCell ref="G1644:G1645"/>
    <mergeCell ref="I1644:L1644"/>
    <mergeCell ref="N1644:N1645"/>
    <mergeCell ref="O1644:O1645"/>
    <mergeCell ref="P1644:P1645"/>
    <mergeCell ref="Q1644:Q1645"/>
    <mergeCell ref="R1644:R1645"/>
    <mergeCell ref="S1644:S1645"/>
    <mergeCell ref="T1644:T1645"/>
    <mergeCell ref="V1644:V1645"/>
    <mergeCell ref="I1645:L1645"/>
    <mergeCell ref="G1647:G1648"/>
    <mergeCell ref="I1647:L1647"/>
    <mergeCell ref="N1647:N1648"/>
    <mergeCell ref="O1647:O1648"/>
    <mergeCell ref="P1647:P1648"/>
    <mergeCell ref="Q1647:Q1648"/>
    <mergeCell ref="R1647:R1648"/>
    <mergeCell ref="S1647:S1648"/>
    <mergeCell ref="T1647:T1648"/>
    <mergeCell ref="V1647:V1648"/>
    <mergeCell ref="I1648:L1648"/>
    <mergeCell ref="I1651:L1652"/>
    <mergeCell ref="N1651:S1651"/>
    <mergeCell ref="N1652:S1652"/>
    <mergeCell ref="I1656:L1656"/>
    <mergeCell ref="P1656:U1656"/>
    <mergeCell ref="I1657:L1657"/>
    <mergeCell ref="P1657:U1657"/>
    <mergeCell ref="I1658:L1658"/>
    <mergeCell ref="P1658:U1658"/>
    <mergeCell ref="I1659:L1659"/>
    <mergeCell ref="P1659:U1659"/>
    <mergeCell ref="I1660:L1660"/>
    <mergeCell ref="P1660:U1660"/>
    <mergeCell ref="G1665:G1666"/>
    <mergeCell ref="I1665:L1665"/>
    <mergeCell ref="N1665:N1666"/>
    <mergeCell ref="O1665:O1666"/>
    <mergeCell ref="P1665:P1666"/>
    <mergeCell ref="Q1665:Q1666"/>
    <mergeCell ref="R1665:R1666"/>
    <mergeCell ref="S1665:S1666"/>
    <mergeCell ref="T1665:T1666"/>
    <mergeCell ref="V1665:V1666"/>
    <mergeCell ref="I1666:L1666"/>
    <mergeCell ref="G1668:G1669"/>
    <mergeCell ref="I1668:L1668"/>
    <mergeCell ref="N1668:N1669"/>
    <mergeCell ref="O1668:O1669"/>
    <mergeCell ref="P1668:P1669"/>
    <mergeCell ref="Q1668:Q1669"/>
    <mergeCell ref="R1668:R1669"/>
    <mergeCell ref="S1668:S1669"/>
    <mergeCell ref="T1668:T1669"/>
    <mergeCell ref="V1668:V1669"/>
    <mergeCell ref="I1669:L1669"/>
    <mergeCell ref="I1672:L1673"/>
    <mergeCell ref="N1672:S1672"/>
    <mergeCell ref="N1673:S1673"/>
    <mergeCell ref="I1677:L1677"/>
    <mergeCell ref="P1677:U1677"/>
    <mergeCell ref="I1678:L1678"/>
    <mergeCell ref="P1678:U1678"/>
    <mergeCell ref="I1679:L1679"/>
    <mergeCell ref="P1679:U1679"/>
    <mergeCell ref="I1680:L1680"/>
    <mergeCell ref="P1680:U1680"/>
    <mergeCell ref="I1681:L1681"/>
    <mergeCell ref="P1681:U1681"/>
    <mergeCell ref="G1686:G1687"/>
    <mergeCell ref="I1686:L1686"/>
    <mergeCell ref="N1686:N1687"/>
    <mergeCell ref="O1686:O1687"/>
    <mergeCell ref="P1686:P1687"/>
    <mergeCell ref="Q1686:Q1687"/>
    <mergeCell ref="R1686:R1687"/>
    <mergeCell ref="S1686:S1687"/>
    <mergeCell ref="T1686:T1687"/>
    <mergeCell ref="V1686:V1687"/>
    <mergeCell ref="I1687:L1687"/>
    <mergeCell ref="G1689:G1690"/>
    <mergeCell ref="I1689:L1689"/>
    <mergeCell ref="N1689:N1690"/>
    <mergeCell ref="O1689:O1690"/>
    <mergeCell ref="P1689:P1690"/>
    <mergeCell ref="Q1689:Q1690"/>
    <mergeCell ref="R1689:R1690"/>
    <mergeCell ref="S1689:S1690"/>
    <mergeCell ref="T1689:T1690"/>
    <mergeCell ref="V1689:V1690"/>
    <mergeCell ref="I1690:L1690"/>
    <mergeCell ref="I1693:L1694"/>
    <mergeCell ref="N1693:S1693"/>
    <mergeCell ref="N1694:S1694"/>
    <mergeCell ref="I1698:L1698"/>
    <mergeCell ref="P1698:U1698"/>
    <mergeCell ref="I1699:L1699"/>
    <mergeCell ref="P1699:U1699"/>
    <mergeCell ref="I1700:L1700"/>
    <mergeCell ref="P1700:U1700"/>
    <mergeCell ref="I1701:L1701"/>
    <mergeCell ref="P1701:U1701"/>
    <mergeCell ref="I1702:L1702"/>
    <mergeCell ref="P1702:U1702"/>
    <mergeCell ref="G1707:G1708"/>
    <mergeCell ref="I1707:L1707"/>
    <mergeCell ref="N1707:N1708"/>
    <mergeCell ref="O1707:O1708"/>
    <mergeCell ref="P1707:P1708"/>
    <mergeCell ref="Q1707:Q1708"/>
    <mergeCell ref="R1707:R1708"/>
    <mergeCell ref="S1707:S1708"/>
    <mergeCell ref="T1707:T1708"/>
    <mergeCell ref="V1707:V1708"/>
    <mergeCell ref="I1708:L1708"/>
    <mergeCell ref="G1710:G1711"/>
    <mergeCell ref="I1710:L1710"/>
    <mergeCell ref="N1710:N1711"/>
    <mergeCell ref="O1710:O1711"/>
    <mergeCell ref="P1710:P1711"/>
    <mergeCell ref="Q1710:Q1711"/>
    <mergeCell ref="R1710:R1711"/>
    <mergeCell ref="S1710:S1711"/>
    <mergeCell ref="T1710:T1711"/>
    <mergeCell ref="V1710:V1711"/>
    <mergeCell ref="I1711:L1711"/>
    <mergeCell ref="I1714:L1715"/>
    <mergeCell ref="N1714:S1714"/>
    <mergeCell ref="N1715:S1715"/>
    <mergeCell ref="I1719:L1719"/>
    <mergeCell ref="P1719:U1719"/>
    <mergeCell ref="I1720:L1720"/>
    <mergeCell ref="P1720:U1720"/>
    <mergeCell ref="I1721:L1721"/>
    <mergeCell ref="P1721:U1721"/>
    <mergeCell ref="I1722:L1722"/>
    <mergeCell ref="P1722:U1722"/>
    <mergeCell ref="I1723:L1723"/>
    <mergeCell ref="P1723:U1723"/>
    <mergeCell ref="G1728:G1729"/>
    <mergeCell ref="I1728:L1728"/>
    <mergeCell ref="N1728:N1729"/>
    <mergeCell ref="O1728:O1729"/>
    <mergeCell ref="P1728:P1729"/>
    <mergeCell ref="Q1728:Q1729"/>
    <mergeCell ref="R1728:R1729"/>
    <mergeCell ref="S1728:S1729"/>
    <mergeCell ref="T1728:T1729"/>
    <mergeCell ref="V1728:V1729"/>
    <mergeCell ref="I1729:L1729"/>
    <mergeCell ref="G1731:G1732"/>
    <mergeCell ref="I1731:L1731"/>
    <mergeCell ref="N1731:N1732"/>
    <mergeCell ref="O1731:O1732"/>
    <mergeCell ref="P1731:P1732"/>
    <mergeCell ref="Q1731:Q1732"/>
    <mergeCell ref="R1731:R1732"/>
    <mergeCell ref="S1731:S1732"/>
    <mergeCell ref="T1731:T1732"/>
    <mergeCell ref="V1731:V1732"/>
    <mergeCell ref="I1732:L1732"/>
    <mergeCell ref="I1735:L1736"/>
    <mergeCell ref="N1735:S1735"/>
    <mergeCell ref="N1736:S1736"/>
    <mergeCell ref="I1740:L1740"/>
    <mergeCell ref="P1740:U1740"/>
    <mergeCell ref="I1741:L1741"/>
    <mergeCell ref="P1741:U1741"/>
    <mergeCell ref="I1742:L1742"/>
    <mergeCell ref="P1742:U1742"/>
    <mergeCell ref="I1743:L1743"/>
    <mergeCell ref="P1743:U1743"/>
    <mergeCell ref="I1744:L1744"/>
    <mergeCell ref="P1744:U1744"/>
    <mergeCell ref="G1749:G1750"/>
    <mergeCell ref="I1749:L1749"/>
    <mergeCell ref="N1749:N1750"/>
    <mergeCell ref="O1749:O1750"/>
    <mergeCell ref="P1749:P1750"/>
    <mergeCell ref="Q1749:Q1750"/>
    <mergeCell ref="R1749:R1750"/>
    <mergeCell ref="S1749:S1750"/>
    <mergeCell ref="T1749:T1750"/>
    <mergeCell ref="V1749:V1750"/>
    <mergeCell ref="I1750:L1750"/>
    <mergeCell ref="G1752:G1753"/>
    <mergeCell ref="I1752:L1752"/>
    <mergeCell ref="N1752:N1753"/>
    <mergeCell ref="O1752:O1753"/>
    <mergeCell ref="P1752:P1753"/>
    <mergeCell ref="Q1752:Q1753"/>
    <mergeCell ref="R1752:R1753"/>
    <mergeCell ref="S1752:S1753"/>
    <mergeCell ref="T1752:T1753"/>
    <mergeCell ref="V1752:V1753"/>
    <mergeCell ref="I1753:L1753"/>
    <mergeCell ref="I1756:L1757"/>
    <mergeCell ref="N1756:S1756"/>
    <mergeCell ref="N1757:S1757"/>
    <mergeCell ref="I1761:L1761"/>
    <mergeCell ref="P1761:U1761"/>
    <mergeCell ref="I1762:L1762"/>
    <mergeCell ref="P1762:U1762"/>
    <mergeCell ref="I1763:L1763"/>
    <mergeCell ref="P1763:U1763"/>
    <mergeCell ref="I1764:L1764"/>
    <mergeCell ref="P1764:U1764"/>
    <mergeCell ref="I1765:L1765"/>
    <mergeCell ref="P1765:U1765"/>
    <mergeCell ref="G1770:G1771"/>
    <mergeCell ref="I1770:L1770"/>
    <mergeCell ref="N1770:N1771"/>
    <mergeCell ref="O1770:O1771"/>
    <mergeCell ref="P1770:P1771"/>
    <mergeCell ref="Q1770:Q1771"/>
    <mergeCell ref="R1770:R1771"/>
    <mergeCell ref="S1770:S1771"/>
    <mergeCell ref="T1770:T1771"/>
    <mergeCell ref="V1770:V1771"/>
    <mergeCell ref="I1771:L1771"/>
    <mergeCell ref="G1773:G1774"/>
    <mergeCell ref="I1773:L1773"/>
    <mergeCell ref="N1773:N1774"/>
    <mergeCell ref="O1773:O1774"/>
    <mergeCell ref="P1773:P1774"/>
    <mergeCell ref="Q1773:Q1774"/>
    <mergeCell ref="R1773:R1774"/>
    <mergeCell ref="S1773:S1774"/>
    <mergeCell ref="T1773:T1774"/>
    <mergeCell ref="V1773:V1774"/>
    <mergeCell ref="I1774:L1774"/>
    <mergeCell ref="I1777:L1778"/>
    <mergeCell ref="N1777:S1777"/>
    <mergeCell ref="N1778:S1778"/>
    <mergeCell ref="I1782:L1782"/>
    <mergeCell ref="P1782:U1782"/>
    <mergeCell ref="I1783:L1783"/>
    <mergeCell ref="P1783:U1783"/>
    <mergeCell ref="I1784:L1784"/>
    <mergeCell ref="P1784:U1784"/>
    <mergeCell ref="I1785:L1785"/>
    <mergeCell ref="P1785:U1785"/>
    <mergeCell ref="I1786:L1786"/>
    <mergeCell ref="P1786:U1786"/>
    <mergeCell ref="G1791:G1792"/>
    <mergeCell ref="I1791:L1791"/>
    <mergeCell ref="N1791:N1792"/>
    <mergeCell ref="O1791:O1792"/>
    <mergeCell ref="P1791:P1792"/>
    <mergeCell ref="Q1791:Q1792"/>
    <mergeCell ref="R1791:R1792"/>
    <mergeCell ref="S1791:S1792"/>
    <mergeCell ref="T1791:T1792"/>
    <mergeCell ref="V1791:V1792"/>
    <mergeCell ref="I1792:L1792"/>
    <mergeCell ref="G1794:G1795"/>
    <mergeCell ref="I1794:L1794"/>
    <mergeCell ref="N1794:N1795"/>
    <mergeCell ref="O1794:O1795"/>
    <mergeCell ref="P1794:P1795"/>
    <mergeCell ref="Q1794:Q1795"/>
    <mergeCell ref="R1794:R1795"/>
    <mergeCell ref="S1794:S1795"/>
    <mergeCell ref="T1794:T1795"/>
    <mergeCell ref="V1794:V1795"/>
    <mergeCell ref="I1795:L1795"/>
    <mergeCell ref="I1798:L1799"/>
    <mergeCell ref="N1798:S1798"/>
    <mergeCell ref="N1799:S1799"/>
    <mergeCell ref="I1803:L1803"/>
    <mergeCell ref="P1803:U1803"/>
    <mergeCell ref="I1804:L1804"/>
    <mergeCell ref="P1804:U1804"/>
    <mergeCell ref="I1805:L1805"/>
    <mergeCell ref="P1805:U1805"/>
    <mergeCell ref="I1806:L1806"/>
    <mergeCell ref="P1806:U1806"/>
    <mergeCell ref="I1807:L1807"/>
    <mergeCell ref="P1807:U1807"/>
    <mergeCell ref="G1812:G1813"/>
    <mergeCell ref="I1812:L1812"/>
    <mergeCell ref="N1812:N1813"/>
    <mergeCell ref="O1812:O1813"/>
    <mergeCell ref="P1812:P1813"/>
    <mergeCell ref="Q1812:Q1813"/>
    <mergeCell ref="R1812:R1813"/>
    <mergeCell ref="S1812:S1813"/>
    <mergeCell ref="T1812:T1813"/>
    <mergeCell ref="V1812:V1813"/>
    <mergeCell ref="I1813:L1813"/>
    <mergeCell ref="G1815:G1816"/>
    <mergeCell ref="I1815:L1815"/>
    <mergeCell ref="N1815:N1816"/>
    <mergeCell ref="O1815:O1816"/>
    <mergeCell ref="P1815:P1816"/>
    <mergeCell ref="Q1815:Q1816"/>
    <mergeCell ref="R1815:R1816"/>
    <mergeCell ref="S1815:S1816"/>
    <mergeCell ref="T1815:T1816"/>
    <mergeCell ref="V1815:V1816"/>
    <mergeCell ref="I1816:L1816"/>
    <mergeCell ref="I1819:L1820"/>
    <mergeCell ref="N1819:S1819"/>
    <mergeCell ref="N1820:S1820"/>
    <mergeCell ref="I1824:L1824"/>
    <mergeCell ref="P1824:U1824"/>
    <mergeCell ref="I1825:L1825"/>
    <mergeCell ref="P1825:U1825"/>
    <mergeCell ref="I1826:L1826"/>
    <mergeCell ref="P1826:U1826"/>
    <mergeCell ref="I1827:L1827"/>
    <mergeCell ref="P1827:U1827"/>
    <mergeCell ref="I1828:L1828"/>
    <mergeCell ref="P1828:U1828"/>
    <mergeCell ref="G1833:G1834"/>
    <mergeCell ref="I1833:L1833"/>
    <mergeCell ref="N1833:N1834"/>
    <mergeCell ref="O1833:O1834"/>
    <mergeCell ref="P1833:P1834"/>
    <mergeCell ref="Q1833:Q1834"/>
    <mergeCell ref="R1833:R1834"/>
    <mergeCell ref="S1833:S1834"/>
    <mergeCell ref="T1833:T1834"/>
    <mergeCell ref="V1833:V1834"/>
    <mergeCell ref="I1834:L1834"/>
    <mergeCell ref="G1836:G1837"/>
    <mergeCell ref="I1836:L1836"/>
    <mergeCell ref="N1836:N1837"/>
    <mergeCell ref="O1836:O1837"/>
    <mergeCell ref="P1836:P1837"/>
    <mergeCell ref="Q1836:Q1837"/>
    <mergeCell ref="R1836:R1837"/>
    <mergeCell ref="S1836:S1837"/>
    <mergeCell ref="T1836:T1837"/>
    <mergeCell ref="V1836:V1837"/>
    <mergeCell ref="I1837:L1837"/>
    <mergeCell ref="I1840:L1841"/>
    <mergeCell ref="N1840:S1840"/>
    <mergeCell ref="N1841:S1841"/>
    <mergeCell ref="I1845:L1845"/>
    <mergeCell ref="P1845:U1845"/>
    <mergeCell ref="I1846:L1846"/>
    <mergeCell ref="P1846:U1846"/>
    <mergeCell ref="I1847:L1847"/>
    <mergeCell ref="P1847:U1847"/>
    <mergeCell ref="I1848:L1848"/>
    <mergeCell ref="P1848:U1848"/>
    <mergeCell ref="I1849:L1849"/>
    <mergeCell ref="P1849:U1849"/>
    <mergeCell ref="G1854:G1855"/>
    <mergeCell ref="I1854:L1854"/>
    <mergeCell ref="N1854:N1855"/>
    <mergeCell ref="O1854:O1855"/>
    <mergeCell ref="P1854:P1855"/>
    <mergeCell ref="Q1854:Q1855"/>
    <mergeCell ref="R1854:R1855"/>
    <mergeCell ref="S1854:S1855"/>
    <mergeCell ref="T1854:T1855"/>
    <mergeCell ref="V1854:V1855"/>
    <mergeCell ref="I1855:L1855"/>
    <mergeCell ref="G1857:G1858"/>
    <mergeCell ref="I1857:L1857"/>
    <mergeCell ref="N1857:N1858"/>
    <mergeCell ref="O1857:O1858"/>
    <mergeCell ref="P1857:P1858"/>
    <mergeCell ref="Q1857:Q1858"/>
    <mergeCell ref="R1857:R1858"/>
    <mergeCell ref="S1857:S1858"/>
    <mergeCell ref="T1857:T1858"/>
    <mergeCell ref="V1857:V1858"/>
    <mergeCell ref="I1858:L1858"/>
    <mergeCell ref="I1861:L1862"/>
    <mergeCell ref="N1861:S1861"/>
    <mergeCell ref="N1862:S1862"/>
    <mergeCell ref="I1866:L1866"/>
    <mergeCell ref="P1866:U1866"/>
    <mergeCell ref="I1867:L1867"/>
    <mergeCell ref="P1867:U1867"/>
    <mergeCell ref="I1868:L1868"/>
    <mergeCell ref="P1868:U1868"/>
    <mergeCell ref="I1869:L1869"/>
    <mergeCell ref="P1869:U1869"/>
    <mergeCell ref="I1870:L1870"/>
    <mergeCell ref="P1870:U1870"/>
    <mergeCell ref="G1875:G1876"/>
    <mergeCell ref="I1875:L1875"/>
    <mergeCell ref="N1875:N1876"/>
    <mergeCell ref="O1875:O1876"/>
    <mergeCell ref="P1875:P1876"/>
    <mergeCell ref="Q1875:Q1876"/>
    <mergeCell ref="R1875:R1876"/>
    <mergeCell ref="S1875:S1876"/>
    <mergeCell ref="T1875:T1876"/>
    <mergeCell ref="V1875:V1876"/>
    <mergeCell ref="I1876:L1876"/>
    <mergeCell ref="G1878:G1879"/>
    <mergeCell ref="I1878:L1878"/>
    <mergeCell ref="N1878:N1879"/>
    <mergeCell ref="O1878:O1879"/>
    <mergeCell ref="P1878:P1879"/>
    <mergeCell ref="Q1878:Q1879"/>
    <mergeCell ref="R1878:R1879"/>
    <mergeCell ref="S1878:S1879"/>
    <mergeCell ref="T1878:T1879"/>
    <mergeCell ref="V1878:V1879"/>
    <mergeCell ref="I1879:L1879"/>
    <mergeCell ref="I1882:L1883"/>
    <mergeCell ref="N1882:S1882"/>
    <mergeCell ref="N1883:S1883"/>
    <mergeCell ref="I1887:L1887"/>
    <mergeCell ref="P1887:U1887"/>
    <mergeCell ref="I1888:L1888"/>
    <mergeCell ref="P1888:U1888"/>
    <mergeCell ref="I1889:L1889"/>
    <mergeCell ref="P1889:U1889"/>
    <mergeCell ref="I1890:L1890"/>
    <mergeCell ref="P1890:U1890"/>
    <mergeCell ref="I1891:L1891"/>
    <mergeCell ref="P1891:U1891"/>
    <mergeCell ref="G1896:G1897"/>
    <mergeCell ref="I1896:L1896"/>
    <mergeCell ref="N1896:N1897"/>
    <mergeCell ref="O1896:O1897"/>
    <mergeCell ref="P1896:P1897"/>
    <mergeCell ref="Q1896:Q1897"/>
    <mergeCell ref="R1896:R1897"/>
    <mergeCell ref="S1896:S1897"/>
    <mergeCell ref="T1896:T1897"/>
    <mergeCell ref="V1896:V1897"/>
    <mergeCell ref="I1897:L1897"/>
    <mergeCell ref="G1899:G1900"/>
    <mergeCell ref="I1899:L1899"/>
    <mergeCell ref="N1899:N1900"/>
    <mergeCell ref="O1899:O1900"/>
    <mergeCell ref="P1899:P1900"/>
    <mergeCell ref="Q1899:Q1900"/>
    <mergeCell ref="R1899:R1900"/>
    <mergeCell ref="S1899:S1900"/>
    <mergeCell ref="T1899:T1900"/>
    <mergeCell ref="V1899:V1900"/>
    <mergeCell ref="I1900:L1900"/>
    <mergeCell ref="I1903:L1904"/>
    <mergeCell ref="N1903:S1903"/>
    <mergeCell ref="N1904:S1904"/>
    <mergeCell ref="I1908:L1908"/>
    <mergeCell ref="P1908:U1908"/>
    <mergeCell ref="I1909:L1909"/>
    <mergeCell ref="P1909:U1909"/>
    <mergeCell ref="I1910:L1910"/>
    <mergeCell ref="P1910:U1910"/>
    <mergeCell ref="I1911:L1911"/>
    <mergeCell ref="P1911:U1911"/>
    <mergeCell ref="I1912:L1912"/>
    <mergeCell ref="P1912:U1912"/>
    <mergeCell ref="G1917:G1918"/>
    <mergeCell ref="I1917:L1917"/>
    <mergeCell ref="N1917:N1918"/>
    <mergeCell ref="O1917:O1918"/>
    <mergeCell ref="P1917:P1918"/>
    <mergeCell ref="Q1917:Q1918"/>
    <mergeCell ref="R1917:R1918"/>
    <mergeCell ref="S1917:S1918"/>
    <mergeCell ref="T1917:T1918"/>
    <mergeCell ref="V1917:V1918"/>
    <mergeCell ref="I1918:L1918"/>
    <mergeCell ref="G1920:G1921"/>
    <mergeCell ref="I1920:L1920"/>
    <mergeCell ref="N1920:N1921"/>
    <mergeCell ref="O1920:O1921"/>
    <mergeCell ref="P1920:P1921"/>
    <mergeCell ref="Q1920:Q1921"/>
    <mergeCell ref="R1920:R1921"/>
    <mergeCell ref="S1920:S1921"/>
    <mergeCell ref="T1920:T1921"/>
    <mergeCell ref="V1920:V1921"/>
    <mergeCell ref="I1921:L1921"/>
    <mergeCell ref="I1924:L1925"/>
    <mergeCell ref="N1924:S1924"/>
    <mergeCell ref="N1925:S1925"/>
    <mergeCell ref="I1929:L1929"/>
    <mergeCell ref="P1929:U1929"/>
    <mergeCell ref="I1930:L1930"/>
    <mergeCell ref="P1930:U1930"/>
    <mergeCell ref="I1931:L1931"/>
    <mergeCell ref="P1931:U1931"/>
    <mergeCell ref="I1932:L1932"/>
    <mergeCell ref="P1932:U1932"/>
    <mergeCell ref="I1933:L1933"/>
    <mergeCell ref="P1933:U1933"/>
    <mergeCell ref="G1938:G1939"/>
    <mergeCell ref="I1938:L1938"/>
    <mergeCell ref="N1938:N1939"/>
    <mergeCell ref="O1938:O1939"/>
    <mergeCell ref="P1938:P1939"/>
    <mergeCell ref="Q1938:Q1939"/>
    <mergeCell ref="R1938:R1939"/>
    <mergeCell ref="S1938:S1939"/>
    <mergeCell ref="T1938:T1939"/>
    <mergeCell ref="V1938:V1939"/>
    <mergeCell ref="I1939:L1939"/>
    <mergeCell ref="G1941:G1942"/>
    <mergeCell ref="I1941:L1941"/>
    <mergeCell ref="N1941:N1942"/>
    <mergeCell ref="O1941:O1942"/>
    <mergeCell ref="P1941:P1942"/>
    <mergeCell ref="Q1941:Q1942"/>
    <mergeCell ref="R1941:R1942"/>
    <mergeCell ref="S1941:S1942"/>
    <mergeCell ref="T1941:T1942"/>
    <mergeCell ref="V1941:V1942"/>
    <mergeCell ref="I1942:L1942"/>
    <mergeCell ref="I1945:L1946"/>
    <mergeCell ref="N1945:S1945"/>
    <mergeCell ref="N1946:S1946"/>
    <mergeCell ref="I1950:L1950"/>
    <mergeCell ref="P1950:U1950"/>
    <mergeCell ref="I1951:L1951"/>
    <mergeCell ref="P1951:U1951"/>
    <mergeCell ref="I1952:L1952"/>
    <mergeCell ref="P1952:U1952"/>
    <mergeCell ref="I1953:L1953"/>
    <mergeCell ref="P1953:U1953"/>
    <mergeCell ref="I1954:L1954"/>
    <mergeCell ref="P1954:U1954"/>
    <mergeCell ref="G1959:G1960"/>
    <mergeCell ref="I1959:L1959"/>
    <mergeCell ref="N1959:N1960"/>
    <mergeCell ref="O1959:O1960"/>
    <mergeCell ref="P1959:P1960"/>
    <mergeCell ref="Q1959:Q1960"/>
    <mergeCell ref="R1959:R1960"/>
    <mergeCell ref="S1959:S1960"/>
    <mergeCell ref="T1959:T1960"/>
    <mergeCell ref="V1959:V1960"/>
    <mergeCell ref="I1960:L1960"/>
    <mergeCell ref="G1962:G1963"/>
    <mergeCell ref="I1962:L1962"/>
    <mergeCell ref="N1962:N1963"/>
    <mergeCell ref="O1962:O1963"/>
    <mergeCell ref="P1962:P1963"/>
    <mergeCell ref="Q1962:Q1963"/>
    <mergeCell ref="R1962:R1963"/>
    <mergeCell ref="S1962:S1963"/>
    <mergeCell ref="T1962:T1963"/>
    <mergeCell ref="V1962:V1963"/>
    <mergeCell ref="I1963:L1963"/>
    <mergeCell ref="I1966:L1967"/>
    <mergeCell ref="N1966:S1966"/>
    <mergeCell ref="N1967:S1967"/>
    <mergeCell ref="I1971:L1971"/>
    <mergeCell ref="P1971:U1971"/>
    <mergeCell ref="I1972:L1972"/>
    <mergeCell ref="P1972:U1972"/>
    <mergeCell ref="I1973:L1973"/>
    <mergeCell ref="P1973:U1973"/>
    <mergeCell ref="I1974:L1974"/>
    <mergeCell ref="P1974:U1974"/>
    <mergeCell ref="I1975:L1975"/>
    <mergeCell ref="P1975:U1975"/>
    <mergeCell ref="G1980:G1981"/>
    <mergeCell ref="I1980:L1980"/>
    <mergeCell ref="N1980:N1981"/>
    <mergeCell ref="O1980:O1981"/>
    <mergeCell ref="P1980:P1981"/>
    <mergeCell ref="Q1980:Q1981"/>
    <mergeCell ref="R1980:R1981"/>
    <mergeCell ref="S1980:S1981"/>
    <mergeCell ref="T1980:T1981"/>
    <mergeCell ref="V1980:V1981"/>
    <mergeCell ref="I1981:L1981"/>
    <mergeCell ref="G1983:G1984"/>
    <mergeCell ref="I1983:L1983"/>
    <mergeCell ref="N1983:N1984"/>
    <mergeCell ref="O1983:O1984"/>
    <mergeCell ref="P1983:P1984"/>
    <mergeCell ref="Q1983:Q1984"/>
    <mergeCell ref="R1983:R1984"/>
    <mergeCell ref="S1983:S1984"/>
    <mergeCell ref="T1983:T1984"/>
    <mergeCell ref="V1983:V1984"/>
    <mergeCell ref="I1984:L1984"/>
    <mergeCell ref="I1987:L1988"/>
    <mergeCell ref="N1987:S1987"/>
    <mergeCell ref="N1988:S1988"/>
    <mergeCell ref="I1992:L1992"/>
    <mergeCell ref="P1992:U1992"/>
    <mergeCell ref="I1993:L1993"/>
    <mergeCell ref="P1993:U1993"/>
    <mergeCell ref="I1994:L1994"/>
    <mergeCell ref="P1994:U1994"/>
    <mergeCell ref="I1995:L1995"/>
    <mergeCell ref="P1995:U1995"/>
    <mergeCell ref="I1996:L1996"/>
    <mergeCell ref="P1996:U1996"/>
    <mergeCell ref="G2001:G2002"/>
    <mergeCell ref="I2001:L2001"/>
    <mergeCell ref="N2001:N2002"/>
    <mergeCell ref="O2001:O2002"/>
    <mergeCell ref="P2001:P2002"/>
    <mergeCell ref="Q2001:Q2002"/>
    <mergeCell ref="R2001:R2002"/>
    <mergeCell ref="S2001:S2002"/>
    <mergeCell ref="T2001:T2002"/>
    <mergeCell ref="V2001:V2002"/>
    <mergeCell ref="I2002:L2002"/>
    <mergeCell ref="G2004:G2005"/>
    <mergeCell ref="I2004:L2004"/>
    <mergeCell ref="N2004:N2005"/>
    <mergeCell ref="O2004:O2005"/>
    <mergeCell ref="P2004:P2005"/>
    <mergeCell ref="Q2004:Q2005"/>
    <mergeCell ref="R2004:R2005"/>
    <mergeCell ref="S2004:S2005"/>
    <mergeCell ref="T2004:T2005"/>
    <mergeCell ref="V2004:V2005"/>
    <mergeCell ref="I2005:L2005"/>
    <mergeCell ref="I2008:L2009"/>
    <mergeCell ref="N2008:S2008"/>
    <mergeCell ref="N2009:S2009"/>
    <mergeCell ref="I2013:L2013"/>
    <mergeCell ref="P2013:U2013"/>
    <mergeCell ref="I2014:L2014"/>
    <mergeCell ref="P2014:U2014"/>
    <mergeCell ref="I2015:L2015"/>
    <mergeCell ref="P2015:U2015"/>
    <mergeCell ref="I2016:L2016"/>
    <mergeCell ref="P2016:U2016"/>
    <mergeCell ref="I2017:L2017"/>
    <mergeCell ref="P2017:U2017"/>
    <mergeCell ref="G2022:G2023"/>
    <mergeCell ref="I2022:L2022"/>
    <mergeCell ref="N2022:N2023"/>
    <mergeCell ref="O2022:O2023"/>
    <mergeCell ref="P2022:P2023"/>
    <mergeCell ref="Q2022:Q2023"/>
    <mergeCell ref="R2022:R2023"/>
    <mergeCell ref="S2022:S2023"/>
    <mergeCell ref="T2022:T2023"/>
    <mergeCell ref="V2022:V2023"/>
    <mergeCell ref="I2023:L2023"/>
    <mergeCell ref="G2025:G2026"/>
    <mergeCell ref="I2025:L2025"/>
    <mergeCell ref="N2025:N2026"/>
    <mergeCell ref="O2025:O2026"/>
    <mergeCell ref="P2025:P2026"/>
    <mergeCell ref="Q2025:Q2026"/>
    <mergeCell ref="R2025:R2026"/>
    <mergeCell ref="S2025:S2026"/>
    <mergeCell ref="T2025:T2026"/>
    <mergeCell ref="V2025:V2026"/>
    <mergeCell ref="I2026:L2026"/>
    <mergeCell ref="I2029:L2030"/>
    <mergeCell ref="N2029:S2029"/>
    <mergeCell ref="N2030:S2030"/>
    <mergeCell ref="I2034:L2034"/>
    <mergeCell ref="P2034:U2034"/>
    <mergeCell ref="I2035:L2035"/>
    <mergeCell ref="P2035:U2035"/>
    <mergeCell ref="I2036:L2036"/>
    <mergeCell ref="P2036:U2036"/>
    <mergeCell ref="I2037:L2037"/>
    <mergeCell ref="P2037:U2037"/>
    <mergeCell ref="I2038:L2038"/>
    <mergeCell ref="P2038:U2038"/>
    <mergeCell ref="G2043:G2044"/>
    <mergeCell ref="I2043:L2043"/>
    <mergeCell ref="N2043:N2044"/>
    <mergeCell ref="O2043:O2044"/>
    <mergeCell ref="P2043:P2044"/>
    <mergeCell ref="Q2043:Q2044"/>
    <mergeCell ref="R2043:R2044"/>
    <mergeCell ref="S2043:S2044"/>
    <mergeCell ref="T2043:T2044"/>
    <mergeCell ref="V2043:V2044"/>
    <mergeCell ref="I2044:L2044"/>
    <mergeCell ref="G2046:G2047"/>
    <mergeCell ref="I2046:L2046"/>
    <mergeCell ref="N2046:N2047"/>
    <mergeCell ref="O2046:O2047"/>
    <mergeCell ref="P2046:P2047"/>
    <mergeCell ref="Q2046:Q2047"/>
    <mergeCell ref="R2046:R2047"/>
    <mergeCell ref="S2046:S2047"/>
    <mergeCell ref="T2046:T2047"/>
    <mergeCell ref="V2046:V2047"/>
    <mergeCell ref="I2047:L2047"/>
    <mergeCell ref="I2050:L2051"/>
    <mergeCell ref="N2050:S2050"/>
    <mergeCell ref="N2051:S2051"/>
    <mergeCell ref="I2055:L2055"/>
    <mergeCell ref="P2055:U2055"/>
    <mergeCell ref="I2056:L2056"/>
    <mergeCell ref="P2056:U2056"/>
    <mergeCell ref="I2057:L2057"/>
    <mergeCell ref="P2057:U2057"/>
    <mergeCell ref="I2058:L2058"/>
    <mergeCell ref="P2058:U2058"/>
    <mergeCell ref="I2059:L2059"/>
    <mergeCell ref="P2059:U2059"/>
    <mergeCell ref="G2064:G2065"/>
    <mergeCell ref="I2064:L2064"/>
    <mergeCell ref="N2064:N2065"/>
    <mergeCell ref="O2064:O2065"/>
    <mergeCell ref="P2064:P2065"/>
    <mergeCell ref="Q2064:Q2065"/>
    <mergeCell ref="R2064:R2065"/>
    <mergeCell ref="S2064:S2065"/>
    <mergeCell ref="T2064:T2065"/>
    <mergeCell ref="V2064:V2065"/>
    <mergeCell ref="I2065:L2065"/>
    <mergeCell ref="G2067:G2068"/>
    <mergeCell ref="I2067:L2067"/>
    <mergeCell ref="N2067:N2068"/>
    <mergeCell ref="O2067:O2068"/>
    <mergeCell ref="P2067:P2068"/>
    <mergeCell ref="Q2067:Q2068"/>
    <mergeCell ref="R2067:R2068"/>
    <mergeCell ref="S2067:S2068"/>
    <mergeCell ref="T2067:T2068"/>
    <mergeCell ref="V2067:V2068"/>
    <mergeCell ref="I2068:L2068"/>
    <mergeCell ref="I2071:L2072"/>
    <mergeCell ref="N2071:S2071"/>
    <mergeCell ref="N2072:S2072"/>
    <mergeCell ref="I2076:L2076"/>
    <mergeCell ref="P2076:U2076"/>
    <mergeCell ref="I2077:L2077"/>
    <mergeCell ref="P2077:U2077"/>
    <mergeCell ref="I2078:L2078"/>
    <mergeCell ref="P2078:U2078"/>
    <mergeCell ref="I2079:L2079"/>
    <mergeCell ref="P2079:U2079"/>
    <mergeCell ref="I2080:L2080"/>
    <mergeCell ref="P2080:U2080"/>
    <mergeCell ref="G2085:G2086"/>
    <mergeCell ref="I2085:L2085"/>
    <mergeCell ref="N2085:N2086"/>
    <mergeCell ref="O2085:O2086"/>
    <mergeCell ref="P2085:P2086"/>
    <mergeCell ref="Q2085:Q2086"/>
    <mergeCell ref="R2085:R2086"/>
    <mergeCell ref="S2085:S2086"/>
    <mergeCell ref="T2085:T2086"/>
    <mergeCell ref="V2085:V2086"/>
    <mergeCell ref="I2086:L2086"/>
    <mergeCell ref="G2088:G2089"/>
    <mergeCell ref="I2088:L2088"/>
    <mergeCell ref="N2088:N2089"/>
    <mergeCell ref="O2088:O2089"/>
    <mergeCell ref="P2088:P2089"/>
    <mergeCell ref="Q2088:Q2089"/>
    <mergeCell ref="R2088:R2089"/>
    <mergeCell ref="S2088:S2089"/>
    <mergeCell ref="T2088:T2089"/>
    <mergeCell ref="V2088:V2089"/>
    <mergeCell ref="I2089:L2089"/>
    <mergeCell ref="I2092:L2093"/>
    <mergeCell ref="N2092:S2092"/>
    <mergeCell ref="N2093:S2093"/>
    <mergeCell ref="I2097:L2097"/>
    <mergeCell ref="P2097:U2097"/>
    <mergeCell ref="I2098:L2098"/>
    <mergeCell ref="P2098:U2098"/>
    <mergeCell ref="I2099:L2099"/>
    <mergeCell ref="P2099:U2099"/>
    <mergeCell ref="I2100:L2100"/>
    <mergeCell ref="P2100:U2100"/>
    <mergeCell ref="I2101:L2101"/>
    <mergeCell ref="P2101:U2101"/>
    <mergeCell ref="G2106:G2107"/>
    <mergeCell ref="I2106:L2106"/>
    <mergeCell ref="N2106:N2107"/>
    <mergeCell ref="O2106:O2107"/>
    <mergeCell ref="P2106:P2107"/>
    <mergeCell ref="Q2106:Q2107"/>
    <mergeCell ref="R2106:R2107"/>
    <mergeCell ref="S2106:S2107"/>
    <mergeCell ref="T2106:T2107"/>
    <mergeCell ref="V2106:V2107"/>
    <mergeCell ref="I2107:L2107"/>
    <mergeCell ref="G2109:G2110"/>
    <mergeCell ref="I2109:L2109"/>
    <mergeCell ref="N2109:N2110"/>
    <mergeCell ref="O2109:O2110"/>
    <mergeCell ref="P2109:P2110"/>
    <mergeCell ref="Q2109:Q2110"/>
    <mergeCell ref="R2109:R2110"/>
    <mergeCell ref="S2109:S2110"/>
    <mergeCell ref="T2109:T2110"/>
    <mergeCell ref="V2109:V2110"/>
    <mergeCell ref="I2110:L2110"/>
    <mergeCell ref="I2113:L2114"/>
    <mergeCell ref="N2113:S2113"/>
    <mergeCell ref="N2114:S2114"/>
    <mergeCell ref="I2118:L2118"/>
    <mergeCell ref="P2118:U2118"/>
    <mergeCell ref="I2119:L2119"/>
    <mergeCell ref="P2119:U2119"/>
    <mergeCell ref="I2120:L2120"/>
    <mergeCell ref="P2120:U2120"/>
    <mergeCell ref="I2121:L2121"/>
    <mergeCell ref="P2121:U2121"/>
    <mergeCell ref="I2122:L2122"/>
    <mergeCell ref="P2122:U2122"/>
    <mergeCell ref="G2127:G2128"/>
    <mergeCell ref="I2127:L2127"/>
    <mergeCell ref="N2127:N2128"/>
    <mergeCell ref="O2127:O2128"/>
    <mergeCell ref="P2127:P2128"/>
    <mergeCell ref="Q2127:Q2128"/>
    <mergeCell ref="R2127:R2128"/>
    <mergeCell ref="S2127:S2128"/>
    <mergeCell ref="T2127:T2128"/>
    <mergeCell ref="V2127:V2128"/>
    <mergeCell ref="I2128:L2128"/>
    <mergeCell ref="G2130:G2131"/>
    <mergeCell ref="I2130:L2130"/>
    <mergeCell ref="N2130:N2131"/>
    <mergeCell ref="O2130:O2131"/>
    <mergeCell ref="P2130:P2131"/>
    <mergeCell ref="Q2130:Q2131"/>
    <mergeCell ref="R2130:R2131"/>
    <mergeCell ref="S2130:S2131"/>
    <mergeCell ref="T2130:T2131"/>
    <mergeCell ref="V2130:V2131"/>
    <mergeCell ref="I2131:L2131"/>
    <mergeCell ref="I2134:L2135"/>
    <mergeCell ref="N2134:S2134"/>
    <mergeCell ref="N2135:S2135"/>
    <mergeCell ref="I2139:L2139"/>
    <mergeCell ref="P2139:U2139"/>
    <mergeCell ref="I2140:L2140"/>
    <mergeCell ref="P2140:U2140"/>
    <mergeCell ref="I2141:L2141"/>
    <mergeCell ref="P2141:U2141"/>
    <mergeCell ref="I2142:L2142"/>
    <mergeCell ref="P2142:U2142"/>
    <mergeCell ref="I2143:L2143"/>
    <mergeCell ref="P2143:U2143"/>
    <mergeCell ref="G2148:G2149"/>
    <mergeCell ref="I2148:L2148"/>
    <mergeCell ref="N2148:N2149"/>
    <mergeCell ref="O2148:O2149"/>
    <mergeCell ref="P2148:P2149"/>
    <mergeCell ref="Q2148:Q2149"/>
    <mergeCell ref="R2148:R2149"/>
    <mergeCell ref="S2148:S2149"/>
    <mergeCell ref="T2148:T2149"/>
    <mergeCell ref="V2148:V2149"/>
    <mergeCell ref="I2149:L2149"/>
    <mergeCell ref="G2151:G2152"/>
    <mergeCell ref="I2151:L2151"/>
    <mergeCell ref="N2151:N2152"/>
    <mergeCell ref="O2151:O2152"/>
    <mergeCell ref="P2151:P2152"/>
    <mergeCell ref="Q2151:Q2152"/>
    <mergeCell ref="R2151:R2152"/>
    <mergeCell ref="S2151:S2152"/>
    <mergeCell ref="T2151:T2152"/>
    <mergeCell ref="V2151:V2152"/>
    <mergeCell ref="I2152:L2152"/>
    <mergeCell ref="I2155:L2156"/>
    <mergeCell ref="N2155:S2155"/>
    <mergeCell ref="N2156:S2156"/>
    <mergeCell ref="I2160:L2160"/>
    <mergeCell ref="P2160:U2160"/>
    <mergeCell ref="I2161:L2161"/>
    <mergeCell ref="P2161:U2161"/>
    <mergeCell ref="I2162:L2162"/>
    <mergeCell ref="P2162:U2162"/>
    <mergeCell ref="I2163:L2163"/>
    <mergeCell ref="P2163:U2163"/>
    <mergeCell ref="I2164:L2164"/>
    <mergeCell ref="P2164:U2164"/>
    <mergeCell ref="G2169:G2170"/>
    <mergeCell ref="I2169:L2169"/>
    <mergeCell ref="N2169:N2170"/>
    <mergeCell ref="O2169:O2170"/>
    <mergeCell ref="P2169:P2170"/>
    <mergeCell ref="Q2169:Q2170"/>
    <mergeCell ref="R2169:R2170"/>
    <mergeCell ref="S2169:S2170"/>
    <mergeCell ref="T2169:T2170"/>
    <mergeCell ref="V2169:V2170"/>
    <mergeCell ref="I2170:L2170"/>
    <mergeCell ref="G2172:G2173"/>
    <mergeCell ref="I2172:L2172"/>
    <mergeCell ref="N2172:N2173"/>
    <mergeCell ref="O2172:O2173"/>
    <mergeCell ref="P2172:P2173"/>
    <mergeCell ref="Q2172:Q2173"/>
    <mergeCell ref="R2172:R2173"/>
    <mergeCell ref="S2172:S2173"/>
    <mergeCell ref="T2172:T2173"/>
    <mergeCell ref="V2172:V2173"/>
    <mergeCell ref="I2173:L2173"/>
    <mergeCell ref="I2176:L2177"/>
    <mergeCell ref="N2176:S2176"/>
    <mergeCell ref="N2177:S2177"/>
    <mergeCell ref="I2181:L2181"/>
    <mergeCell ref="P2181:U2181"/>
    <mergeCell ref="I2182:L2182"/>
    <mergeCell ref="P2182:U2182"/>
    <mergeCell ref="I2183:L2183"/>
    <mergeCell ref="P2183:U2183"/>
    <mergeCell ref="I2184:L2184"/>
    <mergeCell ref="P2184:U2184"/>
    <mergeCell ref="I2185:L2185"/>
    <mergeCell ref="P2185:U2185"/>
    <mergeCell ref="G2190:G2191"/>
    <mergeCell ref="I2190:L2190"/>
    <mergeCell ref="N2190:N2191"/>
    <mergeCell ref="O2190:O2191"/>
    <mergeCell ref="P2190:P2191"/>
    <mergeCell ref="Q2190:Q2191"/>
    <mergeCell ref="R2190:R2191"/>
    <mergeCell ref="S2190:S2191"/>
    <mergeCell ref="T2190:T2191"/>
    <mergeCell ref="V2190:V2191"/>
    <mergeCell ref="I2191:L2191"/>
    <mergeCell ref="G2193:G2194"/>
    <mergeCell ref="I2193:L2193"/>
    <mergeCell ref="N2193:N2194"/>
    <mergeCell ref="O2193:O2194"/>
    <mergeCell ref="P2193:P2194"/>
    <mergeCell ref="Q2193:Q2194"/>
    <mergeCell ref="R2193:R2194"/>
    <mergeCell ref="S2193:S2194"/>
    <mergeCell ref="T2193:T2194"/>
    <mergeCell ref="V2193:V2194"/>
    <mergeCell ref="I2194:L2194"/>
    <mergeCell ref="I2197:L2198"/>
    <mergeCell ref="N2197:S2197"/>
    <mergeCell ref="N2198:S2198"/>
    <mergeCell ref="I2202:L2202"/>
    <mergeCell ref="P2202:U2202"/>
    <mergeCell ref="I2203:L2203"/>
    <mergeCell ref="P2203:U2203"/>
    <mergeCell ref="I2204:L2204"/>
    <mergeCell ref="P2204:U2204"/>
    <mergeCell ref="I2205:L2205"/>
    <mergeCell ref="P2205:U2205"/>
    <mergeCell ref="I2206:L2206"/>
    <mergeCell ref="P2206:U2206"/>
    <mergeCell ref="G2211:G2212"/>
    <mergeCell ref="I2211:L2211"/>
    <mergeCell ref="N2211:N2212"/>
    <mergeCell ref="O2211:O2212"/>
    <mergeCell ref="P2211:P2212"/>
    <mergeCell ref="Q2211:Q2212"/>
    <mergeCell ref="R2211:R2212"/>
    <mergeCell ref="S2211:S2212"/>
    <mergeCell ref="T2211:T2212"/>
    <mergeCell ref="V2211:V2212"/>
    <mergeCell ref="I2212:L2212"/>
    <mergeCell ref="G2214:G2215"/>
    <mergeCell ref="I2214:L2214"/>
    <mergeCell ref="N2214:N2215"/>
    <mergeCell ref="O2214:O2215"/>
    <mergeCell ref="P2214:P2215"/>
    <mergeCell ref="Q2214:Q2215"/>
    <mergeCell ref="R2214:R2215"/>
    <mergeCell ref="S2214:S2215"/>
    <mergeCell ref="T2214:T2215"/>
    <mergeCell ref="V2214:V2215"/>
    <mergeCell ref="I2215:L2215"/>
    <mergeCell ref="I2218:L2219"/>
    <mergeCell ref="N2218:S2218"/>
    <mergeCell ref="N2219:S2219"/>
    <mergeCell ref="I2223:L2223"/>
    <mergeCell ref="P2223:U2223"/>
    <mergeCell ref="I2224:L2224"/>
    <mergeCell ref="P2224:U2224"/>
    <mergeCell ref="I2225:L2225"/>
    <mergeCell ref="P2225:U2225"/>
    <mergeCell ref="I2226:L2226"/>
    <mergeCell ref="P2226:U2226"/>
    <mergeCell ref="I2227:L2227"/>
    <mergeCell ref="P2227:U2227"/>
    <mergeCell ref="G2232:G2233"/>
    <mergeCell ref="I2232:L2232"/>
    <mergeCell ref="N2232:N2233"/>
    <mergeCell ref="O2232:O2233"/>
    <mergeCell ref="P2232:P2233"/>
    <mergeCell ref="Q2232:Q2233"/>
    <mergeCell ref="R2232:R2233"/>
    <mergeCell ref="S2232:S2233"/>
    <mergeCell ref="T2232:T2233"/>
    <mergeCell ref="V2232:V2233"/>
    <mergeCell ref="I2233:L2233"/>
    <mergeCell ref="G2235:G2236"/>
    <mergeCell ref="I2235:L2235"/>
    <mergeCell ref="N2235:N2236"/>
    <mergeCell ref="O2235:O2236"/>
    <mergeCell ref="P2235:P2236"/>
    <mergeCell ref="Q2235:Q2236"/>
    <mergeCell ref="R2235:R2236"/>
    <mergeCell ref="S2235:S2236"/>
    <mergeCell ref="T2235:T2236"/>
    <mergeCell ref="V2235:V2236"/>
    <mergeCell ref="I2236:L2236"/>
    <mergeCell ref="I2239:L2240"/>
    <mergeCell ref="N2239:S2239"/>
    <mergeCell ref="N2240:S2240"/>
    <mergeCell ref="I2244:L2244"/>
    <mergeCell ref="P2244:U2244"/>
    <mergeCell ref="I2245:L2245"/>
    <mergeCell ref="P2245:U2245"/>
    <mergeCell ref="I2246:L2246"/>
    <mergeCell ref="P2246:U2246"/>
    <mergeCell ref="I2247:L2247"/>
    <mergeCell ref="P2247:U2247"/>
    <mergeCell ref="I2248:L2248"/>
    <mergeCell ref="P2248:U2248"/>
    <mergeCell ref="G2253:G2254"/>
    <mergeCell ref="I2253:L2253"/>
    <mergeCell ref="N2253:N2254"/>
    <mergeCell ref="O2253:O2254"/>
    <mergeCell ref="P2253:P2254"/>
    <mergeCell ref="Q2253:Q2254"/>
    <mergeCell ref="R2253:R2254"/>
    <mergeCell ref="S2253:S2254"/>
    <mergeCell ref="T2253:T2254"/>
    <mergeCell ref="V2253:V2254"/>
    <mergeCell ref="I2254:L2254"/>
    <mergeCell ref="G2256:G2257"/>
    <mergeCell ref="I2256:L2256"/>
    <mergeCell ref="N2256:N2257"/>
    <mergeCell ref="O2256:O2257"/>
    <mergeCell ref="P2256:P2257"/>
    <mergeCell ref="Q2256:Q2257"/>
    <mergeCell ref="R2256:R2257"/>
    <mergeCell ref="S2256:S2257"/>
    <mergeCell ref="T2256:T2257"/>
    <mergeCell ref="V2256:V2257"/>
    <mergeCell ref="I2257:L2257"/>
    <mergeCell ref="I2260:L2261"/>
    <mergeCell ref="N2260:S2260"/>
    <mergeCell ref="N2261:S2261"/>
    <mergeCell ref="I2265:L2265"/>
    <mergeCell ref="P2265:U2265"/>
    <mergeCell ref="I2266:L2266"/>
    <mergeCell ref="P2266:U2266"/>
    <mergeCell ref="I2267:L2267"/>
    <mergeCell ref="P2267:U2267"/>
    <mergeCell ref="I2268:L2268"/>
    <mergeCell ref="P2268:U2268"/>
    <mergeCell ref="I2269:L2269"/>
    <mergeCell ref="P2269:U2269"/>
    <mergeCell ref="G2274:G2275"/>
    <mergeCell ref="I2274:L2274"/>
    <mergeCell ref="N2274:N2275"/>
    <mergeCell ref="O2274:O2275"/>
    <mergeCell ref="P2274:P2275"/>
    <mergeCell ref="Q2274:Q2275"/>
    <mergeCell ref="R2274:R2275"/>
    <mergeCell ref="S2274:S2275"/>
    <mergeCell ref="T2274:T2275"/>
    <mergeCell ref="V2274:V2275"/>
    <mergeCell ref="I2275:L2275"/>
    <mergeCell ref="G2277:G2278"/>
    <mergeCell ref="I2277:L2277"/>
    <mergeCell ref="N2277:N2278"/>
    <mergeCell ref="O2277:O2278"/>
    <mergeCell ref="P2277:P2278"/>
    <mergeCell ref="Q2277:Q2278"/>
    <mergeCell ref="R2277:R2278"/>
    <mergeCell ref="S2277:S2278"/>
    <mergeCell ref="T2277:T2278"/>
    <mergeCell ref="V2277:V2278"/>
    <mergeCell ref="I2278:L2278"/>
    <mergeCell ref="I2281:L2282"/>
    <mergeCell ref="N2281:S2281"/>
    <mergeCell ref="N2282:S2282"/>
    <mergeCell ref="I2286:L2286"/>
    <mergeCell ref="P2286:U2286"/>
    <mergeCell ref="I2287:L2287"/>
    <mergeCell ref="P2287:U2287"/>
    <mergeCell ref="I2288:L2288"/>
    <mergeCell ref="P2288:U2288"/>
    <mergeCell ref="I2289:L2289"/>
    <mergeCell ref="P2289:U2289"/>
    <mergeCell ref="I2290:L2290"/>
    <mergeCell ref="P2290:U2290"/>
    <mergeCell ref="G2295:G2296"/>
    <mergeCell ref="I2295:L2295"/>
    <mergeCell ref="N2295:N2296"/>
    <mergeCell ref="O2295:O2296"/>
    <mergeCell ref="P2295:P2296"/>
    <mergeCell ref="Q2295:Q2296"/>
    <mergeCell ref="R2295:R2296"/>
    <mergeCell ref="S2295:S2296"/>
    <mergeCell ref="T2295:T2296"/>
    <mergeCell ref="V2295:V2296"/>
    <mergeCell ref="I2296:L2296"/>
    <mergeCell ref="G2298:G2299"/>
    <mergeCell ref="I2298:L2298"/>
    <mergeCell ref="N2298:N2299"/>
    <mergeCell ref="O2298:O2299"/>
    <mergeCell ref="P2298:P2299"/>
    <mergeCell ref="Q2298:Q2299"/>
    <mergeCell ref="R2298:R2299"/>
    <mergeCell ref="S2298:S2299"/>
    <mergeCell ref="T2298:T2299"/>
    <mergeCell ref="V2298:V2299"/>
    <mergeCell ref="I2299:L2299"/>
    <mergeCell ref="I2302:L2303"/>
    <mergeCell ref="N2302:S2302"/>
    <mergeCell ref="N2303:S2303"/>
    <mergeCell ref="I2307:L2307"/>
    <mergeCell ref="P2307:U2307"/>
    <mergeCell ref="I2308:L2308"/>
    <mergeCell ref="P2308:U2308"/>
    <mergeCell ref="I2309:L2309"/>
    <mergeCell ref="P2309:U2309"/>
    <mergeCell ref="I2310:L2310"/>
    <mergeCell ref="P2310:U2310"/>
    <mergeCell ref="I2311:L2311"/>
    <mergeCell ref="P2311:U2311"/>
    <mergeCell ref="G2316:G2317"/>
    <mergeCell ref="I2316:L2316"/>
    <mergeCell ref="N2316:N2317"/>
    <mergeCell ref="O2316:O2317"/>
    <mergeCell ref="P2316:P2317"/>
    <mergeCell ref="Q2316:Q2317"/>
    <mergeCell ref="R2316:R2317"/>
    <mergeCell ref="S2316:S2317"/>
    <mergeCell ref="T2316:T2317"/>
    <mergeCell ref="V2316:V2317"/>
    <mergeCell ref="I2317:L2317"/>
    <mergeCell ref="G2319:G2320"/>
    <mergeCell ref="I2319:L2319"/>
    <mergeCell ref="N2319:N2320"/>
    <mergeCell ref="O2319:O2320"/>
    <mergeCell ref="P2319:P2320"/>
    <mergeCell ref="Q2319:Q2320"/>
    <mergeCell ref="R2319:R2320"/>
    <mergeCell ref="S2319:S2320"/>
    <mergeCell ref="T2319:T2320"/>
    <mergeCell ref="V2319:V2320"/>
    <mergeCell ref="I2320:L2320"/>
    <mergeCell ref="I2323:L2324"/>
    <mergeCell ref="N2323:S2323"/>
    <mergeCell ref="N2324:S2324"/>
    <mergeCell ref="I2328:L2328"/>
    <mergeCell ref="P2328:U2328"/>
    <mergeCell ref="I2329:L2329"/>
    <mergeCell ref="P2329:U2329"/>
    <mergeCell ref="I2330:L2330"/>
    <mergeCell ref="P2330:U2330"/>
    <mergeCell ref="I2331:L2331"/>
    <mergeCell ref="P2331:U2331"/>
    <mergeCell ref="I2332:L2332"/>
    <mergeCell ref="P2332:U2332"/>
    <mergeCell ref="G2337:G2338"/>
    <mergeCell ref="I2337:L2337"/>
    <mergeCell ref="N2337:N2338"/>
    <mergeCell ref="O2337:O2338"/>
    <mergeCell ref="P2337:P2338"/>
    <mergeCell ref="Q2337:Q2338"/>
    <mergeCell ref="R2337:R2338"/>
    <mergeCell ref="S2337:S2338"/>
    <mergeCell ref="T2337:T2338"/>
    <mergeCell ref="V2337:V2338"/>
    <mergeCell ref="I2338:L2338"/>
    <mergeCell ref="G2340:G2341"/>
    <mergeCell ref="I2340:L2340"/>
    <mergeCell ref="N2340:N2341"/>
    <mergeCell ref="O2340:O2341"/>
    <mergeCell ref="P2340:P2341"/>
    <mergeCell ref="Q2340:Q2341"/>
    <mergeCell ref="R2340:R2341"/>
    <mergeCell ref="S2340:S2341"/>
    <mergeCell ref="T2340:T2341"/>
    <mergeCell ref="V2340:V2341"/>
    <mergeCell ref="I2341:L2341"/>
    <mergeCell ref="I2344:L2345"/>
    <mergeCell ref="N2344:S2344"/>
    <mergeCell ref="N2345:S2345"/>
    <mergeCell ref="I2349:L2349"/>
    <mergeCell ref="P2349:U2349"/>
    <mergeCell ref="I2350:L2350"/>
    <mergeCell ref="P2350:U2350"/>
    <mergeCell ref="I2351:L2351"/>
    <mergeCell ref="P2351:U2351"/>
    <mergeCell ref="I2352:L2352"/>
    <mergeCell ref="P2352:U2352"/>
    <mergeCell ref="I2353:L2353"/>
    <mergeCell ref="P2353:U2353"/>
    <mergeCell ref="G2358:G2359"/>
    <mergeCell ref="I2358:L2358"/>
    <mergeCell ref="N2358:N2359"/>
    <mergeCell ref="O2358:O2359"/>
    <mergeCell ref="P2358:P2359"/>
    <mergeCell ref="Q2358:Q2359"/>
    <mergeCell ref="R2358:R2359"/>
    <mergeCell ref="S2358:S2359"/>
    <mergeCell ref="T2358:T2359"/>
    <mergeCell ref="V2358:V2359"/>
    <mergeCell ref="I2359:L2359"/>
    <mergeCell ref="G2361:G2362"/>
    <mergeCell ref="I2361:L2361"/>
    <mergeCell ref="N2361:N2362"/>
    <mergeCell ref="O2361:O2362"/>
    <mergeCell ref="P2361:P2362"/>
    <mergeCell ref="Q2361:Q2362"/>
    <mergeCell ref="R2361:R2362"/>
    <mergeCell ref="S2361:S2362"/>
    <mergeCell ref="T2361:T2362"/>
    <mergeCell ref="V2361:V2362"/>
    <mergeCell ref="I2362:L2362"/>
    <mergeCell ref="I2365:L2366"/>
    <mergeCell ref="N2365:S2365"/>
    <mergeCell ref="N2366:S2366"/>
    <mergeCell ref="I2370:L2370"/>
    <mergeCell ref="P2370:U2370"/>
    <mergeCell ref="I2371:L2371"/>
    <mergeCell ref="P2371:U2371"/>
    <mergeCell ref="I2372:L2372"/>
    <mergeCell ref="P2372:U2372"/>
    <mergeCell ref="I2373:L2373"/>
    <mergeCell ref="P2373:U2373"/>
    <mergeCell ref="I2374:L2374"/>
    <mergeCell ref="P2374:U2374"/>
    <mergeCell ref="G2379:G2380"/>
    <mergeCell ref="I2379:L2379"/>
    <mergeCell ref="N2379:N2380"/>
    <mergeCell ref="O2379:O2380"/>
    <mergeCell ref="P2379:P2380"/>
    <mergeCell ref="Q2379:Q2380"/>
    <mergeCell ref="R2379:R2380"/>
    <mergeCell ref="S2379:S2380"/>
    <mergeCell ref="T2379:T2380"/>
    <mergeCell ref="V2379:V2380"/>
    <mergeCell ref="I2380:L2380"/>
    <mergeCell ref="G2382:G2383"/>
    <mergeCell ref="I2382:L2382"/>
    <mergeCell ref="N2382:N2383"/>
    <mergeCell ref="O2382:O2383"/>
    <mergeCell ref="P2382:P2383"/>
    <mergeCell ref="Q2382:Q2383"/>
    <mergeCell ref="R2382:R2383"/>
    <mergeCell ref="S2382:S2383"/>
    <mergeCell ref="T2382:T2383"/>
    <mergeCell ref="V2382:V2383"/>
    <mergeCell ref="I2383:L2383"/>
    <mergeCell ref="I2386:L2387"/>
    <mergeCell ref="N2386:S2386"/>
    <mergeCell ref="N2387:S2387"/>
    <mergeCell ref="I2391:L2391"/>
    <mergeCell ref="P2391:U2391"/>
    <mergeCell ref="I2392:L2392"/>
    <mergeCell ref="P2392:U2392"/>
    <mergeCell ref="I2393:L2393"/>
    <mergeCell ref="P2393:U2393"/>
    <mergeCell ref="I2394:L2394"/>
    <mergeCell ref="P2394:U2394"/>
    <mergeCell ref="I2395:L2395"/>
    <mergeCell ref="P2395:U2395"/>
    <mergeCell ref="G2400:G2401"/>
    <mergeCell ref="I2400:L2400"/>
    <mergeCell ref="N2400:N2401"/>
    <mergeCell ref="O2400:O2401"/>
    <mergeCell ref="P2400:P2401"/>
    <mergeCell ref="Q2400:Q2401"/>
    <mergeCell ref="R2400:R2401"/>
    <mergeCell ref="S2400:S2401"/>
    <mergeCell ref="T2400:T2401"/>
    <mergeCell ref="V2400:V2401"/>
    <mergeCell ref="I2401:L2401"/>
    <mergeCell ref="G2403:G2404"/>
    <mergeCell ref="I2403:L2403"/>
    <mergeCell ref="N2403:N2404"/>
    <mergeCell ref="O2403:O2404"/>
    <mergeCell ref="P2403:P2404"/>
    <mergeCell ref="Q2403:Q2404"/>
    <mergeCell ref="R2403:R2404"/>
    <mergeCell ref="S2403:S2404"/>
    <mergeCell ref="T2403:T2404"/>
    <mergeCell ref="V2403:V2404"/>
    <mergeCell ref="I2404:L2404"/>
    <mergeCell ref="I2407:L2408"/>
    <mergeCell ref="N2407:S2407"/>
    <mergeCell ref="N2408:S2408"/>
    <mergeCell ref="I2412:L2412"/>
    <mergeCell ref="P2412:U2412"/>
    <mergeCell ref="I2413:L2413"/>
    <mergeCell ref="P2413:U2413"/>
    <mergeCell ref="I2414:L2414"/>
    <mergeCell ref="P2414:U2414"/>
    <mergeCell ref="I2415:L2415"/>
    <mergeCell ref="P2415:U2415"/>
    <mergeCell ref="I2416:L2416"/>
    <mergeCell ref="P2416:U2416"/>
    <mergeCell ref="G2421:G2422"/>
    <mergeCell ref="I2421:L2421"/>
    <mergeCell ref="N2421:N2422"/>
    <mergeCell ref="O2421:O2422"/>
    <mergeCell ref="P2421:P2422"/>
    <mergeCell ref="Q2421:Q2422"/>
    <mergeCell ref="R2421:R2422"/>
    <mergeCell ref="S2421:S2422"/>
    <mergeCell ref="T2421:T2422"/>
    <mergeCell ref="V2421:V2422"/>
    <mergeCell ref="I2422:L2422"/>
    <mergeCell ref="G2424:G2425"/>
    <mergeCell ref="I2424:L2424"/>
    <mergeCell ref="N2424:N2425"/>
    <mergeCell ref="O2424:O2425"/>
    <mergeCell ref="P2424:P2425"/>
    <mergeCell ref="Q2424:Q2425"/>
    <mergeCell ref="R2424:R2425"/>
    <mergeCell ref="S2424:S2425"/>
    <mergeCell ref="T2424:T2425"/>
    <mergeCell ref="V2424:V2425"/>
    <mergeCell ref="I2425:L2425"/>
    <mergeCell ref="I2428:L2429"/>
    <mergeCell ref="N2428:S2428"/>
    <mergeCell ref="N2429:S2429"/>
    <mergeCell ref="I2433:L2433"/>
    <mergeCell ref="P2433:U2433"/>
    <mergeCell ref="I2434:L2434"/>
    <mergeCell ref="P2434:U2434"/>
    <mergeCell ref="I2435:L2435"/>
    <mergeCell ref="P2435:U2435"/>
    <mergeCell ref="I2436:L2436"/>
    <mergeCell ref="P2436:U2436"/>
    <mergeCell ref="I2437:L2437"/>
    <mergeCell ref="P2437:U2437"/>
    <mergeCell ref="G2442:G2443"/>
    <mergeCell ref="I2442:L2442"/>
    <mergeCell ref="N2442:N2443"/>
    <mergeCell ref="O2442:O2443"/>
    <mergeCell ref="P2442:P2443"/>
    <mergeCell ref="Q2442:Q2443"/>
    <mergeCell ref="R2442:R2443"/>
    <mergeCell ref="S2442:S2443"/>
    <mergeCell ref="T2442:T2443"/>
    <mergeCell ref="V2442:V2443"/>
    <mergeCell ref="I2443:L2443"/>
    <mergeCell ref="G2445:G2446"/>
    <mergeCell ref="I2445:L2445"/>
    <mergeCell ref="N2445:N2446"/>
    <mergeCell ref="O2445:O2446"/>
    <mergeCell ref="P2445:P2446"/>
    <mergeCell ref="Q2445:Q2446"/>
    <mergeCell ref="R2445:R2446"/>
    <mergeCell ref="S2445:S2446"/>
    <mergeCell ref="T2445:T2446"/>
    <mergeCell ref="V2445:V2446"/>
    <mergeCell ref="I2446:L2446"/>
    <mergeCell ref="I2449:L2450"/>
    <mergeCell ref="N2449:S2449"/>
    <mergeCell ref="N2450:S2450"/>
    <mergeCell ref="I2454:L2454"/>
    <mergeCell ref="P2454:U2454"/>
    <mergeCell ref="I2455:L2455"/>
    <mergeCell ref="P2455:U2455"/>
    <mergeCell ref="I2456:L2456"/>
    <mergeCell ref="P2456:U2456"/>
    <mergeCell ref="I2457:L2457"/>
    <mergeCell ref="P2457:U2457"/>
    <mergeCell ref="I2458:L2458"/>
    <mergeCell ref="P2458:U2458"/>
    <mergeCell ref="G2463:G2464"/>
    <mergeCell ref="I2463:L2463"/>
    <mergeCell ref="N2463:N2464"/>
    <mergeCell ref="O2463:O2464"/>
    <mergeCell ref="P2463:P2464"/>
    <mergeCell ref="Q2463:Q2464"/>
    <mergeCell ref="R2463:R2464"/>
    <mergeCell ref="S2463:S2464"/>
    <mergeCell ref="T2463:T2464"/>
    <mergeCell ref="V2463:V2464"/>
    <mergeCell ref="I2464:L2464"/>
    <mergeCell ref="G2466:G2467"/>
    <mergeCell ref="I2466:L2466"/>
    <mergeCell ref="N2466:N2467"/>
    <mergeCell ref="O2466:O2467"/>
    <mergeCell ref="P2466:P2467"/>
    <mergeCell ref="Q2466:Q2467"/>
    <mergeCell ref="R2466:R2467"/>
    <mergeCell ref="S2466:S2467"/>
    <mergeCell ref="T2466:T2467"/>
    <mergeCell ref="V2466:V2467"/>
    <mergeCell ref="I2467:L2467"/>
    <mergeCell ref="I2470:L2471"/>
    <mergeCell ref="N2470:S2470"/>
    <mergeCell ref="N2471:S2471"/>
    <mergeCell ref="I2475:L2475"/>
    <mergeCell ref="P2475:U2475"/>
    <mergeCell ref="I2476:L2476"/>
    <mergeCell ref="P2476:U2476"/>
    <mergeCell ref="I2477:L2477"/>
    <mergeCell ref="P2477:U2477"/>
    <mergeCell ref="I2478:L2478"/>
    <mergeCell ref="P2478:U2478"/>
    <mergeCell ref="I2479:L2479"/>
    <mergeCell ref="P2479:U2479"/>
    <mergeCell ref="G2484:G2485"/>
    <mergeCell ref="I2484:L2484"/>
    <mergeCell ref="N2484:N2485"/>
    <mergeCell ref="O2484:O2485"/>
    <mergeCell ref="P2484:P2485"/>
    <mergeCell ref="Q2484:Q2485"/>
    <mergeCell ref="R2484:R2485"/>
    <mergeCell ref="S2484:S2485"/>
    <mergeCell ref="T2484:T2485"/>
    <mergeCell ref="V2484:V2485"/>
    <mergeCell ref="I2485:L2485"/>
    <mergeCell ref="G2487:G2488"/>
    <mergeCell ref="I2487:L2487"/>
    <mergeCell ref="N2487:N2488"/>
    <mergeCell ref="O2487:O2488"/>
    <mergeCell ref="P2487:P2488"/>
    <mergeCell ref="Q2487:Q2488"/>
    <mergeCell ref="R2487:R2488"/>
    <mergeCell ref="S2487:S2488"/>
    <mergeCell ref="T2487:T2488"/>
    <mergeCell ref="V2487:V2488"/>
    <mergeCell ref="I2488:L2488"/>
    <mergeCell ref="I2491:L2492"/>
    <mergeCell ref="N2491:S2491"/>
    <mergeCell ref="N2492:S2492"/>
    <mergeCell ref="I2496:L2496"/>
    <mergeCell ref="P2496:U2496"/>
    <mergeCell ref="I2497:L2497"/>
    <mergeCell ref="P2497:U2497"/>
    <mergeCell ref="I2498:L2498"/>
    <mergeCell ref="P2498:U2498"/>
    <mergeCell ref="I2499:L2499"/>
    <mergeCell ref="P2499:U2499"/>
    <mergeCell ref="I2500:L2500"/>
    <mergeCell ref="P2500:U2500"/>
    <mergeCell ref="G2505:G2506"/>
    <mergeCell ref="I2505:L2505"/>
    <mergeCell ref="N2505:N2506"/>
    <mergeCell ref="O2505:O2506"/>
    <mergeCell ref="P2505:P2506"/>
    <mergeCell ref="Q2505:Q2506"/>
    <mergeCell ref="R2505:R2506"/>
    <mergeCell ref="S2505:S2506"/>
    <mergeCell ref="T2505:T2506"/>
    <mergeCell ref="V2505:V2506"/>
    <mergeCell ref="I2506:L2506"/>
    <mergeCell ref="G2508:G2509"/>
    <mergeCell ref="I2508:L2508"/>
    <mergeCell ref="N2508:N2509"/>
    <mergeCell ref="O2508:O2509"/>
    <mergeCell ref="P2508:P2509"/>
    <mergeCell ref="Q2508:Q2509"/>
    <mergeCell ref="R2508:R2509"/>
    <mergeCell ref="S2508:S2509"/>
    <mergeCell ref="T2508:T2509"/>
    <mergeCell ref="V2508:V2509"/>
    <mergeCell ref="I2509:L2509"/>
    <mergeCell ref="I2512:L2513"/>
    <mergeCell ref="N2512:S2512"/>
    <mergeCell ref="N2513:S2513"/>
    <mergeCell ref="I2517:L2517"/>
    <mergeCell ref="P2517:U2517"/>
    <mergeCell ref="I2518:L2518"/>
    <mergeCell ref="P2518:U2518"/>
    <mergeCell ref="I2519:L2519"/>
    <mergeCell ref="P2519:U2519"/>
    <mergeCell ref="I2520:L2520"/>
    <mergeCell ref="P2520:U2520"/>
    <mergeCell ref="I2521:L2521"/>
    <mergeCell ref="P2521:U2521"/>
    <mergeCell ref="G2526:G2527"/>
    <mergeCell ref="I2526:L2526"/>
    <mergeCell ref="N2526:N2527"/>
    <mergeCell ref="O2526:O2527"/>
    <mergeCell ref="P2526:P2527"/>
    <mergeCell ref="Q2526:Q2527"/>
    <mergeCell ref="R2526:R2527"/>
    <mergeCell ref="S2526:S2527"/>
    <mergeCell ref="T2526:T2527"/>
    <mergeCell ref="V2526:V2527"/>
    <mergeCell ref="I2527:L2527"/>
    <mergeCell ref="G2529:G2530"/>
    <mergeCell ref="I2529:L2529"/>
    <mergeCell ref="N2529:N2530"/>
    <mergeCell ref="O2529:O2530"/>
    <mergeCell ref="P2529:P2530"/>
    <mergeCell ref="Q2529:Q2530"/>
    <mergeCell ref="R2529:R2530"/>
    <mergeCell ref="S2529:S2530"/>
    <mergeCell ref="T2529:T2530"/>
    <mergeCell ref="V2529:V2530"/>
    <mergeCell ref="I2530:L2530"/>
    <mergeCell ref="I2533:L2534"/>
    <mergeCell ref="N2533:S2533"/>
    <mergeCell ref="N2534:S2534"/>
    <mergeCell ref="I2538:L2538"/>
    <mergeCell ref="P2538:U2538"/>
    <mergeCell ref="I2539:L2539"/>
    <mergeCell ref="P2539:U2539"/>
    <mergeCell ref="I2540:L2540"/>
    <mergeCell ref="P2540:U2540"/>
    <mergeCell ref="I2541:L2541"/>
    <mergeCell ref="P2541:U2541"/>
    <mergeCell ref="I2542:L2542"/>
    <mergeCell ref="P2542:U2542"/>
    <mergeCell ref="G2547:G2548"/>
    <mergeCell ref="I2547:L2547"/>
    <mergeCell ref="N2547:N2548"/>
    <mergeCell ref="O2547:O2548"/>
    <mergeCell ref="P2547:P2548"/>
    <mergeCell ref="Q2547:Q2548"/>
    <mergeCell ref="R2547:R2548"/>
    <mergeCell ref="S2547:S2548"/>
    <mergeCell ref="T2547:T2548"/>
    <mergeCell ref="V2547:V2548"/>
    <mergeCell ref="I2548:L2548"/>
    <mergeCell ref="G2550:G2551"/>
    <mergeCell ref="I2550:L2550"/>
    <mergeCell ref="N2550:N2551"/>
    <mergeCell ref="O2550:O2551"/>
    <mergeCell ref="P2550:P2551"/>
    <mergeCell ref="Q2550:Q2551"/>
    <mergeCell ref="R2550:R2551"/>
    <mergeCell ref="S2550:S2551"/>
    <mergeCell ref="T2550:T2551"/>
    <mergeCell ref="V2550:V2551"/>
    <mergeCell ref="I2551:L2551"/>
    <mergeCell ref="I2554:L2555"/>
    <mergeCell ref="N2554:S2554"/>
    <mergeCell ref="N2555:S2555"/>
    <mergeCell ref="I2559:L2559"/>
    <mergeCell ref="P2559:U2559"/>
    <mergeCell ref="I2560:L2560"/>
    <mergeCell ref="P2560:U2560"/>
    <mergeCell ref="I2561:L2561"/>
    <mergeCell ref="P2561:U2561"/>
    <mergeCell ref="I2562:L2562"/>
    <mergeCell ref="P2562:U2562"/>
    <mergeCell ref="I2563:L2563"/>
    <mergeCell ref="P2563:U2563"/>
    <mergeCell ref="G2568:G2569"/>
    <mergeCell ref="I2568:L2568"/>
    <mergeCell ref="N2568:N2569"/>
    <mergeCell ref="O2568:O2569"/>
    <mergeCell ref="P2568:P2569"/>
    <mergeCell ref="Q2568:Q2569"/>
    <mergeCell ref="R2568:R2569"/>
    <mergeCell ref="S2568:S2569"/>
    <mergeCell ref="T2568:T2569"/>
    <mergeCell ref="V2568:V2569"/>
    <mergeCell ref="I2569:L2569"/>
    <mergeCell ref="G2571:G2572"/>
    <mergeCell ref="I2571:L2571"/>
    <mergeCell ref="N2571:N2572"/>
    <mergeCell ref="O2571:O2572"/>
    <mergeCell ref="P2571:P2572"/>
    <mergeCell ref="Q2571:Q2572"/>
    <mergeCell ref="R2571:R2572"/>
    <mergeCell ref="S2571:S2572"/>
    <mergeCell ref="T2571:T2572"/>
    <mergeCell ref="V2571:V2572"/>
    <mergeCell ref="I2572:L2572"/>
    <mergeCell ref="I2575:L2576"/>
    <mergeCell ref="N2575:S2575"/>
    <mergeCell ref="N2576:S2576"/>
    <mergeCell ref="I2580:L2580"/>
    <mergeCell ref="P2580:U2580"/>
    <mergeCell ref="I2581:L2581"/>
    <mergeCell ref="P2581:U2581"/>
    <mergeCell ref="I2582:L2582"/>
    <mergeCell ref="P2582:U2582"/>
    <mergeCell ref="I2583:L2583"/>
    <mergeCell ref="P2583:U2583"/>
    <mergeCell ref="I2584:L2584"/>
    <mergeCell ref="P2584:U2584"/>
    <mergeCell ref="G2589:G2590"/>
    <mergeCell ref="I2589:L2589"/>
    <mergeCell ref="N2589:N2590"/>
    <mergeCell ref="O2589:O2590"/>
    <mergeCell ref="P2589:P2590"/>
    <mergeCell ref="Q2589:Q2590"/>
    <mergeCell ref="R2589:R2590"/>
    <mergeCell ref="S2589:S2590"/>
    <mergeCell ref="T2589:T2590"/>
    <mergeCell ref="V2589:V2590"/>
    <mergeCell ref="I2590:L2590"/>
    <mergeCell ref="G2592:G2593"/>
    <mergeCell ref="I2592:L2592"/>
    <mergeCell ref="N2592:N2593"/>
    <mergeCell ref="O2592:O2593"/>
    <mergeCell ref="P2592:P2593"/>
    <mergeCell ref="Q2592:Q2593"/>
    <mergeCell ref="R2592:R2593"/>
    <mergeCell ref="S2592:S2593"/>
    <mergeCell ref="T2592:T2593"/>
    <mergeCell ref="V2592:V2593"/>
    <mergeCell ref="I2593:L2593"/>
    <mergeCell ref="I2596:L2597"/>
    <mergeCell ref="N2596:S2596"/>
    <mergeCell ref="N2597:S2597"/>
    <mergeCell ref="I2601:L2601"/>
    <mergeCell ref="P2601:U2601"/>
    <mergeCell ref="I2602:L2602"/>
    <mergeCell ref="P2602:U2602"/>
    <mergeCell ref="I2603:L2603"/>
    <mergeCell ref="P2603:U2603"/>
    <mergeCell ref="I2604:L2604"/>
    <mergeCell ref="P2604:U2604"/>
    <mergeCell ref="I2605:L2605"/>
    <mergeCell ref="P2605:U2605"/>
    <mergeCell ref="G2610:G2611"/>
    <mergeCell ref="I2610:L2610"/>
    <mergeCell ref="N2610:N2611"/>
    <mergeCell ref="O2610:O2611"/>
    <mergeCell ref="P2610:P2611"/>
    <mergeCell ref="Q2610:Q2611"/>
    <mergeCell ref="R2610:R2611"/>
    <mergeCell ref="S2610:S2611"/>
    <mergeCell ref="T2610:T2611"/>
    <mergeCell ref="V2610:V2611"/>
    <mergeCell ref="I2611:L2611"/>
    <mergeCell ref="G2613:G2614"/>
    <mergeCell ref="I2613:L2613"/>
    <mergeCell ref="N2613:N2614"/>
    <mergeCell ref="O2613:O2614"/>
    <mergeCell ref="P2613:P2614"/>
    <mergeCell ref="Q2613:Q2614"/>
    <mergeCell ref="R2613:R2614"/>
    <mergeCell ref="S2613:S2614"/>
    <mergeCell ref="T2613:T2614"/>
    <mergeCell ref="V2613:V2614"/>
    <mergeCell ref="I2614:L2614"/>
    <mergeCell ref="I2617:L2618"/>
    <mergeCell ref="N2617:S2617"/>
    <mergeCell ref="N2618:S2618"/>
    <mergeCell ref="I2622:L2622"/>
    <mergeCell ref="P2622:U2622"/>
    <mergeCell ref="I2623:L2623"/>
    <mergeCell ref="P2623:U2623"/>
    <mergeCell ref="I2624:L2624"/>
    <mergeCell ref="P2624:U2624"/>
    <mergeCell ref="I2625:L2625"/>
    <mergeCell ref="P2625:U2625"/>
    <mergeCell ref="I2626:L2626"/>
    <mergeCell ref="P2626:U2626"/>
    <mergeCell ref="G2631:G2632"/>
    <mergeCell ref="I2631:L2631"/>
    <mergeCell ref="N2631:N2632"/>
    <mergeCell ref="O2631:O2632"/>
    <mergeCell ref="P2631:P2632"/>
    <mergeCell ref="Q2631:Q2632"/>
    <mergeCell ref="R2631:R2632"/>
    <mergeCell ref="S2631:S2632"/>
    <mergeCell ref="T2631:T2632"/>
    <mergeCell ref="V2631:V2632"/>
    <mergeCell ref="I2632:L2632"/>
    <mergeCell ref="G2634:G2635"/>
    <mergeCell ref="I2634:L2634"/>
    <mergeCell ref="N2634:N2635"/>
    <mergeCell ref="O2634:O2635"/>
    <mergeCell ref="P2634:P2635"/>
    <mergeCell ref="Q2634:Q2635"/>
    <mergeCell ref="R2634:R2635"/>
    <mergeCell ref="S2634:S2635"/>
    <mergeCell ref="T2634:T2635"/>
    <mergeCell ref="V2634:V2635"/>
    <mergeCell ref="I2635:L2635"/>
    <mergeCell ref="I2638:L2639"/>
    <mergeCell ref="N2638:S2638"/>
    <mergeCell ref="N2639:S2639"/>
    <mergeCell ref="I2643:L2643"/>
    <mergeCell ref="P2643:U2643"/>
    <mergeCell ref="I2644:L2644"/>
    <mergeCell ref="P2644:U2644"/>
    <mergeCell ref="I2645:L2645"/>
    <mergeCell ref="P2645:U2645"/>
    <mergeCell ref="I2646:L2646"/>
    <mergeCell ref="P2646:U2646"/>
    <mergeCell ref="I2647:L2647"/>
    <mergeCell ref="P2647:U2647"/>
    <mergeCell ref="G2652:G2653"/>
    <mergeCell ref="I2652:L2652"/>
    <mergeCell ref="N2652:N2653"/>
    <mergeCell ref="O2652:O2653"/>
    <mergeCell ref="P2652:P2653"/>
    <mergeCell ref="Q2652:Q2653"/>
    <mergeCell ref="R2652:R2653"/>
    <mergeCell ref="S2652:S2653"/>
    <mergeCell ref="T2652:T2653"/>
    <mergeCell ref="I2665:L2665"/>
    <mergeCell ref="P2665:U2665"/>
    <mergeCell ref="I2666:L2666"/>
    <mergeCell ref="P2666:U2666"/>
    <mergeCell ref="I2667:L2667"/>
    <mergeCell ref="P2667:U2667"/>
    <mergeCell ref="I2668:L2668"/>
    <mergeCell ref="P2668:U2668"/>
    <mergeCell ref="V2652:V2653"/>
    <mergeCell ref="I2653:L2653"/>
    <mergeCell ref="G2655:G2656"/>
    <mergeCell ref="I2655:L2655"/>
    <mergeCell ref="N2655:N2656"/>
    <mergeCell ref="O2655:O2656"/>
    <mergeCell ref="P2655:P2656"/>
    <mergeCell ref="Q2655:Q2656"/>
    <mergeCell ref="R2655:R2656"/>
    <mergeCell ref="S2655:S2656"/>
    <mergeCell ref="T2655:T2656"/>
    <mergeCell ref="V2655:V2656"/>
    <mergeCell ref="I2656:L2656"/>
    <mergeCell ref="I2659:L2660"/>
    <mergeCell ref="N2659:S2659"/>
    <mergeCell ref="N2660:S2660"/>
    <mergeCell ref="I2664:L2664"/>
    <mergeCell ref="P2664:U2664"/>
  </mergeCells>
  <conditionalFormatting sqref="F6:F9 F342:F345 F363:F366 F384:F387 F405:F408 F426:F429 F447:F450 F468:F471 F489:F492 F510:F513 F531:F534 F552:F555 F573:F576 F594:F597 F615:F618 F636:F639 F657:F660 F678:F681 F699:F702 F720:F723 F741:F744 F762:F765 F783:F786 F804:F807 F825:F828 F846:F849 F867:F870 F888:F891 F909:F912 F930:F933 F951:F954 F972:F975 F993:F996 F1014:F1017 F1035:F1038 F1056:F1059 F1077:F1080 F1098:F1101 F1119:F1122 F1140:F1143 F1161:F1164 F1182:F1185 F1203:F1206 F1224:F1227 F1245:F1248 F1266:F1269 F1287:F1290 F1308:F1311 F1329:F1332 F1350:F1353 F1371:F1374 F1392:F1395 F1413:F1416 F1434:F1437 F1455:F1458 F1476:F1479 F1497:F1500 F1518:F1521 F1539:F1542 F1560:F1563 F1581:F1584 F1602:F1605 F1623:F1626 F1644:F1647 F1665:F1668 F1686:F1689 F1707:F1710 F1728:F1731 F1749:F1752 F1770:F1773 F1791:F1794 F1812:F1815 F1833:F1836 F1854:F1857 F1875:F1878 F1896:F1899 F1917:F1920 F1938:F1941 F1959:F1962 F1980:F1983 F2001:F2004 F2022:F2025 F2043:F2046 F2064:F2067 F2085:F2088 F2106:F2109 F2127:F2130 F2148:F2151 F2169:F2172 F2190:F2193 F2211:F2214 F2232:F2235 F2253:F2256 F2274:F2277 F2295:F2298 F2316:F2319 F2337:F2340 F2358:F2361 F2379:F2382 F2400:F2403 F2421:F2424 F2442:F2445 F2463:F2466 F2484:F2487 F2505:F2508 F2526:F2529 F2547:F2550 F2568:F2571 F2589:F2592 F2610:F2613 F2631:F2634 F2652:F2655 F27:F30 F48:F51 F69:F72 F90:F93 F111:F114 F132:F135 F153:F156 F174:F177 F195:F198 F216:F219 F237:F240 F258:F261 F279:F282 F300:F303 F321:F324">
    <cfRule type="cellIs" dxfId="0" priority="148" operator="equal">
      <formula>0</formula>
    </cfRule>
  </conditionalFormatting>
  <pageMargins left="0.54" right="0.15" top="0.17" bottom="0.18" header="0.14000000000000001" footer="0.14000000000000001"/>
  <pageSetup paperSize="9" scale="26" orientation="portrait" horizontalDpi="300" verticalDpi="300" r:id="rId1"/>
  <rowBreaks count="42" manualBreakCount="42">
    <brk id="65" min="4" max="22" man="1"/>
    <brk id="128" min="4" max="22" man="1"/>
    <brk id="191" min="4" max="22" man="1"/>
    <brk id="254" min="4" max="22" man="1"/>
    <brk id="317" min="4" max="22" man="1"/>
    <brk id="380" min="4" max="22" man="1"/>
    <brk id="443" min="4" max="22" man="1"/>
    <brk id="506" min="4" max="22" man="1"/>
    <brk id="569" min="4" max="22" man="1"/>
    <brk id="632" min="4" max="22" man="1"/>
    <brk id="695" min="4" max="22" man="1"/>
    <brk id="758" min="4" max="22" man="1"/>
    <brk id="821" min="4" max="22" man="1"/>
    <brk id="884" min="4" max="22" man="1"/>
    <brk id="947" min="4" max="22" man="1"/>
    <brk id="1010" min="4" max="22" man="1"/>
    <brk id="1073" min="4" max="22" man="1"/>
    <brk id="1136" min="4" max="22" man="1"/>
    <brk id="1199" min="4" max="22" man="1"/>
    <brk id="1262" min="4" max="22" man="1"/>
    <brk id="1325" min="4" max="22" man="1"/>
    <brk id="1388" min="4" max="22" man="1"/>
    <brk id="1451" min="4" max="22" man="1"/>
    <brk id="1514" min="4" max="22" man="1"/>
    <brk id="1577" min="4" max="22" man="1"/>
    <brk id="1640" min="4" max="22" man="1"/>
    <brk id="1703" min="4" max="22" man="1"/>
    <brk id="1766" min="4" max="22" man="1"/>
    <brk id="1829" min="4" max="22" man="1"/>
    <brk id="1892" min="4" max="22" man="1"/>
    <brk id="1955" min="4" max="22" man="1"/>
    <brk id="2018" min="4" max="22" man="1"/>
    <brk id="2081" min="4" max="22" man="1"/>
    <brk id="2144" min="4" max="22" man="1"/>
    <brk id="2207" min="4" max="22" man="1"/>
    <brk id="2270" min="4" max="22" man="1"/>
    <brk id="2333" min="4" max="22" man="1"/>
    <brk id="2396" min="4" max="22" man="1"/>
    <brk id="2459" min="4" max="22" man="1"/>
    <brk id="2522" min="4" max="22" man="1"/>
    <brk id="2585" min="4" max="22" man="1"/>
    <brk id="2648" min="4" max="22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2"/>
  <sheetViews>
    <sheetView view="pageBreakPreview" topLeftCell="C1" zoomScale="60" zoomScaleNormal="50" workbookViewId="0">
      <selection activeCell="H27" sqref="H27:H133"/>
    </sheetView>
  </sheetViews>
  <sheetFormatPr defaultColWidth="6.33203125" defaultRowHeight="25.8" x14ac:dyDescent="0.5"/>
  <cols>
    <col min="1" max="1" width="16.33203125" style="23" hidden="1" customWidth="1"/>
    <col min="2" max="2" width="14.5546875" style="24" hidden="1" customWidth="1"/>
    <col min="3" max="3" width="10.6640625" style="3" customWidth="1"/>
    <col min="4" max="4" width="65.33203125" style="3" customWidth="1"/>
    <col min="5" max="5" width="66.6640625" style="3" customWidth="1"/>
    <col min="6" max="6" width="11.6640625" style="3" customWidth="1"/>
    <col min="7" max="7" width="9.5546875" style="3" customWidth="1"/>
    <col min="8" max="8" width="15.109375" style="17" customWidth="1"/>
    <col min="9" max="10" width="14.109375" style="250" customWidth="1"/>
    <col min="11" max="11" width="14.33203125" style="250" customWidth="1"/>
    <col min="12" max="12" width="3.33203125" style="10" customWidth="1"/>
    <col min="13" max="13" width="6.33203125" style="3"/>
    <col min="14" max="15" width="0" style="3" hidden="1" customWidth="1"/>
    <col min="16" max="17" width="16.33203125" style="21" hidden="1" customWidth="1"/>
    <col min="18" max="19" width="0" style="3" hidden="1" customWidth="1"/>
    <col min="20" max="20" width="6.44140625" style="3" hidden="1" customWidth="1"/>
    <col min="21" max="50" width="0" style="3" hidden="1" customWidth="1"/>
    <col min="51" max="16384" width="6.33203125" style="3"/>
  </cols>
  <sheetData>
    <row r="1" spans="1:20" ht="46.2" x14ac:dyDescent="0.85">
      <c r="D1" s="82" t="s">
        <v>195</v>
      </c>
      <c r="E1" s="9"/>
      <c r="F1" s="9"/>
      <c r="G1" s="9"/>
      <c r="H1" s="16"/>
      <c r="I1" s="249"/>
      <c r="J1" s="249"/>
      <c r="K1" s="249"/>
      <c r="L1" s="119"/>
    </row>
    <row r="3" spans="1:20" x14ac:dyDescent="0.5">
      <c r="D3" s="10"/>
      <c r="E3" s="119" t="s">
        <v>228</v>
      </c>
      <c r="F3" s="119"/>
      <c r="G3" s="119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251" t="s">
        <v>37</v>
      </c>
      <c r="J5" s="251" t="s">
        <v>7</v>
      </c>
      <c r="K5" s="251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Z41</v>
      </c>
      <c r="B6" s="24"/>
      <c r="C6" s="13">
        <v>1</v>
      </c>
      <c r="D6" s="13" t="str">
        <f>VLOOKUP(C6,'zoznam zapasov pomoc'!$C$6:$E$132,2,0)</f>
        <v>Guassardo / Geročová</v>
      </c>
      <c r="E6" s="13" t="str">
        <f>VLOOKUP(C6,'zoznam zapasov pomoc'!$C$6:$E$132,3,0)</f>
        <v>X</v>
      </c>
      <c r="F6" s="13" t="s">
        <v>476</v>
      </c>
      <c r="G6" s="13"/>
      <c r="H6" s="18" t="s">
        <v>45</v>
      </c>
      <c r="I6" s="251"/>
      <c r="J6" s="251"/>
      <c r="K6" s="251"/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70" si="0">CONCATENATE(F7,G7,H7)</f>
        <v>Z42</v>
      </c>
      <c r="B7" s="24"/>
      <c r="C7" s="13">
        <v>2</v>
      </c>
      <c r="D7" s="13" t="str">
        <f>VLOOKUP(C7,'zoznam zapasov pomoc'!$C$6:$E$132,2,0)</f>
        <v>X</v>
      </c>
      <c r="E7" s="13" t="str">
        <f>VLOOKUP(C7,'zoznam zapasov pomoc'!$C$6:$E$132,3,0)</f>
        <v>Zentková / Lipčáková</v>
      </c>
      <c r="F7" s="13" t="s">
        <v>476</v>
      </c>
      <c r="G7" s="13"/>
      <c r="H7" s="18" t="s">
        <v>47</v>
      </c>
      <c r="I7" s="251" t="s">
        <v>477</v>
      </c>
      <c r="J7" s="251" t="s">
        <v>478</v>
      </c>
      <c r="K7" s="251">
        <v>2</v>
      </c>
      <c r="L7" s="12"/>
      <c r="P7" s="21" t="e">
        <f t="shared" ref="P7:P70" si="1">CONCATENATE(F7,VLOOKUP(G7,$S$5:$T$14,2,0),LEFT(H7,1))</f>
        <v>#N/A</v>
      </c>
      <c r="Q7" s="21" t="e">
        <f t="shared" ref="Q7:Q70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Z43</v>
      </c>
      <c r="B8" s="24"/>
      <c r="C8" s="13">
        <v>3</v>
      </c>
      <c r="D8" s="13" t="str">
        <f>VLOOKUP(C8,'zoznam zapasov pomoc'!$C$6:$E$132,2,0)</f>
        <v>Guassardo / Koňárová</v>
      </c>
      <c r="E8" s="13" t="str">
        <f>VLOOKUP(C8,'zoznam zapasov pomoc'!$C$6:$E$132,3,0)</f>
        <v>X</v>
      </c>
      <c r="F8" s="13" t="s">
        <v>476</v>
      </c>
      <c r="G8" s="13"/>
      <c r="H8" s="18" t="s">
        <v>48</v>
      </c>
      <c r="I8" s="251" t="s">
        <v>477</v>
      </c>
      <c r="J8" s="251" t="s">
        <v>478</v>
      </c>
      <c r="K8" s="251">
        <v>3</v>
      </c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Z44</v>
      </c>
      <c r="B9" s="24"/>
      <c r="C9" s="13">
        <v>4</v>
      </c>
      <c r="D9" s="13" t="str">
        <f>VLOOKUP(C9,'zoznam zapasov pomoc'!$C$6:$E$132,2,0)</f>
        <v>X</v>
      </c>
      <c r="E9" s="13" t="str">
        <f>VLOOKUP(C9,'zoznam zapasov pomoc'!$C$6:$E$132,3,0)</f>
        <v>Kohlerová / Nemčíková</v>
      </c>
      <c r="F9" s="13" t="s">
        <v>476</v>
      </c>
      <c r="G9" s="13"/>
      <c r="H9" s="18" t="s">
        <v>49</v>
      </c>
      <c r="I9" s="251"/>
      <c r="J9" s="251"/>
      <c r="K9" s="251"/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Z45</v>
      </c>
      <c r="B10" s="24"/>
      <c r="C10" s="13">
        <v>5</v>
      </c>
      <c r="D10" s="13" t="str">
        <f>VLOOKUP(C10,'zoznam zapasov pomoc'!$C$6:$E$132,2,0)</f>
        <v>Guassardo / Geročová</v>
      </c>
      <c r="E10" s="13" t="str">
        <f>VLOOKUP(C10,'zoznam zapasov pomoc'!$C$6:$E$132,3,0)</f>
        <v>Zentková / Lipčáková</v>
      </c>
      <c r="F10" s="13" t="s">
        <v>476</v>
      </c>
      <c r="G10" s="13"/>
      <c r="H10" s="18" t="s">
        <v>52</v>
      </c>
      <c r="I10" s="251"/>
      <c r="J10" s="251"/>
      <c r="K10" s="251"/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Z46</v>
      </c>
      <c r="B11" s="24"/>
      <c r="C11" s="13">
        <v>6</v>
      </c>
      <c r="D11" s="13" t="str">
        <f>VLOOKUP(C11,'zoznam zapasov pomoc'!$C$6:$E$132,2,0)</f>
        <v>Guassardo / Koňárová</v>
      </c>
      <c r="E11" s="13" t="str">
        <f>VLOOKUP(C11,'zoznam zapasov pomoc'!$C$6:$E$132,3,0)</f>
        <v>Kohlerová / Nemčíková</v>
      </c>
      <c r="F11" s="13" t="s">
        <v>476</v>
      </c>
      <c r="G11" s="13"/>
      <c r="H11" s="18" t="s">
        <v>53</v>
      </c>
      <c r="I11" s="251" t="s">
        <v>477</v>
      </c>
      <c r="J11" s="251" t="s">
        <v>478</v>
      </c>
      <c r="K11" s="251">
        <v>5</v>
      </c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Z47</v>
      </c>
      <c r="B12" s="24"/>
      <c r="C12" s="13">
        <v>7</v>
      </c>
      <c r="D12" s="13" t="str">
        <f>VLOOKUP(C12,'zoznam zapasov pomoc'!$C$6:$E$132,2,0)</f>
        <v>Guassardo / Geročová</v>
      </c>
      <c r="E12" s="13" t="str">
        <f>VLOOKUP(C12,'zoznam zapasov pomoc'!$C$6:$E$132,3,0)</f>
        <v>Kohlerová / Nemčíková</v>
      </c>
      <c r="F12" s="13" t="s">
        <v>476</v>
      </c>
      <c r="G12" s="13"/>
      <c r="H12" s="18" t="s">
        <v>54</v>
      </c>
      <c r="I12" s="251" t="s">
        <v>477</v>
      </c>
      <c r="J12" s="251" t="s">
        <v>478</v>
      </c>
      <c r="K12" s="251">
        <v>6</v>
      </c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Z48</v>
      </c>
      <c r="B13" s="24"/>
      <c r="C13" s="13">
        <v>8</v>
      </c>
      <c r="D13" s="13" t="e">
        <f>VLOOKUP(C13,'zoznam zapasov pomoc'!$C$6:$E$132,2,0)</f>
        <v>#N/A</v>
      </c>
      <c r="E13" s="13" t="e">
        <f>VLOOKUP(C13,'zoznam zapasov pomoc'!$C$6:$E$132,3,0)</f>
        <v>#N/A</v>
      </c>
      <c r="F13" s="13" t="s">
        <v>476</v>
      </c>
      <c r="G13" s="13"/>
      <c r="H13" s="18" t="s">
        <v>55</v>
      </c>
      <c r="I13" s="251"/>
      <c r="J13" s="251"/>
      <c r="K13" s="251"/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Z465</v>
      </c>
      <c r="B14" s="24"/>
      <c r="C14" s="13">
        <v>9</v>
      </c>
      <c r="D14" s="13" t="e">
        <f>VLOOKUP(C14,'zoznam zapasov pomoc'!$C$6:$E$132,2,0)</f>
        <v>#N/A</v>
      </c>
      <c r="E14" s="13" t="e">
        <f>VLOOKUP(C14,'zoznam zapasov pomoc'!$C$6:$E$132,3,0)</f>
        <v>#N/A</v>
      </c>
      <c r="F14" s="13" t="s">
        <v>476</v>
      </c>
      <c r="G14" s="13"/>
      <c r="H14" s="18" t="s">
        <v>263</v>
      </c>
      <c r="I14" s="251" t="s">
        <v>477</v>
      </c>
      <c r="J14" s="251" t="s">
        <v>479</v>
      </c>
      <c r="K14" s="251" t="s">
        <v>52</v>
      </c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Z466</v>
      </c>
      <c r="B15" s="24"/>
      <c r="C15" s="13">
        <v>10</v>
      </c>
      <c r="D15" s="13" t="e">
        <f>VLOOKUP(C15,'zoznam zapasov pomoc'!$C$6:$E$132,2,0)</f>
        <v>#N/A</v>
      </c>
      <c r="E15" s="13" t="e">
        <f>VLOOKUP(C15,'zoznam zapasov pomoc'!$C$6:$E$132,3,0)</f>
        <v>#N/A</v>
      </c>
      <c r="F15" s="13" t="s">
        <v>476</v>
      </c>
      <c r="G15" s="13"/>
      <c r="H15" s="18" t="s">
        <v>264</v>
      </c>
      <c r="I15" s="251" t="s">
        <v>477</v>
      </c>
      <c r="J15" s="251" t="s">
        <v>479</v>
      </c>
      <c r="K15" s="251" t="s">
        <v>53</v>
      </c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Z467</v>
      </c>
      <c r="B16" s="24"/>
      <c r="C16" s="13">
        <v>11</v>
      </c>
      <c r="D16" s="13" t="e">
        <f>VLOOKUP(C16,'zoznam zapasov pomoc'!$C$6:$E$132,2,0)</f>
        <v>#N/A</v>
      </c>
      <c r="E16" s="13" t="e">
        <f>VLOOKUP(C16,'zoznam zapasov pomoc'!$C$6:$E$132,3,0)</f>
        <v>#N/A</v>
      </c>
      <c r="F16" s="13" t="s">
        <v>476</v>
      </c>
      <c r="G16" s="13"/>
      <c r="H16" s="18" t="s">
        <v>265</v>
      </c>
      <c r="I16" s="251" t="s">
        <v>477</v>
      </c>
      <c r="J16" s="251" t="s">
        <v>479</v>
      </c>
      <c r="K16" s="251" t="s">
        <v>54</v>
      </c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Z468</v>
      </c>
      <c r="B17" s="24"/>
      <c r="C17" s="13">
        <v>12</v>
      </c>
      <c r="D17" s="13" t="e">
        <f>VLOOKUP(C17,'zoznam zapasov pomoc'!$C$6:$E$132,2,0)</f>
        <v>#N/A</v>
      </c>
      <c r="E17" s="13" t="e">
        <f>VLOOKUP(C17,'zoznam zapasov pomoc'!$C$6:$E$132,3,0)</f>
        <v>#N/A</v>
      </c>
      <c r="F17" s="13" t="s">
        <v>476</v>
      </c>
      <c r="G17" s="13"/>
      <c r="H17" s="18" t="s">
        <v>266</v>
      </c>
      <c r="I17" s="251" t="s">
        <v>477</v>
      </c>
      <c r="J17" s="251" t="s">
        <v>479</v>
      </c>
      <c r="K17" s="251" t="s">
        <v>52</v>
      </c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Z497</v>
      </c>
      <c r="B18" s="24"/>
      <c r="C18" s="13">
        <v>13</v>
      </c>
      <c r="D18" s="13" t="e">
        <f>VLOOKUP(C18,'zoznam zapasov pomoc'!$C$6:$E$132,2,0)</f>
        <v>#N/A</v>
      </c>
      <c r="E18" s="13" t="e">
        <f>VLOOKUP(C18,'zoznam zapasov pomoc'!$C$6:$E$132,3,0)</f>
        <v>#N/A</v>
      </c>
      <c r="F18" s="13" t="s">
        <v>476</v>
      </c>
      <c r="G18" s="13"/>
      <c r="H18" s="18" t="s">
        <v>295</v>
      </c>
      <c r="I18" s="251" t="s">
        <v>480</v>
      </c>
      <c r="J18" s="251" t="s">
        <v>481</v>
      </c>
      <c r="K18" s="251" t="s">
        <v>45</v>
      </c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Z498</v>
      </c>
      <c r="B19" s="24"/>
      <c r="C19" s="13">
        <v>14</v>
      </c>
      <c r="D19" s="13" t="e">
        <f>VLOOKUP(C19,'zoznam zapasov pomoc'!$C$6:$E$132,2,0)</f>
        <v>#N/A</v>
      </c>
      <c r="E19" s="13" t="e">
        <f>VLOOKUP(C19,'zoznam zapasov pomoc'!$C$6:$E$132,3,0)</f>
        <v>#N/A</v>
      </c>
      <c r="F19" s="13" t="s">
        <v>476</v>
      </c>
      <c r="G19" s="13"/>
      <c r="H19" s="18" t="s">
        <v>296</v>
      </c>
      <c r="I19" s="251" t="s">
        <v>480</v>
      </c>
      <c r="J19" s="251" t="s">
        <v>481</v>
      </c>
      <c r="K19" s="251" t="s">
        <v>47</v>
      </c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Z4113</v>
      </c>
      <c r="B20" s="24"/>
      <c r="C20" s="13">
        <v>15</v>
      </c>
      <c r="D20" s="13" t="e">
        <f>VLOOKUP(C20,'zoznam zapasov pomoc'!$C$6:$E$132,2,0)</f>
        <v>#N/A</v>
      </c>
      <c r="E20" s="13" t="e">
        <f>VLOOKUP(C20,'zoznam zapasov pomoc'!$C$6:$E$132,3,0)</f>
        <v>#N/A</v>
      </c>
      <c r="F20" s="13" t="s">
        <v>476</v>
      </c>
      <c r="G20" s="13"/>
      <c r="H20" s="18" t="s">
        <v>311</v>
      </c>
      <c r="I20" s="251" t="s">
        <v>480</v>
      </c>
      <c r="J20" s="251" t="s">
        <v>481</v>
      </c>
      <c r="K20" s="251" t="s">
        <v>45</v>
      </c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Z4</v>
      </c>
      <c r="B21" s="24"/>
      <c r="C21" s="13">
        <v>16</v>
      </c>
      <c r="D21" s="13" t="e">
        <f>VLOOKUP(C21,'zoznam zapasov pomoc'!$C$6:$E$132,2,0)</f>
        <v>#N/A</v>
      </c>
      <c r="E21" s="13" t="e">
        <f>VLOOKUP(C21,'zoznam zapasov pomoc'!$C$6:$E$132,3,0)</f>
        <v>#N/A</v>
      </c>
      <c r="F21" s="13" t="s">
        <v>476</v>
      </c>
      <c r="G21" s="13"/>
      <c r="H21" s="18"/>
      <c r="I21" s="251"/>
      <c r="J21" s="251"/>
      <c r="K21" s="251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Z4</v>
      </c>
      <c r="B22" s="24"/>
      <c r="C22" s="13">
        <v>17</v>
      </c>
      <c r="D22" s="13" t="e">
        <f>VLOOKUP(C22,'zoznam zapasov pomoc'!$C$6:$E$132,2,0)</f>
        <v>#N/A</v>
      </c>
      <c r="E22" s="13" t="e">
        <f>VLOOKUP(C22,'zoznam zapasov pomoc'!$C$6:$E$132,3,0)</f>
        <v>#N/A</v>
      </c>
      <c r="F22" s="13" t="s">
        <v>476</v>
      </c>
      <c r="G22" s="13"/>
      <c r="H22" s="18"/>
      <c r="I22" s="251"/>
      <c r="J22" s="251"/>
      <c r="K22" s="251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Z4</v>
      </c>
      <c r="B23" s="24"/>
      <c r="C23" s="13">
        <v>18</v>
      </c>
      <c r="D23" s="13" t="e">
        <f>VLOOKUP(C23,'zoznam zapasov pomoc'!$C$6:$E$132,2,0)</f>
        <v>#N/A</v>
      </c>
      <c r="E23" s="13" t="e">
        <f>VLOOKUP(C23,'zoznam zapasov pomoc'!$C$6:$E$132,3,0)</f>
        <v>#N/A</v>
      </c>
      <c r="F23" s="13" t="s">
        <v>476</v>
      </c>
      <c r="G23" s="13"/>
      <c r="H23" s="18"/>
      <c r="I23" s="251"/>
      <c r="J23" s="251"/>
      <c r="K23" s="251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Z4</v>
      </c>
      <c r="B24" s="24"/>
      <c r="C24" s="13">
        <v>19</v>
      </c>
      <c r="D24" s="13" t="e">
        <f>VLOOKUP(C24,'zoznam zapasov pomoc'!$C$6:$E$132,2,0)</f>
        <v>#N/A</v>
      </c>
      <c r="E24" s="13" t="e">
        <f>VLOOKUP(C24,'zoznam zapasov pomoc'!$C$6:$E$132,3,0)</f>
        <v>#N/A</v>
      </c>
      <c r="F24" s="13" t="s">
        <v>476</v>
      </c>
      <c r="G24" s="13"/>
      <c r="H24" s="18"/>
      <c r="I24" s="251"/>
      <c r="J24" s="251"/>
      <c r="K24" s="251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Z4</v>
      </c>
      <c r="B25" s="24"/>
      <c r="C25" s="13">
        <v>20</v>
      </c>
      <c r="D25" s="13" t="e">
        <f>VLOOKUP(C25,'zoznam zapasov pomoc'!$C$6:$E$132,2,0)</f>
        <v>#N/A</v>
      </c>
      <c r="E25" s="13" t="e">
        <f>VLOOKUP(C25,'zoznam zapasov pomoc'!$C$6:$E$132,3,0)</f>
        <v>#N/A</v>
      </c>
      <c r="F25" s="13" t="s">
        <v>476</v>
      </c>
      <c r="G25" s="13"/>
      <c r="H25" s="18"/>
      <c r="I25" s="251"/>
      <c r="J25" s="251"/>
      <c r="K25" s="251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Z4</v>
      </c>
      <c r="B26" s="24"/>
      <c r="C26" s="13">
        <v>21</v>
      </c>
      <c r="D26" s="13" t="e">
        <f>VLOOKUP(C26,'zoznam zapasov pomoc'!$C$6:$E$132,2,0)</f>
        <v>#N/A</v>
      </c>
      <c r="E26" s="13" t="e">
        <f>VLOOKUP(C26,'zoznam zapasov pomoc'!$C$6:$E$132,3,0)</f>
        <v>#N/A</v>
      </c>
      <c r="F26" s="13" t="s">
        <v>476</v>
      </c>
      <c r="G26" s="13"/>
      <c r="H26" s="18"/>
      <c r="I26" s="251"/>
      <c r="J26" s="251"/>
      <c r="K26" s="251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Z4</v>
      </c>
      <c r="B27" s="24"/>
      <c r="C27" s="13">
        <v>22</v>
      </c>
      <c r="D27" s="13" t="e">
        <f>VLOOKUP(C27,'zoznam zapasov pomoc'!$C$6:$E$132,2,0)</f>
        <v>#N/A</v>
      </c>
      <c r="E27" s="13" t="e">
        <f>VLOOKUP(C27,'zoznam zapasov pomoc'!$C$6:$E$132,3,0)</f>
        <v>#N/A</v>
      </c>
      <c r="F27" s="13" t="s">
        <v>476</v>
      </c>
      <c r="G27" s="13"/>
      <c r="H27" s="18"/>
      <c r="I27" s="251"/>
      <c r="J27" s="251"/>
      <c r="K27" s="251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Z4</v>
      </c>
      <c r="B28" s="24"/>
      <c r="C28" s="13">
        <v>23</v>
      </c>
      <c r="D28" s="13" t="e">
        <f>VLOOKUP(C28,'zoznam zapasov pomoc'!$C$6:$E$132,2,0)</f>
        <v>#N/A</v>
      </c>
      <c r="E28" s="13" t="e">
        <f>VLOOKUP(C28,'zoznam zapasov pomoc'!$C$6:$E$132,3,0)</f>
        <v>#N/A</v>
      </c>
      <c r="F28" s="13" t="s">
        <v>476</v>
      </c>
      <c r="G28" s="13"/>
      <c r="H28" s="18"/>
      <c r="I28" s="251"/>
      <c r="J28" s="251"/>
      <c r="K28" s="251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Z4</v>
      </c>
      <c r="B29" s="24"/>
      <c r="C29" s="13">
        <v>24</v>
      </c>
      <c r="D29" s="13" t="e">
        <f>VLOOKUP(C29,'zoznam zapasov pomoc'!$C$6:$E$132,2,0)</f>
        <v>#N/A</v>
      </c>
      <c r="E29" s="13" t="e">
        <f>VLOOKUP(C29,'zoznam zapasov pomoc'!$C$6:$E$132,3,0)</f>
        <v>#N/A</v>
      </c>
      <c r="F29" s="13" t="s">
        <v>476</v>
      </c>
      <c r="G29" s="13"/>
      <c r="H29" s="18"/>
      <c r="I29" s="251"/>
      <c r="J29" s="251"/>
      <c r="K29" s="251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Z4</v>
      </c>
      <c r="B30" s="24"/>
      <c r="C30" s="13">
        <v>25</v>
      </c>
      <c r="D30" s="13" t="e">
        <f>VLOOKUP(C30,'zoznam zapasov pomoc'!$C$6:$E$132,2,0)</f>
        <v>#N/A</v>
      </c>
      <c r="E30" s="13" t="e">
        <f>VLOOKUP(C30,'zoznam zapasov pomoc'!$C$6:$E$132,3,0)</f>
        <v>#N/A</v>
      </c>
      <c r="F30" s="13" t="s">
        <v>476</v>
      </c>
      <c r="G30" s="13"/>
      <c r="H30" s="18"/>
      <c r="I30" s="251"/>
      <c r="J30" s="251"/>
      <c r="K30" s="251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Z4</v>
      </c>
      <c r="B31" s="24"/>
      <c r="C31" s="13">
        <v>26</v>
      </c>
      <c r="D31" s="13" t="e">
        <f>VLOOKUP(C31,'zoznam zapasov pomoc'!$C$6:$E$132,2,0)</f>
        <v>#N/A</v>
      </c>
      <c r="E31" s="13" t="e">
        <f>VLOOKUP(C31,'zoznam zapasov pomoc'!$C$6:$E$132,3,0)</f>
        <v>#N/A</v>
      </c>
      <c r="F31" s="13" t="s">
        <v>476</v>
      </c>
      <c r="G31" s="13"/>
      <c r="H31" s="18"/>
      <c r="I31" s="251"/>
      <c r="J31" s="251"/>
      <c r="K31" s="251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Z4</v>
      </c>
      <c r="B32" s="24"/>
      <c r="C32" s="13">
        <v>27</v>
      </c>
      <c r="D32" s="13" t="e">
        <f>VLOOKUP(C32,'zoznam zapasov pomoc'!$C$6:$E$132,2,0)</f>
        <v>#N/A</v>
      </c>
      <c r="E32" s="13" t="e">
        <f>VLOOKUP(C32,'zoznam zapasov pomoc'!$C$6:$E$132,3,0)</f>
        <v>#N/A</v>
      </c>
      <c r="F32" s="13" t="s">
        <v>476</v>
      </c>
      <c r="G32" s="13"/>
      <c r="H32" s="18"/>
      <c r="I32" s="251"/>
      <c r="J32" s="251"/>
      <c r="K32" s="251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Z4</v>
      </c>
      <c r="B33" s="24"/>
      <c r="C33" s="13">
        <v>28</v>
      </c>
      <c r="D33" s="13" t="e">
        <f>VLOOKUP(C33,'zoznam zapasov pomoc'!$C$6:$E$132,2,0)</f>
        <v>#N/A</v>
      </c>
      <c r="E33" s="13" t="e">
        <f>VLOOKUP(C33,'zoznam zapasov pomoc'!$C$6:$E$132,3,0)</f>
        <v>#N/A</v>
      </c>
      <c r="F33" s="13" t="s">
        <v>476</v>
      </c>
      <c r="G33" s="13"/>
      <c r="H33" s="18"/>
      <c r="I33" s="251"/>
      <c r="J33" s="251"/>
      <c r="K33" s="251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Z4</v>
      </c>
      <c r="B34" s="24"/>
      <c r="C34" s="13">
        <v>29</v>
      </c>
      <c r="D34" s="13" t="e">
        <f>VLOOKUP(C34,'zoznam zapasov pomoc'!$C$6:$E$132,2,0)</f>
        <v>#N/A</v>
      </c>
      <c r="E34" s="13" t="e">
        <f>VLOOKUP(C34,'zoznam zapasov pomoc'!$C$6:$E$132,3,0)</f>
        <v>#N/A</v>
      </c>
      <c r="F34" s="13" t="s">
        <v>476</v>
      </c>
      <c r="G34" s="13"/>
      <c r="H34" s="18"/>
      <c r="I34" s="251"/>
      <c r="J34" s="251"/>
      <c r="K34" s="251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Z4</v>
      </c>
      <c r="B35" s="24"/>
      <c r="C35" s="13">
        <v>30</v>
      </c>
      <c r="D35" s="13" t="e">
        <f>VLOOKUP(C35,'zoznam zapasov pomoc'!$C$6:$E$132,2,0)</f>
        <v>#N/A</v>
      </c>
      <c r="E35" s="13" t="e">
        <f>VLOOKUP(C35,'zoznam zapasov pomoc'!$C$6:$E$132,3,0)</f>
        <v>#N/A</v>
      </c>
      <c r="F35" s="13" t="s">
        <v>476</v>
      </c>
      <c r="G35" s="13"/>
      <c r="H35" s="18"/>
      <c r="I35" s="251"/>
      <c r="J35" s="251"/>
      <c r="K35" s="251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Z4</v>
      </c>
      <c r="B36" s="24"/>
      <c r="C36" s="13">
        <v>31</v>
      </c>
      <c r="D36" s="13" t="e">
        <f>VLOOKUP(C36,'zoznam zapasov pomoc'!$C$6:$E$132,2,0)</f>
        <v>#N/A</v>
      </c>
      <c r="E36" s="13" t="e">
        <f>VLOOKUP(C36,'zoznam zapasov pomoc'!$C$6:$E$132,3,0)</f>
        <v>#N/A</v>
      </c>
      <c r="F36" s="13" t="s">
        <v>476</v>
      </c>
      <c r="G36" s="13"/>
      <c r="H36" s="18"/>
      <c r="I36" s="251"/>
      <c r="J36" s="251"/>
      <c r="K36" s="251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Z4</v>
      </c>
      <c r="B37" s="24"/>
      <c r="C37" s="13">
        <v>32</v>
      </c>
      <c r="D37" s="13" t="e">
        <f>VLOOKUP(C37,'zoznam zapasov pomoc'!$C$6:$E$132,2,0)</f>
        <v>#N/A</v>
      </c>
      <c r="E37" s="13" t="e">
        <f>VLOOKUP(C37,'zoznam zapasov pomoc'!$C$6:$E$132,3,0)</f>
        <v>#N/A</v>
      </c>
      <c r="F37" s="13" t="s">
        <v>476</v>
      </c>
      <c r="G37" s="13"/>
      <c r="H37" s="18"/>
      <c r="I37" s="251"/>
      <c r="J37" s="251"/>
      <c r="K37" s="251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Z4</v>
      </c>
      <c r="B38" s="24"/>
      <c r="C38" s="13">
        <v>33</v>
      </c>
      <c r="D38" s="13" t="e">
        <f>VLOOKUP(C38,'zoznam zapasov pomoc'!$C$6:$E$132,2,0)</f>
        <v>#N/A</v>
      </c>
      <c r="E38" s="13" t="e">
        <f>VLOOKUP(C38,'zoznam zapasov pomoc'!$C$6:$E$132,3,0)</f>
        <v>#N/A</v>
      </c>
      <c r="F38" s="13" t="s">
        <v>476</v>
      </c>
      <c r="G38" s="13"/>
      <c r="H38" s="18"/>
      <c r="I38" s="251"/>
      <c r="J38" s="251"/>
      <c r="K38" s="251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Z4</v>
      </c>
      <c r="B39" s="24"/>
      <c r="C39" s="13">
        <v>34</v>
      </c>
      <c r="D39" s="13" t="e">
        <f>VLOOKUP(C39,'zoznam zapasov pomoc'!$C$6:$E$132,2,0)</f>
        <v>#N/A</v>
      </c>
      <c r="E39" s="13" t="e">
        <f>VLOOKUP(C39,'zoznam zapasov pomoc'!$C$6:$E$132,3,0)</f>
        <v>#N/A</v>
      </c>
      <c r="F39" s="13" t="s">
        <v>476</v>
      </c>
      <c r="G39" s="13"/>
      <c r="H39" s="18"/>
      <c r="I39" s="251"/>
      <c r="J39" s="251"/>
      <c r="K39" s="251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Z4</v>
      </c>
      <c r="B40" s="24"/>
      <c r="C40" s="13">
        <v>35</v>
      </c>
      <c r="D40" s="13" t="e">
        <f>VLOOKUP(C40,'zoznam zapasov pomoc'!$C$6:$E$132,2,0)</f>
        <v>#N/A</v>
      </c>
      <c r="E40" s="13" t="e">
        <f>VLOOKUP(C40,'zoznam zapasov pomoc'!$C$6:$E$132,3,0)</f>
        <v>#N/A</v>
      </c>
      <c r="F40" s="13" t="s">
        <v>476</v>
      </c>
      <c r="G40" s="13"/>
      <c r="H40" s="18"/>
      <c r="I40" s="251"/>
      <c r="J40" s="251"/>
      <c r="K40" s="251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Z4</v>
      </c>
      <c r="B41" s="24"/>
      <c r="C41" s="13">
        <v>36</v>
      </c>
      <c r="D41" s="13" t="e">
        <f>VLOOKUP(C41,'zoznam zapasov pomoc'!$C$6:$E$132,2,0)</f>
        <v>#N/A</v>
      </c>
      <c r="E41" s="13" t="e">
        <f>VLOOKUP(C41,'zoznam zapasov pomoc'!$C$6:$E$132,3,0)</f>
        <v>#N/A</v>
      </c>
      <c r="F41" s="13" t="s">
        <v>476</v>
      </c>
      <c r="G41" s="13"/>
      <c r="H41" s="18"/>
      <c r="I41" s="251"/>
      <c r="J41" s="251"/>
      <c r="K41" s="251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Z4</v>
      </c>
      <c r="B42" s="24"/>
      <c r="C42" s="13">
        <v>37</v>
      </c>
      <c r="D42" s="13" t="e">
        <f>VLOOKUP(C42,'zoznam zapasov pomoc'!$C$6:$E$132,2,0)</f>
        <v>#N/A</v>
      </c>
      <c r="E42" s="13" t="e">
        <f>VLOOKUP(C42,'zoznam zapasov pomoc'!$C$6:$E$132,3,0)</f>
        <v>#N/A</v>
      </c>
      <c r="F42" s="13" t="s">
        <v>476</v>
      </c>
      <c r="G42" s="13"/>
      <c r="H42" s="18"/>
      <c r="I42" s="251"/>
      <c r="J42" s="251"/>
      <c r="K42" s="251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Z4</v>
      </c>
      <c r="B43" s="24"/>
      <c r="C43" s="13">
        <v>38</v>
      </c>
      <c r="D43" s="13" t="e">
        <f>VLOOKUP(C43,'zoznam zapasov pomoc'!$C$6:$E$132,2,0)</f>
        <v>#N/A</v>
      </c>
      <c r="E43" s="13" t="e">
        <f>VLOOKUP(C43,'zoznam zapasov pomoc'!$C$6:$E$132,3,0)</f>
        <v>#N/A</v>
      </c>
      <c r="F43" s="13" t="s">
        <v>476</v>
      </c>
      <c r="G43" s="13"/>
      <c r="H43" s="18"/>
      <c r="I43" s="251"/>
      <c r="J43" s="251"/>
      <c r="K43" s="251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Z4</v>
      </c>
      <c r="B44" s="24"/>
      <c r="C44" s="13">
        <v>39</v>
      </c>
      <c r="D44" s="13" t="e">
        <f>VLOOKUP(C44,'zoznam zapasov pomoc'!$C$6:$E$132,2,0)</f>
        <v>#N/A</v>
      </c>
      <c r="E44" s="13" t="e">
        <f>VLOOKUP(C44,'zoznam zapasov pomoc'!$C$6:$E$132,3,0)</f>
        <v>#N/A</v>
      </c>
      <c r="F44" s="13" t="s">
        <v>476</v>
      </c>
      <c r="G44" s="13"/>
      <c r="H44" s="18"/>
      <c r="I44" s="251"/>
      <c r="J44" s="251"/>
      <c r="K44" s="251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Z4</v>
      </c>
      <c r="B45" s="24"/>
      <c r="C45" s="13">
        <v>40</v>
      </c>
      <c r="D45" s="13" t="e">
        <f>VLOOKUP(C45,'zoznam zapasov pomoc'!$C$6:$E$132,2,0)</f>
        <v>#N/A</v>
      </c>
      <c r="E45" s="13" t="e">
        <f>VLOOKUP(C45,'zoznam zapasov pomoc'!$C$6:$E$132,3,0)</f>
        <v>#N/A</v>
      </c>
      <c r="F45" s="13" t="s">
        <v>476</v>
      </c>
      <c r="G45" s="13"/>
      <c r="H45" s="18"/>
      <c r="I45" s="251"/>
      <c r="J45" s="251"/>
      <c r="K45" s="251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Z4</v>
      </c>
      <c r="B46" s="24"/>
      <c r="C46" s="13">
        <v>41</v>
      </c>
      <c r="D46" s="13" t="e">
        <f>VLOOKUP(C46,'zoznam zapasov pomoc'!$C$6:$E$132,2,0)</f>
        <v>#N/A</v>
      </c>
      <c r="E46" s="13" t="e">
        <f>VLOOKUP(C46,'zoznam zapasov pomoc'!$C$6:$E$132,3,0)</f>
        <v>#N/A</v>
      </c>
      <c r="F46" s="13" t="s">
        <v>476</v>
      </c>
      <c r="G46" s="13"/>
      <c r="H46" s="18"/>
      <c r="I46" s="251"/>
      <c r="J46" s="251"/>
      <c r="K46" s="251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Z4</v>
      </c>
      <c r="B47" s="24"/>
      <c r="C47" s="13">
        <v>42</v>
      </c>
      <c r="D47" s="13" t="e">
        <f>VLOOKUP(C47,'zoznam zapasov pomoc'!$C$6:$E$132,2,0)</f>
        <v>#N/A</v>
      </c>
      <c r="E47" s="13" t="e">
        <f>VLOOKUP(C47,'zoznam zapasov pomoc'!$C$6:$E$132,3,0)</f>
        <v>#N/A</v>
      </c>
      <c r="F47" s="13" t="s">
        <v>476</v>
      </c>
      <c r="G47" s="13"/>
      <c r="H47" s="18"/>
      <c r="I47" s="251"/>
      <c r="J47" s="251"/>
      <c r="K47" s="251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Z4</v>
      </c>
      <c r="B48" s="24"/>
      <c r="C48" s="13">
        <v>43</v>
      </c>
      <c r="D48" s="13" t="e">
        <f>VLOOKUP(C48,'zoznam zapasov pomoc'!$C$6:$E$132,2,0)</f>
        <v>#N/A</v>
      </c>
      <c r="E48" s="13" t="e">
        <f>VLOOKUP(C48,'zoznam zapasov pomoc'!$C$6:$E$132,3,0)</f>
        <v>#N/A</v>
      </c>
      <c r="F48" s="13" t="s">
        <v>476</v>
      </c>
      <c r="G48" s="13"/>
      <c r="H48" s="18"/>
      <c r="I48" s="251"/>
      <c r="J48" s="251"/>
      <c r="K48" s="251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Z4</v>
      </c>
      <c r="B49" s="24"/>
      <c r="C49" s="13">
        <v>44</v>
      </c>
      <c r="D49" s="13" t="e">
        <f>VLOOKUP(C49,'zoznam zapasov pomoc'!$C$6:$E$132,2,0)</f>
        <v>#N/A</v>
      </c>
      <c r="E49" s="13" t="e">
        <f>VLOOKUP(C49,'zoznam zapasov pomoc'!$C$6:$E$132,3,0)</f>
        <v>#N/A</v>
      </c>
      <c r="F49" s="13" t="s">
        <v>476</v>
      </c>
      <c r="G49" s="13"/>
      <c r="H49" s="18"/>
      <c r="I49" s="251"/>
      <c r="J49" s="251"/>
      <c r="K49" s="251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Z4</v>
      </c>
      <c r="B50" s="24"/>
      <c r="C50" s="13">
        <v>45</v>
      </c>
      <c r="D50" s="13" t="e">
        <f>VLOOKUP(C50,'zoznam zapasov pomoc'!$C$6:$E$132,2,0)</f>
        <v>#N/A</v>
      </c>
      <c r="E50" s="13" t="e">
        <f>VLOOKUP(C50,'zoznam zapasov pomoc'!$C$6:$E$132,3,0)</f>
        <v>#N/A</v>
      </c>
      <c r="F50" s="13" t="s">
        <v>476</v>
      </c>
      <c r="G50" s="13"/>
      <c r="H50" s="18"/>
      <c r="I50" s="251"/>
      <c r="J50" s="251"/>
      <c r="K50" s="251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Z4</v>
      </c>
      <c r="B51" s="24"/>
      <c r="C51" s="13">
        <v>46</v>
      </c>
      <c r="D51" s="13" t="e">
        <f>VLOOKUP(C51,'zoznam zapasov pomoc'!$C$6:$E$132,2,0)</f>
        <v>#N/A</v>
      </c>
      <c r="E51" s="13" t="e">
        <f>VLOOKUP(C51,'zoznam zapasov pomoc'!$C$6:$E$132,3,0)</f>
        <v>#N/A</v>
      </c>
      <c r="F51" s="13" t="s">
        <v>476</v>
      </c>
      <c r="G51" s="13"/>
      <c r="H51" s="18"/>
      <c r="I51" s="251"/>
      <c r="J51" s="251"/>
      <c r="K51" s="251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Z4</v>
      </c>
      <c r="B52" s="24"/>
      <c r="C52" s="13">
        <v>47</v>
      </c>
      <c r="D52" s="13" t="e">
        <f>VLOOKUP(C52,'zoznam zapasov pomoc'!$C$6:$E$132,2,0)</f>
        <v>#N/A</v>
      </c>
      <c r="E52" s="13" t="e">
        <f>VLOOKUP(C52,'zoznam zapasov pomoc'!$C$6:$E$132,3,0)</f>
        <v>#N/A</v>
      </c>
      <c r="F52" s="13" t="s">
        <v>476</v>
      </c>
      <c r="G52" s="13"/>
      <c r="H52" s="18"/>
      <c r="I52" s="251"/>
      <c r="J52" s="251"/>
      <c r="K52" s="251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Z4</v>
      </c>
      <c r="B53" s="24"/>
      <c r="C53" s="13">
        <v>48</v>
      </c>
      <c r="D53" s="13" t="e">
        <f>VLOOKUP(C53,'zoznam zapasov pomoc'!$C$6:$E$132,2,0)</f>
        <v>#N/A</v>
      </c>
      <c r="E53" s="13" t="e">
        <f>VLOOKUP(C53,'zoznam zapasov pomoc'!$C$6:$E$132,3,0)</f>
        <v>#N/A</v>
      </c>
      <c r="F53" s="13" t="s">
        <v>476</v>
      </c>
      <c r="G53" s="13"/>
      <c r="H53" s="18"/>
      <c r="I53" s="251"/>
      <c r="J53" s="251"/>
      <c r="K53" s="251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Z4</v>
      </c>
      <c r="B54" s="24"/>
      <c r="C54" s="13">
        <v>49</v>
      </c>
      <c r="D54" s="13" t="e">
        <f>VLOOKUP(C54,'zoznam zapasov pomoc'!$C$6:$E$132,2,0)</f>
        <v>#N/A</v>
      </c>
      <c r="E54" s="13" t="e">
        <f>VLOOKUP(C54,'zoznam zapasov pomoc'!$C$6:$E$132,3,0)</f>
        <v>#N/A</v>
      </c>
      <c r="F54" s="13" t="s">
        <v>476</v>
      </c>
      <c r="G54" s="13"/>
      <c r="H54" s="18"/>
      <c r="I54" s="251"/>
      <c r="J54" s="251"/>
      <c r="K54" s="251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Z4</v>
      </c>
      <c r="B55" s="24"/>
      <c r="C55" s="13">
        <v>50</v>
      </c>
      <c r="D55" s="13" t="e">
        <f>VLOOKUP(C55,'zoznam zapasov pomoc'!$C$6:$E$132,2,0)</f>
        <v>#N/A</v>
      </c>
      <c r="E55" s="13" t="e">
        <f>VLOOKUP(C55,'zoznam zapasov pomoc'!$C$6:$E$132,3,0)</f>
        <v>#N/A</v>
      </c>
      <c r="F55" s="13" t="s">
        <v>476</v>
      </c>
      <c r="G55" s="13"/>
      <c r="H55" s="18"/>
      <c r="I55" s="251"/>
      <c r="J55" s="251"/>
      <c r="K55" s="251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Z4</v>
      </c>
      <c r="B56" s="24"/>
      <c r="C56" s="13">
        <v>51</v>
      </c>
      <c r="D56" s="13" t="e">
        <f>VLOOKUP(C56,'zoznam zapasov pomoc'!$C$6:$E$132,2,0)</f>
        <v>#N/A</v>
      </c>
      <c r="E56" s="13" t="e">
        <f>VLOOKUP(C56,'zoznam zapasov pomoc'!$C$6:$E$132,3,0)</f>
        <v>#N/A</v>
      </c>
      <c r="F56" s="13" t="s">
        <v>476</v>
      </c>
      <c r="G56" s="13"/>
      <c r="H56" s="18"/>
      <c r="I56" s="251"/>
      <c r="J56" s="251"/>
      <c r="K56" s="251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Z4</v>
      </c>
      <c r="B57" s="24"/>
      <c r="C57" s="13">
        <v>52</v>
      </c>
      <c r="D57" s="13" t="e">
        <f>VLOOKUP(C57,'zoznam zapasov pomoc'!$C$6:$E$132,2,0)</f>
        <v>#N/A</v>
      </c>
      <c r="E57" s="13" t="e">
        <f>VLOOKUP(C57,'zoznam zapasov pomoc'!$C$6:$E$132,3,0)</f>
        <v>#N/A</v>
      </c>
      <c r="F57" s="13" t="s">
        <v>476</v>
      </c>
      <c r="G57" s="13"/>
      <c r="H57" s="18"/>
      <c r="I57" s="251"/>
      <c r="J57" s="251"/>
      <c r="K57" s="251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Z4</v>
      </c>
      <c r="B58" s="24"/>
      <c r="C58" s="13">
        <v>53</v>
      </c>
      <c r="D58" s="13" t="e">
        <f>VLOOKUP(C58,'zoznam zapasov pomoc'!$C$6:$E$132,2,0)</f>
        <v>#N/A</v>
      </c>
      <c r="E58" s="13" t="e">
        <f>VLOOKUP(C58,'zoznam zapasov pomoc'!$C$6:$E$132,3,0)</f>
        <v>#N/A</v>
      </c>
      <c r="F58" s="13" t="s">
        <v>476</v>
      </c>
      <c r="G58" s="13"/>
      <c r="H58" s="18"/>
      <c r="I58" s="251"/>
      <c r="J58" s="251"/>
      <c r="K58" s="251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Z4</v>
      </c>
      <c r="B59" s="24"/>
      <c r="C59" s="13">
        <v>54</v>
      </c>
      <c r="D59" s="13" t="e">
        <f>VLOOKUP(C59,'zoznam zapasov pomoc'!$C$6:$E$132,2,0)</f>
        <v>#N/A</v>
      </c>
      <c r="E59" s="13" t="e">
        <f>VLOOKUP(C59,'zoznam zapasov pomoc'!$C$6:$E$132,3,0)</f>
        <v>#N/A</v>
      </c>
      <c r="F59" s="13" t="s">
        <v>476</v>
      </c>
      <c r="G59" s="13"/>
      <c r="H59" s="18"/>
      <c r="I59" s="251"/>
      <c r="J59" s="251"/>
      <c r="K59" s="251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Z4</v>
      </c>
      <c r="B60" s="24"/>
      <c r="C60" s="13">
        <v>55</v>
      </c>
      <c r="D60" s="13" t="e">
        <f>VLOOKUP(C60,'zoznam zapasov pomoc'!$C$6:$E$132,2,0)</f>
        <v>#N/A</v>
      </c>
      <c r="E60" s="13" t="e">
        <f>VLOOKUP(C60,'zoznam zapasov pomoc'!$C$6:$E$132,3,0)</f>
        <v>#N/A</v>
      </c>
      <c r="F60" s="13" t="s">
        <v>476</v>
      </c>
      <c r="G60" s="13"/>
      <c r="H60" s="18"/>
      <c r="I60" s="251"/>
      <c r="J60" s="251"/>
      <c r="K60" s="251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Z4</v>
      </c>
      <c r="B61" s="24"/>
      <c r="C61" s="13">
        <v>56</v>
      </c>
      <c r="D61" s="13" t="e">
        <f>VLOOKUP(C61,'zoznam zapasov pomoc'!$C$6:$E$132,2,0)</f>
        <v>#N/A</v>
      </c>
      <c r="E61" s="13" t="e">
        <f>VLOOKUP(C61,'zoznam zapasov pomoc'!$C$6:$E$132,3,0)</f>
        <v>#N/A</v>
      </c>
      <c r="F61" s="13" t="s">
        <v>476</v>
      </c>
      <c r="G61" s="13"/>
      <c r="H61" s="18"/>
      <c r="I61" s="251"/>
      <c r="J61" s="251"/>
      <c r="K61" s="251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Z4</v>
      </c>
      <c r="B62" s="24"/>
      <c r="C62" s="13">
        <v>57</v>
      </c>
      <c r="D62" s="13" t="e">
        <f>VLOOKUP(C62,'zoznam zapasov pomoc'!$C$6:$E$132,2,0)</f>
        <v>#N/A</v>
      </c>
      <c r="E62" s="13" t="e">
        <f>VLOOKUP(C62,'zoznam zapasov pomoc'!$C$6:$E$132,3,0)</f>
        <v>#N/A</v>
      </c>
      <c r="F62" s="13" t="s">
        <v>476</v>
      </c>
      <c r="G62" s="13"/>
      <c r="H62" s="18"/>
      <c r="I62" s="251"/>
      <c r="J62" s="251"/>
      <c r="K62" s="251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Z4</v>
      </c>
      <c r="B63" s="24"/>
      <c r="C63" s="13">
        <v>58</v>
      </c>
      <c r="D63" s="13" t="e">
        <f>VLOOKUP(C63,'zoznam zapasov pomoc'!$C$6:$E$132,2,0)</f>
        <v>#N/A</v>
      </c>
      <c r="E63" s="13" t="e">
        <f>VLOOKUP(C63,'zoznam zapasov pomoc'!$C$6:$E$132,3,0)</f>
        <v>#N/A</v>
      </c>
      <c r="F63" s="13" t="s">
        <v>476</v>
      </c>
      <c r="G63" s="13"/>
      <c r="H63" s="18"/>
      <c r="I63" s="251"/>
      <c r="J63" s="251"/>
      <c r="K63" s="251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Z4</v>
      </c>
      <c r="B64" s="24"/>
      <c r="C64" s="13">
        <v>59</v>
      </c>
      <c r="D64" s="13" t="e">
        <f>VLOOKUP(C64,'zoznam zapasov pomoc'!$C$6:$E$132,2,0)</f>
        <v>#N/A</v>
      </c>
      <c r="E64" s="13" t="e">
        <f>VLOOKUP(C64,'zoznam zapasov pomoc'!$C$6:$E$132,3,0)</f>
        <v>#N/A</v>
      </c>
      <c r="F64" s="13" t="s">
        <v>476</v>
      </c>
      <c r="G64" s="13"/>
      <c r="H64" s="18"/>
      <c r="I64" s="251"/>
      <c r="J64" s="251"/>
      <c r="K64" s="251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Z4</v>
      </c>
      <c r="B65" s="24"/>
      <c r="C65" s="13">
        <v>60</v>
      </c>
      <c r="D65" s="13" t="e">
        <f>VLOOKUP(C65,'zoznam zapasov pomoc'!$C$6:$E$132,2,0)</f>
        <v>#N/A</v>
      </c>
      <c r="E65" s="13" t="e">
        <f>VLOOKUP(C65,'zoznam zapasov pomoc'!$C$6:$E$132,3,0)</f>
        <v>#N/A</v>
      </c>
      <c r="F65" s="13" t="s">
        <v>476</v>
      </c>
      <c r="G65" s="13"/>
      <c r="H65" s="18"/>
      <c r="I65" s="251"/>
      <c r="J65" s="251"/>
      <c r="K65" s="251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Z4</v>
      </c>
      <c r="B66" s="24"/>
      <c r="C66" s="13">
        <v>61</v>
      </c>
      <c r="D66" s="13" t="e">
        <f>VLOOKUP(C66,'zoznam zapasov pomoc'!$C$6:$E$132,2,0)</f>
        <v>#N/A</v>
      </c>
      <c r="E66" s="13" t="e">
        <f>VLOOKUP(C66,'zoznam zapasov pomoc'!$C$6:$E$132,3,0)</f>
        <v>#N/A</v>
      </c>
      <c r="F66" s="13" t="s">
        <v>476</v>
      </c>
      <c r="G66" s="13"/>
      <c r="H66" s="18"/>
      <c r="I66" s="251"/>
      <c r="J66" s="251"/>
      <c r="K66" s="251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Z4</v>
      </c>
      <c r="B67" s="24"/>
      <c r="C67" s="13">
        <v>62</v>
      </c>
      <c r="D67" s="13" t="e">
        <f>VLOOKUP(C67,'zoznam zapasov pomoc'!$C$6:$E$132,2,0)</f>
        <v>#N/A</v>
      </c>
      <c r="E67" s="13" t="e">
        <f>VLOOKUP(C67,'zoznam zapasov pomoc'!$C$6:$E$132,3,0)</f>
        <v>#N/A</v>
      </c>
      <c r="F67" s="13" t="s">
        <v>476</v>
      </c>
      <c r="G67" s="13"/>
      <c r="H67" s="18"/>
      <c r="I67" s="251"/>
      <c r="J67" s="251"/>
      <c r="K67" s="251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Z4</v>
      </c>
      <c r="B68" s="24"/>
      <c r="C68" s="13">
        <v>63</v>
      </c>
      <c r="D68" s="13" t="e">
        <f>VLOOKUP(C68,'zoznam zapasov pomoc'!$C$6:$E$132,2,0)</f>
        <v>#N/A</v>
      </c>
      <c r="E68" s="13" t="e">
        <f>VLOOKUP(C68,'zoznam zapasov pomoc'!$C$6:$E$132,3,0)</f>
        <v>#N/A</v>
      </c>
      <c r="F68" s="13" t="s">
        <v>476</v>
      </c>
      <c r="G68" s="13"/>
      <c r="H68" s="18"/>
      <c r="I68" s="251"/>
      <c r="J68" s="251"/>
      <c r="K68" s="251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Z4</v>
      </c>
      <c r="B69" s="24"/>
      <c r="C69" s="13">
        <v>64</v>
      </c>
      <c r="D69" s="13" t="e">
        <f>VLOOKUP(C69,'zoznam zapasov pomoc'!$C$6:$E$132,2,0)</f>
        <v>#N/A</v>
      </c>
      <c r="E69" s="13" t="e">
        <f>VLOOKUP(C69,'zoznam zapasov pomoc'!$C$6:$E$132,3,0)</f>
        <v>#N/A</v>
      </c>
      <c r="F69" s="13" t="s">
        <v>476</v>
      </c>
      <c r="G69" s="13"/>
      <c r="H69" s="18"/>
      <c r="I69" s="251"/>
      <c r="J69" s="251"/>
      <c r="K69" s="251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si="0"/>
        <v>Z4</v>
      </c>
      <c r="C70" s="13">
        <v>65</v>
      </c>
      <c r="D70" s="13" t="e">
        <f>VLOOKUP(C70,'zoznam zapasov pomoc'!$C$6:$E$132,2,0)</f>
        <v>#N/A</v>
      </c>
      <c r="E70" s="13" t="e">
        <f>VLOOKUP(C70,'zoznam zapasov pomoc'!$C$6:$E$132,3,0)</f>
        <v>#N/A</v>
      </c>
      <c r="F70" s="13" t="s">
        <v>476</v>
      </c>
      <c r="G70" s="13"/>
      <c r="H70" s="18"/>
      <c r="I70" s="251"/>
      <c r="J70" s="251"/>
      <c r="K70" s="251"/>
      <c r="L70" s="12"/>
      <c r="M70" s="11"/>
      <c r="N70" s="11"/>
      <c r="O70" s="11"/>
      <c r="P70" s="21" t="e">
        <f t="shared" si="1"/>
        <v>#N/A</v>
      </c>
      <c r="Q70" s="21" t="e">
        <f t="shared" si="2"/>
        <v>#N/A</v>
      </c>
    </row>
    <row r="71" spans="1:17" ht="36.6" x14ac:dyDescent="0.7">
      <c r="A71" s="23" t="str">
        <f t="shared" ref="A71:A132" si="3">CONCATENATE(F71,G71,H71)</f>
        <v>Z4</v>
      </c>
      <c r="C71" s="13">
        <v>66</v>
      </c>
      <c r="D71" s="13" t="e">
        <f>VLOOKUP(C71,'zoznam zapasov pomoc'!$C$6:$E$132,2,0)</f>
        <v>#N/A</v>
      </c>
      <c r="E71" s="13" t="e">
        <f>VLOOKUP(C71,'zoznam zapasov pomoc'!$C$6:$E$132,3,0)</f>
        <v>#N/A</v>
      </c>
      <c r="F71" s="13" t="s">
        <v>476</v>
      </c>
      <c r="G71" s="13"/>
      <c r="H71" s="18"/>
      <c r="I71" s="251"/>
      <c r="J71" s="251"/>
      <c r="K71" s="251"/>
      <c r="L71" s="12"/>
      <c r="M71" s="11"/>
      <c r="N71" s="11"/>
      <c r="O71" s="11"/>
      <c r="P71" s="21" t="e">
        <f t="shared" ref="P71:P132" si="4">CONCATENATE(F71,VLOOKUP(G71,$S$5:$T$14,2,0),LEFT(H71,1))</f>
        <v>#N/A</v>
      </c>
      <c r="Q71" s="21" t="e">
        <f t="shared" ref="Q71:Q132" si="5">CONCATENATE(F71,VLOOKUP(G71,$S$5:$T$14,2,0),RIGHT(H71,1))</f>
        <v>#N/A</v>
      </c>
    </row>
    <row r="72" spans="1:17" ht="36.6" x14ac:dyDescent="0.7">
      <c r="A72" s="23" t="str">
        <f t="shared" si="3"/>
        <v>Z4</v>
      </c>
      <c r="C72" s="13">
        <v>67</v>
      </c>
      <c r="D72" s="13" t="e">
        <f>VLOOKUP(C72,'zoznam zapasov pomoc'!$C$6:$E$132,2,0)</f>
        <v>#N/A</v>
      </c>
      <c r="E72" s="13" t="e">
        <f>VLOOKUP(C72,'zoznam zapasov pomoc'!$C$6:$E$132,3,0)</f>
        <v>#N/A</v>
      </c>
      <c r="F72" s="13" t="s">
        <v>476</v>
      </c>
      <c r="G72" s="13"/>
      <c r="H72" s="18"/>
      <c r="I72" s="251"/>
      <c r="J72" s="251"/>
      <c r="K72" s="251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Z4</v>
      </c>
      <c r="C73" s="13">
        <v>68</v>
      </c>
      <c r="D73" s="13" t="e">
        <f>VLOOKUP(C73,'zoznam zapasov pomoc'!$C$6:$E$132,2,0)</f>
        <v>#N/A</v>
      </c>
      <c r="E73" s="13" t="e">
        <f>VLOOKUP(C73,'zoznam zapasov pomoc'!$C$6:$E$132,3,0)</f>
        <v>#N/A</v>
      </c>
      <c r="F73" s="13" t="s">
        <v>476</v>
      </c>
      <c r="G73" s="13"/>
      <c r="H73" s="18"/>
      <c r="I73" s="251"/>
      <c r="J73" s="251"/>
      <c r="K73" s="251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Z4</v>
      </c>
      <c r="C74" s="13">
        <v>69</v>
      </c>
      <c r="D74" s="13" t="e">
        <f>VLOOKUP(C74,'zoznam zapasov pomoc'!$C$6:$E$132,2,0)</f>
        <v>#N/A</v>
      </c>
      <c r="E74" s="13" t="e">
        <f>VLOOKUP(C74,'zoznam zapasov pomoc'!$C$6:$E$132,3,0)</f>
        <v>#N/A</v>
      </c>
      <c r="F74" s="13" t="s">
        <v>476</v>
      </c>
      <c r="G74" s="13"/>
      <c r="H74" s="18"/>
      <c r="I74" s="251"/>
      <c r="J74" s="251"/>
      <c r="K74" s="251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si="3"/>
        <v>Z4</v>
      </c>
      <c r="C75" s="13">
        <v>70</v>
      </c>
      <c r="D75" s="13" t="e">
        <f>VLOOKUP(C75,'zoznam zapasov pomoc'!$C$6:$E$132,2,0)</f>
        <v>#N/A</v>
      </c>
      <c r="E75" s="13" t="e">
        <f>VLOOKUP(C75,'zoznam zapasov pomoc'!$C$6:$E$132,3,0)</f>
        <v>#N/A</v>
      </c>
      <c r="F75" s="13" t="s">
        <v>476</v>
      </c>
      <c r="G75" s="13"/>
      <c r="H75" s="18"/>
      <c r="I75" s="251"/>
      <c r="J75" s="251"/>
      <c r="K75" s="251"/>
      <c r="L75" s="12"/>
      <c r="M75" s="11"/>
      <c r="N75" s="11"/>
      <c r="O75" s="11"/>
      <c r="P75" s="21" t="e">
        <f t="shared" si="4"/>
        <v>#N/A</v>
      </c>
      <c r="Q75" s="21" t="e">
        <f t="shared" si="5"/>
        <v>#N/A</v>
      </c>
    </row>
    <row r="76" spans="1:17" ht="36.6" x14ac:dyDescent="0.7">
      <c r="A76" s="23" t="str">
        <f t="shared" si="3"/>
        <v>Z4</v>
      </c>
      <c r="C76" s="13">
        <v>71</v>
      </c>
      <c r="D76" s="13" t="e">
        <f>VLOOKUP(C76,'zoznam zapasov pomoc'!$C$6:$E$132,2,0)</f>
        <v>#N/A</v>
      </c>
      <c r="E76" s="13" t="e">
        <f>VLOOKUP(C76,'zoznam zapasov pomoc'!$C$6:$E$132,3,0)</f>
        <v>#N/A</v>
      </c>
      <c r="F76" s="13" t="s">
        <v>476</v>
      </c>
      <c r="G76" s="13"/>
      <c r="H76" s="18"/>
      <c r="I76" s="251"/>
      <c r="J76" s="251"/>
      <c r="K76" s="251"/>
      <c r="L76" s="12"/>
      <c r="M76" s="11"/>
      <c r="N76" s="11"/>
      <c r="O76" s="11"/>
      <c r="P76" s="21" t="e">
        <f t="shared" si="4"/>
        <v>#N/A</v>
      </c>
      <c r="Q76" s="21" t="e">
        <f t="shared" si="5"/>
        <v>#N/A</v>
      </c>
    </row>
    <row r="77" spans="1:17" ht="36.6" x14ac:dyDescent="0.7">
      <c r="A77" s="23" t="str">
        <f t="shared" si="3"/>
        <v>Z4</v>
      </c>
      <c r="C77" s="13">
        <v>72</v>
      </c>
      <c r="D77" s="13" t="e">
        <f>VLOOKUP(C77,'zoznam zapasov pomoc'!$C$6:$E$132,2,0)</f>
        <v>#N/A</v>
      </c>
      <c r="E77" s="13" t="e">
        <f>VLOOKUP(C77,'zoznam zapasov pomoc'!$C$6:$E$132,3,0)</f>
        <v>#N/A</v>
      </c>
      <c r="F77" s="13" t="s">
        <v>476</v>
      </c>
      <c r="G77" s="13"/>
      <c r="H77" s="18"/>
      <c r="I77" s="251"/>
      <c r="J77" s="251"/>
      <c r="K77" s="251"/>
      <c r="L77" s="12"/>
      <c r="M77" s="11"/>
      <c r="N77" s="11"/>
      <c r="O77" s="11"/>
      <c r="P77" s="21" t="e">
        <f t="shared" si="4"/>
        <v>#N/A</v>
      </c>
      <c r="Q77" s="21" t="e">
        <f t="shared" si="5"/>
        <v>#N/A</v>
      </c>
    </row>
    <row r="78" spans="1:17" ht="36.6" x14ac:dyDescent="0.7">
      <c r="A78" s="23" t="str">
        <f t="shared" si="3"/>
        <v>Z4</v>
      </c>
      <c r="C78" s="13">
        <v>73</v>
      </c>
      <c r="D78" s="13" t="e">
        <f>VLOOKUP(C78,'zoznam zapasov pomoc'!$C$6:$E$132,2,0)</f>
        <v>#N/A</v>
      </c>
      <c r="E78" s="13" t="e">
        <f>VLOOKUP(C78,'zoznam zapasov pomoc'!$C$6:$E$132,3,0)</f>
        <v>#N/A</v>
      </c>
      <c r="F78" s="13" t="s">
        <v>476</v>
      </c>
      <c r="G78" s="13"/>
      <c r="H78" s="18"/>
      <c r="I78" s="251"/>
      <c r="J78" s="251"/>
      <c r="K78" s="251"/>
      <c r="L78" s="12"/>
      <c r="M78" s="11"/>
      <c r="N78" s="11"/>
      <c r="O78" s="11"/>
      <c r="P78" s="21" t="e">
        <f t="shared" si="4"/>
        <v>#N/A</v>
      </c>
      <c r="Q78" s="21" t="e">
        <f t="shared" si="5"/>
        <v>#N/A</v>
      </c>
    </row>
    <row r="79" spans="1:17" ht="36.6" x14ac:dyDescent="0.7">
      <c r="A79" s="23" t="str">
        <f t="shared" si="3"/>
        <v>Z4</v>
      </c>
      <c r="C79" s="13">
        <v>74</v>
      </c>
      <c r="D79" s="13" t="e">
        <f>VLOOKUP(C79,'zoznam zapasov pomoc'!$C$6:$E$132,2,0)</f>
        <v>#N/A</v>
      </c>
      <c r="E79" s="13" t="e">
        <f>VLOOKUP(C79,'zoznam zapasov pomoc'!$C$6:$E$132,3,0)</f>
        <v>#N/A</v>
      </c>
      <c r="F79" s="13" t="s">
        <v>476</v>
      </c>
      <c r="G79" s="13"/>
      <c r="H79" s="18"/>
      <c r="I79" s="251"/>
      <c r="J79" s="251"/>
      <c r="K79" s="251"/>
      <c r="L79" s="12"/>
      <c r="M79" s="11"/>
      <c r="N79" s="11"/>
      <c r="O79" s="11"/>
      <c r="P79" s="21" t="e">
        <f t="shared" si="4"/>
        <v>#N/A</v>
      </c>
      <c r="Q79" s="21" t="e">
        <f t="shared" si="5"/>
        <v>#N/A</v>
      </c>
    </row>
    <row r="80" spans="1:17" ht="36.6" x14ac:dyDescent="0.7">
      <c r="A80" s="23" t="str">
        <f t="shared" si="3"/>
        <v>Z4</v>
      </c>
      <c r="C80" s="13">
        <v>75</v>
      </c>
      <c r="D80" s="13" t="e">
        <f>VLOOKUP(C80,'zoznam zapasov pomoc'!$C$6:$E$132,2,0)</f>
        <v>#N/A</v>
      </c>
      <c r="E80" s="13" t="e">
        <f>VLOOKUP(C80,'zoznam zapasov pomoc'!$C$6:$E$132,3,0)</f>
        <v>#N/A</v>
      </c>
      <c r="F80" s="13" t="s">
        <v>476</v>
      </c>
      <c r="G80" s="13"/>
      <c r="H80" s="18"/>
      <c r="I80" s="251"/>
      <c r="J80" s="251"/>
      <c r="K80" s="251"/>
      <c r="L80" s="12"/>
      <c r="M80" s="11"/>
      <c r="N80" s="11"/>
      <c r="O80" s="11"/>
      <c r="P80" s="21" t="e">
        <f t="shared" si="4"/>
        <v>#N/A</v>
      </c>
      <c r="Q80" s="21" t="e">
        <f t="shared" si="5"/>
        <v>#N/A</v>
      </c>
    </row>
    <row r="81" spans="1:17" ht="36.6" x14ac:dyDescent="0.7">
      <c r="A81" s="23" t="str">
        <f t="shared" si="3"/>
        <v>Z4</v>
      </c>
      <c r="C81" s="13">
        <v>76</v>
      </c>
      <c r="D81" s="13" t="e">
        <f>VLOOKUP(C81,'zoznam zapasov pomoc'!$C$6:$E$132,2,0)</f>
        <v>#N/A</v>
      </c>
      <c r="E81" s="13" t="e">
        <f>VLOOKUP(C81,'zoznam zapasov pomoc'!$C$6:$E$132,3,0)</f>
        <v>#N/A</v>
      </c>
      <c r="F81" s="13" t="s">
        <v>476</v>
      </c>
      <c r="G81" s="13"/>
      <c r="H81" s="18"/>
      <c r="I81" s="251"/>
      <c r="J81" s="251"/>
      <c r="K81" s="251"/>
      <c r="L81" s="12"/>
      <c r="M81" s="11"/>
      <c r="N81" s="11"/>
      <c r="O81" s="11"/>
      <c r="P81" s="21" t="e">
        <f t="shared" si="4"/>
        <v>#N/A</v>
      </c>
      <c r="Q81" s="21" t="e">
        <f t="shared" si="5"/>
        <v>#N/A</v>
      </c>
    </row>
    <row r="82" spans="1:17" ht="36.6" x14ac:dyDescent="0.7">
      <c r="A82" s="23" t="str">
        <f t="shared" si="3"/>
        <v>Z4</v>
      </c>
      <c r="C82" s="13">
        <v>77</v>
      </c>
      <c r="D82" s="13" t="e">
        <f>VLOOKUP(C82,'zoznam zapasov pomoc'!$C$6:$E$132,2,0)</f>
        <v>#N/A</v>
      </c>
      <c r="E82" s="13" t="e">
        <f>VLOOKUP(C82,'zoznam zapasov pomoc'!$C$6:$E$132,3,0)</f>
        <v>#N/A</v>
      </c>
      <c r="F82" s="13" t="s">
        <v>476</v>
      </c>
      <c r="G82" s="13"/>
      <c r="H82" s="18"/>
      <c r="I82" s="251"/>
      <c r="J82" s="251"/>
      <c r="K82" s="251"/>
      <c r="L82" s="12"/>
      <c r="M82" s="11"/>
      <c r="N82" s="11"/>
      <c r="O82" s="11"/>
      <c r="P82" s="21" t="e">
        <f t="shared" si="4"/>
        <v>#N/A</v>
      </c>
      <c r="Q82" s="21" t="e">
        <f t="shared" si="5"/>
        <v>#N/A</v>
      </c>
    </row>
    <row r="83" spans="1:17" ht="36.6" x14ac:dyDescent="0.7">
      <c r="A83" s="23" t="str">
        <f t="shared" si="3"/>
        <v>Z4</v>
      </c>
      <c r="C83" s="13">
        <v>78</v>
      </c>
      <c r="D83" s="13" t="e">
        <f>VLOOKUP(C83,'zoznam zapasov pomoc'!$C$6:$E$132,2,0)</f>
        <v>#N/A</v>
      </c>
      <c r="E83" s="13" t="e">
        <f>VLOOKUP(C83,'zoznam zapasov pomoc'!$C$6:$E$132,3,0)</f>
        <v>#N/A</v>
      </c>
      <c r="F83" s="13" t="s">
        <v>476</v>
      </c>
      <c r="G83" s="13"/>
      <c r="H83" s="18"/>
      <c r="I83" s="251"/>
      <c r="J83" s="251"/>
      <c r="K83" s="251"/>
      <c r="L83" s="12"/>
      <c r="M83" s="11"/>
      <c r="N83" s="11"/>
      <c r="O83" s="11"/>
      <c r="P83" s="21" t="e">
        <f t="shared" si="4"/>
        <v>#N/A</v>
      </c>
      <c r="Q83" s="21" t="e">
        <f t="shared" si="5"/>
        <v>#N/A</v>
      </c>
    </row>
    <row r="84" spans="1:17" ht="36.6" x14ac:dyDescent="0.7">
      <c r="A84" s="23" t="str">
        <f t="shared" si="3"/>
        <v>Z4</v>
      </c>
      <c r="C84" s="13">
        <v>79</v>
      </c>
      <c r="D84" s="13" t="e">
        <f>VLOOKUP(C84,'zoznam zapasov pomoc'!$C$6:$E$132,2,0)</f>
        <v>#N/A</v>
      </c>
      <c r="E84" s="13" t="e">
        <f>VLOOKUP(C84,'zoznam zapasov pomoc'!$C$6:$E$132,3,0)</f>
        <v>#N/A</v>
      </c>
      <c r="F84" s="13" t="s">
        <v>476</v>
      </c>
      <c r="G84" s="13"/>
      <c r="H84" s="18"/>
      <c r="I84" s="251"/>
      <c r="J84" s="251"/>
      <c r="K84" s="251"/>
      <c r="L84" s="12"/>
      <c r="M84" s="11"/>
      <c r="N84" s="11"/>
      <c r="O84" s="11"/>
      <c r="P84" s="21" t="e">
        <f t="shared" si="4"/>
        <v>#N/A</v>
      </c>
      <c r="Q84" s="21" t="e">
        <f t="shared" si="5"/>
        <v>#N/A</v>
      </c>
    </row>
    <row r="85" spans="1:17" ht="36.6" x14ac:dyDescent="0.7">
      <c r="A85" s="23" t="str">
        <f t="shared" si="3"/>
        <v>Z4</v>
      </c>
      <c r="C85" s="13">
        <v>80</v>
      </c>
      <c r="D85" s="13" t="e">
        <f>VLOOKUP(C85,'zoznam zapasov pomoc'!$C$6:$E$132,2,0)</f>
        <v>#N/A</v>
      </c>
      <c r="E85" s="13" t="e">
        <f>VLOOKUP(C85,'zoznam zapasov pomoc'!$C$6:$E$132,3,0)</f>
        <v>#N/A</v>
      </c>
      <c r="F85" s="13" t="s">
        <v>476</v>
      </c>
      <c r="G85" s="13"/>
      <c r="H85" s="18"/>
      <c r="I85" s="251"/>
      <c r="J85" s="251"/>
      <c r="K85" s="251"/>
      <c r="L85" s="12"/>
      <c r="M85" s="11"/>
      <c r="N85" s="11"/>
      <c r="O85" s="11"/>
      <c r="P85" s="21" t="e">
        <f t="shared" si="4"/>
        <v>#N/A</v>
      </c>
      <c r="Q85" s="21" t="e">
        <f t="shared" si="5"/>
        <v>#N/A</v>
      </c>
    </row>
    <row r="86" spans="1:17" ht="36.6" x14ac:dyDescent="0.7">
      <c r="A86" s="23" t="str">
        <f t="shared" si="3"/>
        <v>Z4</v>
      </c>
      <c r="C86" s="13">
        <v>81</v>
      </c>
      <c r="D86" s="13" t="e">
        <f>VLOOKUP(C86,'zoznam zapasov pomoc'!$C$6:$E$132,2,0)</f>
        <v>#N/A</v>
      </c>
      <c r="E86" s="13" t="e">
        <f>VLOOKUP(C86,'zoznam zapasov pomoc'!$C$6:$E$132,3,0)</f>
        <v>#N/A</v>
      </c>
      <c r="F86" s="13" t="s">
        <v>476</v>
      </c>
      <c r="G86" s="13"/>
      <c r="H86" s="18"/>
      <c r="I86" s="251"/>
      <c r="J86" s="251"/>
      <c r="K86" s="251"/>
      <c r="L86" s="12"/>
      <c r="M86" s="11"/>
      <c r="N86" s="11"/>
      <c r="O86" s="11"/>
      <c r="P86" s="21" t="e">
        <f t="shared" si="4"/>
        <v>#N/A</v>
      </c>
      <c r="Q86" s="21" t="e">
        <f t="shared" si="5"/>
        <v>#N/A</v>
      </c>
    </row>
    <row r="87" spans="1:17" ht="36.6" x14ac:dyDescent="0.7">
      <c r="A87" s="23" t="str">
        <f t="shared" si="3"/>
        <v>Z4</v>
      </c>
      <c r="C87" s="13">
        <v>82</v>
      </c>
      <c r="D87" s="13" t="e">
        <f>VLOOKUP(C87,'zoznam zapasov pomoc'!$C$6:$E$132,2,0)</f>
        <v>#N/A</v>
      </c>
      <c r="E87" s="13" t="e">
        <f>VLOOKUP(C87,'zoznam zapasov pomoc'!$C$6:$E$132,3,0)</f>
        <v>#N/A</v>
      </c>
      <c r="F87" s="13" t="s">
        <v>476</v>
      </c>
      <c r="G87" s="13"/>
      <c r="H87" s="18"/>
      <c r="I87" s="251"/>
      <c r="J87" s="251"/>
      <c r="K87" s="251"/>
      <c r="L87" s="12"/>
      <c r="M87" s="11"/>
      <c r="N87" s="11"/>
      <c r="O87" s="11"/>
      <c r="P87" s="21" t="e">
        <f t="shared" si="4"/>
        <v>#N/A</v>
      </c>
      <c r="Q87" s="21" t="e">
        <f t="shared" si="5"/>
        <v>#N/A</v>
      </c>
    </row>
    <row r="88" spans="1:17" ht="36.6" x14ac:dyDescent="0.7">
      <c r="A88" s="23" t="str">
        <f t="shared" si="3"/>
        <v>Z4</v>
      </c>
      <c r="C88" s="13">
        <v>83</v>
      </c>
      <c r="D88" s="13" t="e">
        <f>VLOOKUP(C88,'zoznam zapasov pomoc'!$C$6:$E$132,2,0)</f>
        <v>#N/A</v>
      </c>
      <c r="E88" s="13" t="e">
        <f>VLOOKUP(C88,'zoznam zapasov pomoc'!$C$6:$E$132,3,0)</f>
        <v>#N/A</v>
      </c>
      <c r="F88" s="13" t="s">
        <v>476</v>
      </c>
      <c r="G88" s="13"/>
      <c r="H88" s="18"/>
      <c r="I88" s="251"/>
      <c r="J88" s="251"/>
      <c r="K88" s="251"/>
      <c r="L88" s="12"/>
      <c r="M88" s="11"/>
      <c r="N88" s="11"/>
      <c r="O88" s="11"/>
      <c r="P88" s="21" t="e">
        <f t="shared" si="4"/>
        <v>#N/A</v>
      </c>
      <c r="Q88" s="21" t="e">
        <f t="shared" si="5"/>
        <v>#N/A</v>
      </c>
    </row>
    <row r="89" spans="1:17" ht="36.6" x14ac:dyDescent="0.7">
      <c r="A89" s="23" t="str">
        <f t="shared" si="3"/>
        <v>Z4</v>
      </c>
      <c r="C89" s="13">
        <v>84</v>
      </c>
      <c r="D89" s="13" t="e">
        <f>VLOOKUP(C89,'zoznam zapasov pomoc'!$C$6:$E$132,2,0)</f>
        <v>#N/A</v>
      </c>
      <c r="E89" s="13" t="e">
        <f>VLOOKUP(C89,'zoznam zapasov pomoc'!$C$6:$E$132,3,0)</f>
        <v>#N/A</v>
      </c>
      <c r="F89" s="13" t="s">
        <v>476</v>
      </c>
      <c r="G89" s="13"/>
      <c r="H89" s="18"/>
      <c r="I89" s="251"/>
      <c r="J89" s="251"/>
      <c r="K89" s="251"/>
      <c r="L89" s="12"/>
      <c r="M89" s="11"/>
      <c r="N89" s="11"/>
      <c r="O89" s="11"/>
      <c r="P89" s="21" t="e">
        <f t="shared" si="4"/>
        <v>#N/A</v>
      </c>
      <c r="Q89" s="21" t="e">
        <f t="shared" si="5"/>
        <v>#N/A</v>
      </c>
    </row>
    <row r="90" spans="1:17" ht="36.6" x14ac:dyDescent="0.7">
      <c r="A90" s="23" t="str">
        <f t="shared" si="3"/>
        <v>Z4</v>
      </c>
      <c r="C90" s="13">
        <v>85</v>
      </c>
      <c r="D90" s="13" t="e">
        <f>VLOOKUP(C90,'zoznam zapasov pomoc'!$C$6:$E$132,2,0)</f>
        <v>#N/A</v>
      </c>
      <c r="E90" s="13" t="e">
        <f>VLOOKUP(C90,'zoznam zapasov pomoc'!$C$6:$E$132,3,0)</f>
        <v>#N/A</v>
      </c>
      <c r="F90" s="13" t="s">
        <v>476</v>
      </c>
      <c r="G90" s="13"/>
      <c r="H90" s="18"/>
      <c r="I90" s="251"/>
      <c r="J90" s="251"/>
      <c r="K90" s="251"/>
      <c r="L90" s="12"/>
      <c r="M90" s="11"/>
      <c r="N90" s="11"/>
      <c r="O90" s="11"/>
      <c r="P90" s="21" t="e">
        <f t="shared" si="4"/>
        <v>#N/A</v>
      </c>
      <c r="Q90" s="21" t="e">
        <f t="shared" si="5"/>
        <v>#N/A</v>
      </c>
    </row>
    <row r="91" spans="1:17" ht="36.6" x14ac:dyDescent="0.7">
      <c r="A91" s="23" t="str">
        <f t="shared" si="3"/>
        <v>Z4</v>
      </c>
      <c r="C91" s="13">
        <v>86</v>
      </c>
      <c r="D91" s="13" t="e">
        <f>VLOOKUP(C91,'zoznam zapasov pomoc'!$C$6:$E$132,2,0)</f>
        <v>#N/A</v>
      </c>
      <c r="E91" s="13" t="e">
        <f>VLOOKUP(C91,'zoznam zapasov pomoc'!$C$6:$E$132,3,0)</f>
        <v>#N/A</v>
      </c>
      <c r="F91" s="13" t="s">
        <v>476</v>
      </c>
      <c r="G91" s="13"/>
      <c r="H91" s="18"/>
      <c r="I91" s="251"/>
      <c r="J91" s="251"/>
      <c r="K91" s="251"/>
      <c r="L91" s="12"/>
      <c r="M91" s="11"/>
      <c r="N91" s="11"/>
      <c r="O91" s="11"/>
      <c r="P91" s="21" t="e">
        <f t="shared" si="4"/>
        <v>#N/A</v>
      </c>
      <c r="Q91" s="21" t="e">
        <f t="shared" si="5"/>
        <v>#N/A</v>
      </c>
    </row>
    <row r="92" spans="1:17" ht="36.6" x14ac:dyDescent="0.7">
      <c r="A92" s="23" t="str">
        <f t="shared" si="3"/>
        <v>Z4</v>
      </c>
      <c r="C92" s="13">
        <v>87</v>
      </c>
      <c r="D92" s="13" t="e">
        <f>VLOOKUP(C92,'zoznam zapasov pomoc'!$C$6:$E$132,2,0)</f>
        <v>#N/A</v>
      </c>
      <c r="E92" s="13" t="e">
        <f>VLOOKUP(C92,'zoznam zapasov pomoc'!$C$6:$E$132,3,0)</f>
        <v>#N/A</v>
      </c>
      <c r="F92" s="13" t="s">
        <v>476</v>
      </c>
      <c r="G92" s="13"/>
      <c r="H92" s="18"/>
      <c r="I92" s="251"/>
      <c r="J92" s="251"/>
      <c r="K92" s="251"/>
      <c r="L92" s="12"/>
      <c r="M92" s="11"/>
      <c r="N92" s="11"/>
      <c r="O92" s="11"/>
      <c r="P92" s="21" t="e">
        <f t="shared" si="4"/>
        <v>#N/A</v>
      </c>
      <c r="Q92" s="21" t="e">
        <f t="shared" si="5"/>
        <v>#N/A</v>
      </c>
    </row>
    <row r="93" spans="1:17" ht="36.6" x14ac:dyDescent="0.7">
      <c r="A93" s="23" t="str">
        <f t="shared" si="3"/>
        <v>Z4</v>
      </c>
      <c r="C93" s="13">
        <v>88</v>
      </c>
      <c r="D93" s="13" t="e">
        <f>VLOOKUP(C93,'zoznam zapasov pomoc'!$C$6:$E$132,2,0)</f>
        <v>#N/A</v>
      </c>
      <c r="E93" s="13" t="e">
        <f>VLOOKUP(C93,'zoznam zapasov pomoc'!$C$6:$E$132,3,0)</f>
        <v>#N/A</v>
      </c>
      <c r="F93" s="13" t="s">
        <v>476</v>
      </c>
      <c r="G93" s="13"/>
      <c r="H93" s="18"/>
      <c r="I93" s="251"/>
      <c r="J93" s="251"/>
      <c r="K93" s="251"/>
      <c r="L93" s="12"/>
      <c r="M93" s="11"/>
      <c r="N93" s="11"/>
      <c r="O93" s="11"/>
      <c r="P93" s="21" t="e">
        <f t="shared" si="4"/>
        <v>#N/A</v>
      </c>
      <c r="Q93" s="21" t="e">
        <f t="shared" si="5"/>
        <v>#N/A</v>
      </c>
    </row>
    <row r="94" spans="1:17" ht="36.6" x14ac:dyDescent="0.7">
      <c r="A94" s="23" t="str">
        <f t="shared" si="3"/>
        <v>Z4</v>
      </c>
      <c r="C94" s="13">
        <v>89</v>
      </c>
      <c r="D94" s="13" t="e">
        <f>VLOOKUP(C94,'zoznam zapasov pomoc'!$C$6:$E$132,2,0)</f>
        <v>#N/A</v>
      </c>
      <c r="E94" s="13" t="e">
        <f>VLOOKUP(C94,'zoznam zapasov pomoc'!$C$6:$E$132,3,0)</f>
        <v>#N/A</v>
      </c>
      <c r="F94" s="13" t="s">
        <v>476</v>
      </c>
      <c r="G94" s="13"/>
      <c r="H94" s="18"/>
      <c r="I94" s="251"/>
      <c r="J94" s="251"/>
      <c r="K94" s="251"/>
      <c r="L94" s="12"/>
      <c r="M94" s="11"/>
      <c r="N94" s="11"/>
      <c r="O94" s="11"/>
      <c r="P94" s="21" t="e">
        <f t="shared" si="4"/>
        <v>#N/A</v>
      </c>
      <c r="Q94" s="21" t="e">
        <f t="shared" si="5"/>
        <v>#N/A</v>
      </c>
    </row>
    <row r="95" spans="1:17" ht="36.6" x14ac:dyDescent="0.7">
      <c r="A95" s="23" t="str">
        <f t="shared" si="3"/>
        <v>Z4</v>
      </c>
      <c r="C95" s="13">
        <v>90</v>
      </c>
      <c r="D95" s="13" t="e">
        <f>VLOOKUP(C95,'zoznam zapasov pomoc'!$C$6:$E$132,2,0)</f>
        <v>#N/A</v>
      </c>
      <c r="E95" s="13" t="e">
        <f>VLOOKUP(C95,'zoznam zapasov pomoc'!$C$6:$E$132,3,0)</f>
        <v>#N/A</v>
      </c>
      <c r="F95" s="13" t="s">
        <v>476</v>
      </c>
      <c r="G95" s="13"/>
      <c r="H95" s="18"/>
      <c r="I95" s="251"/>
      <c r="J95" s="251"/>
      <c r="K95" s="251"/>
      <c r="L95" s="12"/>
      <c r="M95" s="11"/>
      <c r="N95" s="11"/>
      <c r="O95" s="11"/>
      <c r="P95" s="21" t="e">
        <f t="shared" si="4"/>
        <v>#N/A</v>
      </c>
      <c r="Q95" s="21" t="e">
        <f t="shared" si="5"/>
        <v>#N/A</v>
      </c>
    </row>
    <row r="96" spans="1:17" ht="36.6" x14ac:dyDescent="0.7">
      <c r="A96" s="23" t="str">
        <f t="shared" si="3"/>
        <v>Z4</v>
      </c>
      <c r="C96" s="13">
        <v>91</v>
      </c>
      <c r="D96" s="13" t="e">
        <f>VLOOKUP(C96,'zoznam zapasov pomoc'!$C$6:$E$132,2,0)</f>
        <v>#N/A</v>
      </c>
      <c r="E96" s="13" t="e">
        <f>VLOOKUP(C96,'zoznam zapasov pomoc'!$C$6:$E$132,3,0)</f>
        <v>#N/A</v>
      </c>
      <c r="F96" s="13" t="s">
        <v>476</v>
      </c>
      <c r="G96" s="13"/>
      <c r="H96" s="18"/>
      <c r="I96" s="251"/>
      <c r="J96" s="251"/>
      <c r="K96" s="251"/>
      <c r="L96" s="12"/>
      <c r="M96" s="11"/>
      <c r="N96" s="11"/>
      <c r="O96" s="11"/>
      <c r="P96" s="21" t="e">
        <f t="shared" si="4"/>
        <v>#N/A</v>
      </c>
      <c r="Q96" s="21" t="e">
        <f t="shared" si="5"/>
        <v>#N/A</v>
      </c>
    </row>
    <row r="97" spans="1:17" ht="36.6" x14ac:dyDescent="0.7">
      <c r="A97" s="23" t="str">
        <f t="shared" si="3"/>
        <v>Z4</v>
      </c>
      <c r="C97" s="13">
        <v>92</v>
      </c>
      <c r="D97" s="13" t="e">
        <f>VLOOKUP(C97,'zoznam zapasov pomoc'!$C$6:$E$132,2,0)</f>
        <v>#N/A</v>
      </c>
      <c r="E97" s="13" t="e">
        <f>VLOOKUP(C97,'zoznam zapasov pomoc'!$C$6:$E$132,3,0)</f>
        <v>#N/A</v>
      </c>
      <c r="F97" s="13" t="s">
        <v>476</v>
      </c>
      <c r="G97" s="13"/>
      <c r="H97" s="18"/>
      <c r="I97" s="251"/>
      <c r="J97" s="251"/>
      <c r="K97" s="251"/>
      <c r="L97" s="12"/>
      <c r="M97" s="11"/>
      <c r="N97" s="11"/>
      <c r="O97" s="11"/>
      <c r="P97" s="21" t="e">
        <f t="shared" si="4"/>
        <v>#N/A</v>
      </c>
      <c r="Q97" s="21" t="e">
        <f t="shared" si="5"/>
        <v>#N/A</v>
      </c>
    </row>
    <row r="98" spans="1:17" ht="36.6" x14ac:dyDescent="0.7">
      <c r="A98" s="23" t="str">
        <f t="shared" si="3"/>
        <v>Z4</v>
      </c>
      <c r="C98" s="13">
        <v>93</v>
      </c>
      <c r="D98" s="13" t="e">
        <f>VLOOKUP(C98,'zoznam zapasov pomoc'!$C$6:$E$132,2,0)</f>
        <v>#N/A</v>
      </c>
      <c r="E98" s="13" t="e">
        <f>VLOOKUP(C98,'zoznam zapasov pomoc'!$C$6:$E$132,3,0)</f>
        <v>#N/A</v>
      </c>
      <c r="F98" s="13" t="s">
        <v>476</v>
      </c>
      <c r="G98" s="13"/>
      <c r="H98" s="18"/>
      <c r="I98" s="251"/>
      <c r="J98" s="251"/>
      <c r="K98" s="251"/>
      <c r="L98" s="12"/>
      <c r="M98" s="11"/>
      <c r="N98" s="11"/>
      <c r="O98" s="11"/>
      <c r="P98" s="21" t="e">
        <f t="shared" si="4"/>
        <v>#N/A</v>
      </c>
      <c r="Q98" s="21" t="e">
        <f t="shared" si="5"/>
        <v>#N/A</v>
      </c>
    </row>
    <row r="99" spans="1:17" ht="36.6" x14ac:dyDescent="0.7">
      <c r="A99" s="23" t="str">
        <f t="shared" si="3"/>
        <v>Z4</v>
      </c>
      <c r="C99" s="13">
        <v>94</v>
      </c>
      <c r="D99" s="13" t="e">
        <f>VLOOKUP(C99,'zoznam zapasov pomoc'!$C$6:$E$132,2,0)</f>
        <v>#N/A</v>
      </c>
      <c r="E99" s="13" t="e">
        <f>VLOOKUP(C99,'zoznam zapasov pomoc'!$C$6:$E$132,3,0)</f>
        <v>#N/A</v>
      </c>
      <c r="F99" s="13" t="s">
        <v>476</v>
      </c>
      <c r="G99" s="13"/>
      <c r="H99" s="18"/>
      <c r="I99" s="251"/>
      <c r="J99" s="251"/>
      <c r="K99" s="251"/>
      <c r="L99" s="12"/>
      <c r="M99" s="11"/>
      <c r="N99" s="11"/>
      <c r="O99" s="11"/>
      <c r="P99" s="21" t="e">
        <f t="shared" si="4"/>
        <v>#N/A</v>
      </c>
      <c r="Q99" s="21" t="e">
        <f t="shared" si="5"/>
        <v>#N/A</v>
      </c>
    </row>
    <row r="100" spans="1:17" ht="36.6" x14ac:dyDescent="0.7">
      <c r="A100" s="23" t="str">
        <f t="shared" si="3"/>
        <v>Z4</v>
      </c>
      <c r="C100" s="13">
        <v>95</v>
      </c>
      <c r="D100" s="13" t="e">
        <f>VLOOKUP(C100,'zoznam zapasov pomoc'!$C$6:$E$132,2,0)</f>
        <v>#N/A</v>
      </c>
      <c r="E100" s="13" t="e">
        <f>VLOOKUP(C100,'zoznam zapasov pomoc'!$C$6:$E$132,3,0)</f>
        <v>#N/A</v>
      </c>
      <c r="F100" s="13" t="s">
        <v>476</v>
      </c>
      <c r="G100" s="13"/>
      <c r="H100" s="18"/>
      <c r="I100" s="251"/>
      <c r="J100" s="251"/>
      <c r="K100" s="251"/>
      <c r="L100" s="12"/>
      <c r="M100" s="11"/>
      <c r="N100" s="11"/>
      <c r="O100" s="11"/>
      <c r="P100" s="21" t="e">
        <f t="shared" si="4"/>
        <v>#N/A</v>
      </c>
      <c r="Q100" s="21" t="e">
        <f t="shared" si="5"/>
        <v>#N/A</v>
      </c>
    </row>
    <row r="101" spans="1:17" ht="36.6" x14ac:dyDescent="0.7">
      <c r="A101" s="23" t="str">
        <f t="shared" si="3"/>
        <v>Z4</v>
      </c>
      <c r="C101" s="13">
        <v>96</v>
      </c>
      <c r="D101" s="13" t="e">
        <f>VLOOKUP(C101,'zoznam zapasov pomoc'!$C$6:$E$132,2,0)</f>
        <v>#N/A</v>
      </c>
      <c r="E101" s="13" t="e">
        <f>VLOOKUP(C101,'zoznam zapasov pomoc'!$C$6:$E$132,3,0)</f>
        <v>#N/A</v>
      </c>
      <c r="F101" s="13" t="s">
        <v>476</v>
      </c>
      <c r="G101" s="13"/>
      <c r="H101" s="18"/>
      <c r="I101" s="251"/>
      <c r="J101" s="251"/>
      <c r="K101" s="251"/>
      <c r="L101" s="12"/>
      <c r="M101" s="11"/>
      <c r="N101" s="11"/>
      <c r="O101" s="11"/>
      <c r="P101" s="21" t="e">
        <f t="shared" si="4"/>
        <v>#N/A</v>
      </c>
      <c r="Q101" s="21" t="e">
        <f t="shared" si="5"/>
        <v>#N/A</v>
      </c>
    </row>
    <row r="102" spans="1:17" ht="36.6" x14ac:dyDescent="0.7">
      <c r="A102" s="23" t="str">
        <f t="shared" si="3"/>
        <v>Z4</v>
      </c>
      <c r="C102" s="13">
        <v>97</v>
      </c>
      <c r="D102" s="13" t="e">
        <f>VLOOKUP(C102,'zoznam zapasov pomoc'!$C$6:$E$132,2,0)</f>
        <v>#N/A</v>
      </c>
      <c r="E102" s="13" t="e">
        <f>VLOOKUP(C102,'zoznam zapasov pomoc'!$C$6:$E$132,3,0)</f>
        <v>#N/A</v>
      </c>
      <c r="F102" s="13" t="s">
        <v>476</v>
      </c>
      <c r="G102" s="13"/>
      <c r="H102" s="18"/>
      <c r="I102" s="251"/>
      <c r="J102" s="251"/>
      <c r="K102" s="251"/>
      <c r="L102" s="12"/>
      <c r="M102" s="11"/>
      <c r="N102" s="11"/>
      <c r="O102" s="11"/>
      <c r="P102" s="21" t="e">
        <f t="shared" si="4"/>
        <v>#N/A</v>
      </c>
      <c r="Q102" s="21" t="e">
        <f t="shared" si="5"/>
        <v>#N/A</v>
      </c>
    </row>
    <row r="103" spans="1:17" ht="36.6" x14ac:dyDescent="0.7">
      <c r="A103" s="23" t="str">
        <f t="shared" si="3"/>
        <v>Z4</v>
      </c>
      <c r="C103" s="13">
        <v>98</v>
      </c>
      <c r="D103" s="13" t="e">
        <f>VLOOKUP(C103,'zoznam zapasov pomoc'!$C$6:$E$132,2,0)</f>
        <v>#N/A</v>
      </c>
      <c r="E103" s="13" t="e">
        <f>VLOOKUP(C103,'zoznam zapasov pomoc'!$C$6:$E$132,3,0)</f>
        <v>#N/A</v>
      </c>
      <c r="F103" s="13" t="s">
        <v>476</v>
      </c>
      <c r="G103" s="13"/>
      <c r="H103" s="18"/>
      <c r="I103" s="251"/>
      <c r="J103" s="251"/>
      <c r="K103" s="251"/>
      <c r="L103" s="12"/>
      <c r="M103" s="11"/>
      <c r="N103" s="11"/>
      <c r="O103" s="11"/>
      <c r="P103" s="21" t="e">
        <f t="shared" si="4"/>
        <v>#N/A</v>
      </c>
      <c r="Q103" s="21" t="e">
        <f t="shared" si="5"/>
        <v>#N/A</v>
      </c>
    </row>
    <row r="104" spans="1:17" ht="36.6" x14ac:dyDescent="0.7">
      <c r="A104" s="23" t="str">
        <f t="shared" si="3"/>
        <v>Z4</v>
      </c>
      <c r="C104" s="13">
        <v>99</v>
      </c>
      <c r="D104" s="13" t="e">
        <f>VLOOKUP(C104,'zoznam zapasov pomoc'!$C$6:$E$132,2,0)</f>
        <v>#N/A</v>
      </c>
      <c r="E104" s="13" t="e">
        <f>VLOOKUP(C104,'zoznam zapasov pomoc'!$C$6:$E$132,3,0)</f>
        <v>#N/A</v>
      </c>
      <c r="F104" s="13" t="s">
        <v>476</v>
      </c>
      <c r="G104" s="13"/>
      <c r="H104" s="18"/>
      <c r="I104" s="251"/>
      <c r="J104" s="251"/>
      <c r="K104" s="251"/>
      <c r="L104" s="12"/>
      <c r="M104" s="11"/>
      <c r="N104" s="11"/>
      <c r="O104" s="11"/>
      <c r="P104" s="21" t="e">
        <f t="shared" si="4"/>
        <v>#N/A</v>
      </c>
      <c r="Q104" s="21" t="e">
        <f t="shared" si="5"/>
        <v>#N/A</v>
      </c>
    </row>
    <row r="105" spans="1:17" ht="36.6" x14ac:dyDescent="0.7">
      <c r="A105" s="23" t="str">
        <f t="shared" si="3"/>
        <v>Z4</v>
      </c>
      <c r="C105" s="13">
        <v>100</v>
      </c>
      <c r="D105" s="13" t="e">
        <f>VLOOKUP(C105,'zoznam zapasov pomoc'!$C$6:$E$132,2,0)</f>
        <v>#N/A</v>
      </c>
      <c r="E105" s="13" t="e">
        <f>VLOOKUP(C105,'zoznam zapasov pomoc'!$C$6:$E$132,3,0)</f>
        <v>#N/A</v>
      </c>
      <c r="F105" s="13" t="s">
        <v>476</v>
      </c>
      <c r="G105" s="13"/>
      <c r="H105" s="18"/>
      <c r="I105" s="251"/>
      <c r="J105" s="251"/>
      <c r="K105" s="251"/>
      <c r="L105" s="12"/>
      <c r="M105" s="11"/>
      <c r="N105" s="11"/>
      <c r="O105" s="11"/>
      <c r="P105" s="21" t="e">
        <f t="shared" si="4"/>
        <v>#N/A</v>
      </c>
      <c r="Q105" s="21" t="e">
        <f t="shared" si="5"/>
        <v>#N/A</v>
      </c>
    </row>
    <row r="106" spans="1:17" ht="36.6" x14ac:dyDescent="0.7">
      <c r="A106" s="23" t="str">
        <f t="shared" si="3"/>
        <v>Z4</v>
      </c>
      <c r="C106" s="13">
        <v>101</v>
      </c>
      <c r="D106" s="13" t="e">
        <f>VLOOKUP(C106,'zoznam zapasov pomoc'!$C$6:$E$132,2,0)</f>
        <v>#N/A</v>
      </c>
      <c r="E106" s="13" t="e">
        <f>VLOOKUP(C106,'zoznam zapasov pomoc'!$C$6:$E$132,3,0)</f>
        <v>#N/A</v>
      </c>
      <c r="F106" s="13" t="s">
        <v>476</v>
      </c>
      <c r="G106" s="13"/>
      <c r="H106" s="18"/>
      <c r="I106" s="251"/>
      <c r="J106" s="251"/>
      <c r="K106" s="251"/>
      <c r="L106" s="12"/>
      <c r="M106" s="11"/>
      <c r="N106" s="11"/>
      <c r="O106" s="11"/>
      <c r="P106" s="21" t="e">
        <f t="shared" si="4"/>
        <v>#N/A</v>
      </c>
      <c r="Q106" s="21" t="e">
        <f t="shared" si="5"/>
        <v>#N/A</v>
      </c>
    </row>
    <row r="107" spans="1:17" ht="36.6" x14ac:dyDescent="0.7">
      <c r="A107" s="23" t="str">
        <f t="shared" si="3"/>
        <v>Z4</v>
      </c>
      <c r="C107" s="13">
        <v>102</v>
      </c>
      <c r="D107" s="13" t="e">
        <f>VLOOKUP(C107,'zoznam zapasov pomoc'!$C$6:$E$132,2,0)</f>
        <v>#N/A</v>
      </c>
      <c r="E107" s="13" t="e">
        <f>VLOOKUP(C107,'zoznam zapasov pomoc'!$C$6:$E$132,3,0)</f>
        <v>#N/A</v>
      </c>
      <c r="F107" s="13" t="s">
        <v>476</v>
      </c>
      <c r="G107" s="13"/>
      <c r="H107" s="18"/>
      <c r="I107" s="251"/>
      <c r="J107" s="251"/>
      <c r="K107" s="251"/>
      <c r="L107" s="12"/>
      <c r="M107" s="11"/>
      <c r="N107" s="11"/>
      <c r="O107" s="11"/>
      <c r="P107" s="21" t="e">
        <f t="shared" si="4"/>
        <v>#N/A</v>
      </c>
      <c r="Q107" s="21" t="e">
        <f t="shared" si="5"/>
        <v>#N/A</v>
      </c>
    </row>
    <row r="108" spans="1:17" ht="36.6" x14ac:dyDescent="0.7">
      <c r="A108" s="23" t="str">
        <f t="shared" si="3"/>
        <v>Z4</v>
      </c>
      <c r="C108" s="13">
        <v>103</v>
      </c>
      <c r="D108" s="13" t="e">
        <f>VLOOKUP(C108,'zoznam zapasov pomoc'!$C$6:$E$132,2,0)</f>
        <v>#N/A</v>
      </c>
      <c r="E108" s="13" t="e">
        <f>VLOOKUP(C108,'zoznam zapasov pomoc'!$C$6:$E$132,3,0)</f>
        <v>#N/A</v>
      </c>
      <c r="F108" s="13" t="s">
        <v>476</v>
      </c>
      <c r="G108" s="13"/>
      <c r="H108" s="18"/>
      <c r="I108" s="251"/>
      <c r="J108" s="251"/>
      <c r="K108" s="251"/>
      <c r="L108" s="12"/>
      <c r="M108" s="11"/>
      <c r="N108" s="11"/>
      <c r="O108" s="11"/>
      <c r="P108" s="21" t="e">
        <f t="shared" si="4"/>
        <v>#N/A</v>
      </c>
      <c r="Q108" s="21" t="e">
        <f t="shared" si="5"/>
        <v>#N/A</v>
      </c>
    </row>
    <row r="109" spans="1:17" ht="36.6" x14ac:dyDescent="0.7">
      <c r="A109" s="23" t="str">
        <f t="shared" si="3"/>
        <v>Z4</v>
      </c>
      <c r="C109" s="13">
        <v>104</v>
      </c>
      <c r="D109" s="13" t="e">
        <f>VLOOKUP(C109,'zoznam zapasov pomoc'!$C$6:$E$132,2,0)</f>
        <v>#N/A</v>
      </c>
      <c r="E109" s="13" t="e">
        <f>VLOOKUP(C109,'zoznam zapasov pomoc'!$C$6:$E$132,3,0)</f>
        <v>#N/A</v>
      </c>
      <c r="F109" s="13" t="s">
        <v>476</v>
      </c>
      <c r="G109" s="13"/>
      <c r="H109" s="18"/>
      <c r="I109" s="251"/>
      <c r="J109" s="251"/>
      <c r="K109" s="251"/>
      <c r="L109" s="12"/>
      <c r="M109" s="11"/>
      <c r="N109" s="11"/>
      <c r="O109" s="11"/>
      <c r="P109" s="21" t="e">
        <f t="shared" si="4"/>
        <v>#N/A</v>
      </c>
      <c r="Q109" s="21" t="e">
        <f t="shared" si="5"/>
        <v>#N/A</v>
      </c>
    </row>
    <row r="110" spans="1:17" ht="36.6" x14ac:dyDescent="0.7">
      <c r="A110" s="23" t="str">
        <f t="shared" si="3"/>
        <v>Z4</v>
      </c>
      <c r="C110" s="13">
        <v>105</v>
      </c>
      <c r="D110" s="13" t="e">
        <f>VLOOKUP(C110,'zoznam zapasov pomoc'!$C$6:$E$132,2,0)</f>
        <v>#N/A</v>
      </c>
      <c r="E110" s="13" t="e">
        <f>VLOOKUP(C110,'zoznam zapasov pomoc'!$C$6:$E$132,3,0)</f>
        <v>#N/A</v>
      </c>
      <c r="F110" s="13" t="s">
        <v>476</v>
      </c>
      <c r="G110" s="13"/>
      <c r="H110" s="18"/>
      <c r="I110" s="251"/>
      <c r="J110" s="251"/>
      <c r="K110" s="251"/>
      <c r="L110" s="12"/>
      <c r="M110" s="11"/>
      <c r="N110" s="11"/>
      <c r="O110" s="11"/>
      <c r="P110" s="21" t="e">
        <f t="shared" si="4"/>
        <v>#N/A</v>
      </c>
      <c r="Q110" s="21" t="e">
        <f t="shared" si="5"/>
        <v>#N/A</v>
      </c>
    </row>
    <row r="111" spans="1:17" ht="36.6" x14ac:dyDescent="0.7">
      <c r="A111" s="23" t="str">
        <f t="shared" si="3"/>
        <v>Z4</v>
      </c>
      <c r="C111" s="13">
        <v>106</v>
      </c>
      <c r="D111" s="13" t="e">
        <f>VLOOKUP(C111,'zoznam zapasov pomoc'!$C$6:$E$132,2,0)</f>
        <v>#N/A</v>
      </c>
      <c r="E111" s="13" t="e">
        <f>VLOOKUP(C111,'zoznam zapasov pomoc'!$C$6:$E$132,3,0)</f>
        <v>#N/A</v>
      </c>
      <c r="F111" s="13" t="s">
        <v>476</v>
      </c>
      <c r="G111" s="13"/>
      <c r="H111" s="18"/>
      <c r="I111" s="251"/>
      <c r="J111" s="251"/>
      <c r="K111" s="251"/>
      <c r="L111" s="12"/>
      <c r="M111" s="11"/>
      <c r="N111" s="11"/>
      <c r="O111" s="11"/>
      <c r="P111" s="21" t="e">
        <f t="shared" si="4"/>
        <v>#N/A</v>
      </c>
      <c r="Q111" s="21" t="e">
        <f t="shared" si="5"/>
        <v>#N/A</v>
      </c>
    </row>
    <row r="112" spans="1:17" ht="36.6" x14ac:dyDescent="0.7">
      <c r="A112" s="23" t="str">
        <f t="shared" si="3"/>
        <v>Z4</v>
      </c>
      <c r="C112" s="13">
        <v>107</v>
      </c>
      <c r="D112" s="13" t="e">
        <f>VLOOKUP(C112,'zoznam zapasov pomoc'!$C$6:$E$132,2,0)</f>
        <v>#N/A</v>
      </c>
      <c r="E112" s="13" t="e">
        <f>VLOOKUP(C112,'zoznam zapasov pomoc'!$C$6:$E$132,3,0)</f>
        <v>#N/A</v>
      </c>
      <c r="F112" s="13" t="s">
        <v>476</v>
      </c>
      <c r="G112" s="13"/>
      <c r="H112" s="18"/>
      <c r="I112" s="251"/>
      <c r="J112" s="251"/>
      <c r="K112" s="251"/>
      <c r="L112" s="12"/>
      <c r="M112" s="11"/>
      <c r="N112" s="11"/>
      <c r="O112" s="11"/>
      <c r="P112" s="21" t="e">
        <f t="shared" si="4"/>
        <v>#N/A</v>
      </c>
      <c r="Q112" s="21" t="e">
        <f t="shared" si="5"/>
        <v>#N/A</v>
      </c>
    </row>
    <row r="113" spans="1:17" ht="36.6" x14ac:dyDescent="0.7">
      <c r="A113" s="23" t="str">
        <f t="shared" si="3"/>
        <v>Z4</v>
      </c>
      <c r="C113" s="13">
        <v>108</v>
      </c>
      <c r="D113" s="13" t="e">
        <f>VLOOKUP(C113,'zoznam zapasov pomoc'!$C$6:$E$132,2,0)</f>
        <v>#N/A</v>
      </c>
      <c r="E113" s="13" t="e">
        <f>VLOOKUP(C113,'zoznam zapasov pomoc'!$C$6:$E$132,3,0)</f>
        <v>#N/A</v>
      </c>
      <c r="F113" s="13" t="s">
        <v>476</v>
      </c>
      <c r="G113" s="13"/>
      <c r="H113" s="18"/>
      <c r="I113" s="251"/>
      <c r="J113" s="251"/>
      <c r="K113" s="251"/>
      <c r="L113" s="12"/>
      <c r="M113" s="11"/>
      <c r="N113" s="11"/>
      <c r="O113" s="11"/>
      <c r="P113" s="21" t="e">
        <f t="shared" si="4"/>
        <v>#N/A</v>
      </c>
      <c r="Q113" s="21" t="e">
        <f t="shared" si="5"/>
        <v>#N/A</v>
      </c>
    </row>
    <row r="114" spans="1:17" ht="36.6" x14ac:dyDescent="0.7">
      <c r="A114" s="23" t="str">
        <f t="shared" si="3"/>
        <v>Z4</v>
      </c>
      <c r="C114" s="13">
        <v>109</v>
      </c>
      <c r="D114" s="13" t="e">
        <f>VLOOKUP(C114,'zoznam zapasov pomoc'!$C$6:$E$132,2,0)</f>
        <v>#N/A</v>
      </c>
      <c r="E114" s="13" t="e">
        <f>VLOOKUP(C114,'zoznam zapasov pomoc'!$C$6:$E$132,3,0)</f>
        <v>#N/A</v>
      </c>
      <c r="F114" s="13" t="s">
        <v>476</v>
      </c>
      <c r="G114" s="13"/>
      <c r="H114" s="18"/>
      <c r="I114" s="251"/>
      <c r="J114" s="251"/>
      <c r="K114" s="251"/>
      <c r="L114" s="12"/>
      <c r="M114" s="11"/>
      <c r="N114" s="11"/>
      <c r="O114" s="11"/>
      <c r="P114" s="21" t="e">
        <f t="shared" si="4"/>
        <v>#N/A</v>
      </c>
      <c r="Q114" s="21" t="e">
        <f t="shared" si="5"/>
        <v>#N/A</v>
      </c>
    </row>
    <row r="115" spans="1:17" ht="36.6" x14ac:dyDescent="0.7">
      <c r="A115" s="23" t="str">
        <f t="shared" si="3"/>
        <v>Z4</v>
      </c>
      <c r="C115" s="13">
        <v>110</v>
      </c>
      <c r="D115" s="13" t="e">
        <f>VLOOKUP(C115,'zoznam zapasov pomoc'!$C$6:$E$132,2,0)</f>
        <v>#N/A</v>
      </c>
      <c r="E115" s="13" t="e">
        <f>VLOOKUP(C115,'zoznam zapasov pomoc'!$C$6:$E$132,3,0)</f>
        <v>#N/A</v>
      </c>
      <c r="F115" s="13" t="s">
        <v>476</v>
      </c>
      <c r="G115" s="13"/>
      <c r="H115" s="18"/>
      <c r="I115" s="251"/>
      <c r="J115" s="251"/>
      <c r="K115" s="251"/>
      <c r="L115" s="12"/>
      <c r="M115" s="11"/>
      <c r="N115" s="11"/>
      <c r="O115" s="11"/>
      <c r="P115" s="21" t="e">
        <f t="shared" si="4"/>
        <v>#N/A</v>
      </c>
      <c r="Q115" s="21" t="e">
        <f t="shared" si="5"/>
        <v>#N/A</v>
      </c>
    </row>
    <row r="116" spans="1:17" ht="36.6" x14ac:dyDescent="0.7">
      <c r="A116" s="23" t="str">
        <f t="shared" si="3"/>
        <v>Z4</v>
      </c>
      <c r="C116" s="13">
        <v>111</v>
      </c>
      <c r="D116" s="13" t="e">
        <f>VLOOKUP(C116,'zoznam zapasov pomoc'!$C$6:$E$132,2,0)</f>
        <v>#N/A</v>
      </c>
      <c r="E116" s="13" t="e">
        <f>VLOOKUP(C116,'zoznam zapasov pomoc'!$C$6:$E$132,3,0)</f>
        <v>#N/A</v>
      </c>
      <c r="F116" s="13" t="s">
        <v>476</v>
      </c>
      <c r="G116" s="13"/>
      <c r="H116" s="18"/>
      <c r="I116" s="251"/>
      <c r="J116" s="251"/>
      <c r="K116" s="251"/>
      <c r="L116" s="12"/>
      <c r="M116" s="11"/>
      <c r="N116" s="11"/>
      <c r="O116" s="11"/>
      <c r="P116" s="21" t="e">
        <f t="shared" si="4"/>
        <v>#N/A</v>
      </c>
      <c r="Q116" s="21" t="e">
        <f t="shared" si="5"/>
        <v>#N/A</v>
      </c>
    </row>
    <row r="117" spans="1:17" ht="36.6" x14ac:dyDescent="0.7">
      <c r="A117" s="23" t="str">
        <f t="shared" si="3"/>
        <v>Z4</v>
      </c>
      <c r="C117" s="13">
        <v>112</v>
      </c>
      <c r="D117" s="13" t="e">
        <f>VLOOKUP(C117,'zoznam zapasov pomoc'!$C$6:$E$132,2,0)</f>
        <v>#N/A</v>
      </c>
      <c r="E117" s="13" t="e">
        <f>VLOOKUP(C117,'zoznam zapasov pomoc'!$C$6:$E$132,3,0)</f>
        <v>#N/A</v>
      </c>
      <c r="F117" s="13" t="s">
        <v>476</v>
      </c>
      <c r="G117" s="13"/>
      <c r="H117" s="18"/>
      <c r="I117" s="251"/>
      <c r="J117" s="251"/>
      <c r="K117" s="251"/>
      <c r="L117" s="12"/>
      <c r="M117" s="11"/>
      <c r="N117" s="11"/>
      <c r="O117" s="11"/>
      <c r="P117" s="21" t="e">
        <f t="shared" si="4"/>
        <v>#N/A</v>
      </c>
      <c r="Q117" s="21" t="e">
        <f t="shared" si="5"/>
        <v>#N/A</v>
      </c>
    </row>
    <row r="118" spans="1:17" ht="36.6" x14ac:dyDescent="0.7">
      <c r="A118" s="23" t="str">
        <f t="shared" si="3"/>
        <v>Z4</v>
      </c>
      <c r="C118" s="13">
        <v>113</v>
      </c>
      <c r="D118" s="13" t="e">
        <f>VLOOKUP(C118,'zoznam zapasov pomoc'!$C$6:$E$132,2,0)</f>
        <v>#N/A</v>
      </c>
      <c r="E118" s="13" t="e">
        <f>VLOOKUP(C118,'zoznam zapasov pomoc'!$C$6:$E$132,3,0)</f>
        <v>#N/A</v>
      </c>
      <c r="F118" s="13" t="s">
        <v>476</v>
      </c>
      <c r="G118" s="13"/>
      <c r="H118" s="18"/>
      <c r="I118" s="251"/>
      <c r="J118" s="251"/>
      <c r="K118" s="251"/>
      <c r="L118" s="12"/>
      <c r="M118" s="11"/>
      <c r="N118" s="11"/>
      <c r="O118" s="11"/>
      <c r="P118" s="21" t="e">
        <f t="shared" si="4"/>
        <v>#N/A</v>
      </c>
      <c r="Q118" s="21" t="e">
        <f t="shared" si="5"/>
        <v>#N/A</v>
      </c>
    </row>
    <row r="119" spans="1:17" ht="36.6" x14ac:dyDescent="0.7">
      <c r="A119" s="23" t="str">
        <f t="shared" si="3"/>
        <v>Z4</v>
      </c>
      <c r="C119" s="13">
        <v>114</v>
      </c>
      <c r="D119" s="13" t="e">
        <f>VLOOKUP(C119,'zoznam zapasov pomoc'!$C$6:$E$132,2,0)</f>
        <v>#N/A</v>
      </c>
      <c r="E119" s="13" t="e">
        <f>VLOOKUP(C119,'zoznam zapasov pomoc'!$C$6:$E$132,3,0)</f>
        <v>#N/A</v>
      </c>
      <c r="F119" s="13" t="s">
        <v>476</v>
      </c>
      <c r="G119" s="13"/>
      <c r="H119" s="18"/>
      <c r="I119" s="251"/>
      <c r="J119" s="251"/>
      <c r="K119" s="251"/>
      <c r="L119" s="12"/>
      <c r="M119" s="11"/>
      <c r="N119" s="11"/>
      <c r="O119" s="11"/>
      <c r="P119" s="21" t="e">
        <f t="shared" si="4"/>
        <v>#N/A</v>
      </c>
      <c r="Q119" s="21" t="e">
        <f t="shared" si="5"/>
        <v>#N/A</v>
      </c>
    </row>
    <row r="120" spans="1:17" ht="36.6" x14ac:dyDescent="0.7">
      <c r="A120" s="23" t="str">
        <f t="shared" si="3"/>
        <v>Z4</v>
      </c>
      <c r="C120" s="13">
        <v>115</v>
      </c>
      <c r="D120" s="13" t="e">
        <f>VLOOKUP(C120,'zoznam zapasov pomoc'!$C$6:$E$132,2,0)</f>
        <v>#N/A</v>
      </c>
      <c r="E120" s="13" t="e">
        <f>VLOOKUP(C120,'zoznam zapasov pomoc'!$C$6:$E$132,3,0)</f>
        <v>#N/A</v>
      </c>
      <c r="F120" s="13" t="s">
        <v>476</v>
      </c>
      <c r="G120" s="13"/>
      <c r="H120" s="18"/>
      <c r="I120" s="251"/>
      <c r="J120" s="251"/>
      <c r="K120" s="251"/>
      <c r="L120" s="12"/>
      <c r="M120" s="11"/>
      <c r="N120" s="11"/>
      <c r="O120" s="11"/>
      <c r="P120" s="21" t="e">
        <f t="shared" si="4"/>
        <v>#N/A</v>
      </c>
      <c r="Q120" s="21" t="e">
        <f t="shared" si="5"/>
        <v>#N/A</v>
      </c>
    </row>
    <row r="121" spans="1:17" ht="36.6" x14ac:dyDescent="0.7">
      <c r="A121" s="23" t="str">
        <f t="shared" si="3"/>
        <v>Z4</v>
      </c>
      <c r="C121" s="13">
        <v>116</v>
      </c>
      <c r="D121" s="13" t="e">
        <f>VLOOKUP(C121,'zoznam zapasov pomoc'!$C$6:$E$132,2,0)</f>
        <v>#N/A</v>
      </c>
      <c r="E121" s="13" t="e">
        <f>VLOOKUP(C121,'zoznam zapasov pomoc'!$C$6:$E$132,3,0)</f>
        <v>#N/A</v>
      </c>
      <c r="F121" s="13" t="s">
        <v>476</v>
      </c>
      <c r="G121" s="13"/>
      <c r="H121" s="18"/>
      <c r="I121" s="251"/>
      <c r="J121" s="251"/>
      <c r="K121" s="251"/>
      <c r="L121" s="12"/>
      <c r="M121" s="11"/>
      <c r="N121" s="11"/>
      <c r="O121" s="11"/>
      <c r="P121" s="21" t="e">
        <f t="shared" si="4"/>
        <v>#N/A</v>
      </c>
      <c r="Q121" s="21" t="e">
        <f t="shared" si="5"/>
        <v>#N/A</v>
      </c>
    </row>
    <row r="122" spans="1:17" ht="36.6" x14ac:dyDescent="0.7">
      <c r="A122" s="23" t="str">
        <f t="shared" si="3"/>
        <v>Z4</v>
      </c>
      <c r="C122" s="13">
        <v>117</v>
      </c>
      <c r="D122" s="13" t="e">
        <f>VLOOKUP(C122,'zoznam zapasov pomoc'!$C$6:$E$132,2,0)</f>
        <v>#N/A</v>
      </c>
      <c r="E122" s="13" t="e">
        <f>VLOOKUP(C122,'zoznam zapasov pomoc'!$C$6:$E$132,3,0)</f>
        <v>#N/A</v>
      </c>
      <c r="F122" s="13" t="s">
        <v>476</v>
      </c>
      <c r="G122" s="13"/>
      <c r="H122" s="18"/>
      <c r="I122" s="251"/>
      <c r="J122" s="251"/>
      <c r="K122" s="251"/>
      <c r="L122" s="12"/>
      <c r="M122" s="11"/>
      <c r="N122" s="11"/>
      <c r="O122" s="11"/>
      <c r="P122" s="21" t="e">
        <f t="shared" si="4"/>
        <v>#N/A</v>
      </c>
      <c r="Q122" s="21" t="e">
        <f t="shared" si="5"/>
        <v>#N/A</v>
      </c>
    </row>
    <row r="123" spans="1:17" ht="36.6" x14ac:dyDescent="0.7">
      <c r="A123" s="23" t="str">
        <f t="shared" si="3"/>
        <v>Z4</v>
      </c>
      <c r="C123" s="13">
        <v>118</v>
      </c>
      <c r="D123" s="13" t="e">
        <f>VLOOKUP(C123,'zoznam zapasov pomoc'!$C$6:$E$132,2,0)</f>
        <v>#N/A</v>
      </c>
      <c r="E123" s="13" t="e">
        <f>VLOOKUP(C123,'zoznam zapasov pomoc'!$C$6:$E$132,3,0)</f>
        <v>#N/A</v>
      </c>
      <c r="F123" s="13" t="s">
        <v>476</v>
      </c>
      <c r="G123" s="13"/>
      <c r="H123" s="18"/>
      <c r="I123" s="251"/>
      <c r="J123" s="251"/>
      <c r="K123" s="251"/>
      <c r="L123" s="12"/>
      <c r="M123" s="11"/>
      <c r="N123" s="11"/>
      <c r="O123" s="11"/>
      <c r="P123" s="21" t="e">
        <f t="shared" si="4"/>
        <v>#N/A</v>
      </c>
      <c r="Q123" s="21" t="e">
        <f t="shared" si="5"/>
        <v>#N/A</v>
      </c>
    </row>
    <row r="124" spans="1:17" ht="36.6" x14ac:dyDescent="0.7">
      <c r="A124" s="23" t="str">
        <f t="shared" si="3"/>
        <v>Z4</v>
      </c>
      <c r="C124" s="13">
        <v>119</v>
      </c>
      <c r="D124" s="13" t="e">
        <f>VLOOKUP(C124,'zoznam zapasov pomoc'!$C$6:$E$132,2,0)</f>
        <v>#N/A</v>
      </c>
      <c r="E124" s="13" t="e">
        <f>VLOOKUP(C124,'zoznam zapasov pomoc'!$C$6:$E$132,3,0)</f>
        <v>#N/A</v>
      </c>
      <c r="F124" s="13" t="s">
        <v>476</v>
      </c>
      <c r="G124" s="13"/>
      <c r="H124" s="18"/>
      <c r="I124" s="251"/>
      <c r="J124" s="251"/>
      <c r="K124" s="251"/>
      <c r="L124" s="12"/>
      <c r="M124" s="11"/>
      <c r="N124" s="11"/>
      <c r="O124" s="11"/>
      <c r="P124" s="21" t="e">
        <f t="shared" si="4"/>
        <v>#N/A</v>
      </c>
      <c r="Q124" s="21" t="e">
        <f t="shared" si="5"/>
        <v>#N/A</v>
      </c>
    </row>
    <row r="125" spans="1:17" ht="36.6" x14ac:dyDescent="0.7">
      <c r="A125" s="23" t="str">
        <f t="shared" si="3"/>
        <v>Z4</v>
      </c>
      <c r="C125" s="13">
        <v>120</v>
      </c>
      <c r="D125" s="13" t="e">
        <f>VLOOKUP(C125,'zoznam zapasov pomoc'!$C$6:$E$132,2,0)</f>
        <v>#N/A</v>
      </c>
      <c r="E125" s="13" t="e">
        <f>VLOOKUP(C125,'zoznam zapasov pomoc'!$C$6:$E$132,3,0)</f>
        <v>#N/A</v>
      </c>
      <c r="F125" s="13" t="s">
        <v>476</v>
      </c>
      <c r="G125" s="13"/>
      <c r="H125" s="18"/>
      <c r="I125" s="251"/>
      <c r="J125" s="251"/>
      <c r="K125" s="251"/>
      <c r="L125" s="12"/>
      <c r="M125" s="11"/>
      <c r="N125" s="11"/>
      <c r="O125" s="11"/>
      <c r="P125" s="21" t="e">
        <f t="shared" si="4"/>
        <v>#N/A</v>
      </c>
      <c r="Q125" s="21" t="e">
        <f t="shared" si="5"/>
        <v>#N/A</v>
      </c>
    </row>
    <row r="126" spans="1:17" ht="36.6" x14ac:dyDescent="0.7">
      <c r="A126" s="23" t="str">
        <f t="shared" si="3"/>
        <v>Z4</v>
      </c>
      <c r="C126" s="13">
        <v>121</v>
      </c>
      <c r="D126" s="13" t="e">
        <f>VLOOKUP(C126,'zoznam zapasov pomoc'!$C$6:$E$132,2,0)</f>
        <v>#N/A</v>
      </c>
      <c r="E126" s="13" t="e">
        <f>VLOOKUP(C126,'zoznam zapasov pomoc'!$C$6:$E$132,3,0)</f>
        <v>#N/A</v>
      </c>
      <c r="F126" s="13" t="s">
        <v>476</v>
      </c>
      <c r="G126" s="13"/>
      <c r="H126" s="18"/>
      <c r="I126" s="251"/>
      <c r="J126" s="251"/>
      <c r="K126" s="251"/>
      <c r="L126" s="12"/>
      <c r="M126" s="11"/>
      <c r="N126" s="11"/>
      <c r="O126" s="11"/>
      <c r="P126" s="21" t="e">
        <f t="shared" si="4"/>
        <v>#N/A</v>
      </c>
      <c r="Q126" s="21" t="e">
        <f t="shared" si="5"/>
        <v>#N/A</v>
      </c>
    </row>
    <row r="127" spans="1:17" ht="36.6" x14ac:dyDescent="0.7">
      <c r="A127" s="23" t="str">
        <f t="shared" si="3"/>
        <v>Z4</v>
      </c>
      <c r="C127" s="13">
        <v>122</v>
      </c>
      <c r="D127" s="13" t="e">
        <f>VLOOKUP(C127,'zoznam zapasov pomoc'!$C$6:$E$132,2,0)</f>
        <v>#N/A</v>
      </c>
      <c r="E127" s="13" t="e">
        <f>VLOOKUP(C127,'zoznam zapasov pomoc'!$C$6:$E$132,3,0)</f>
        <v>#N/A</v>
      </c>
      <c r="F127" s="13" t="s">
        <v>476</v>
      </c>
      <c r="G127" s="13"/>
      <c r="H127" s="18"/>
      <c r="I127" s="251"/>
      <c r="J127" s="251"/>
      <c r="K127" s="251"/>
      <c r="L127" s="12"/>
      <c r="M127" s="11"/>
      <c r="N127" s="11"/>
      <c r="O127" s="11"/>
      <c r="P127" s="21" t="e">
        <f t="shared" si="4"/>
        <v>#N/A</v>
      </c>
      <c r="Q127" s="21" t="e">
        <f t="shared" si="5"/>
        <v>#N/A</v>
      </c>
    </row>
    <row r="128" spans="1:17" ht="36.6" x14ac:dyDescent="0.7">
      <c r="A128" s="23" t="str">
        <f t="shared" si="3"/>
        <v>Z4</v>
      </c>
      <c r="C128" s="13">
        <v>123</v>
      </c>
      <c r="D128" s="13" t="e">
        <f>VLOOKUP(C128,'zoznam zapasov pomoc'!$C$6:$E$132,2,0)</f>
        <v>#N/A</v>
      </c>
      <c r="E128" s="13" t="e">
        <f>VLOOKUP(C128,'zoznam zapasov pomoc'!$C$6:$E$132,3,0)</f>
        <v>#N/A</v>
      </c>
      <c r="F128" s="13" t="s">
        <v>476</v>
      </c>
      <c r="G128" s="13"/>
      <c r="H128" s="18"/>
      <c r="I128" s="251"/>
      <c r="J128" s="251"/>
      <c r="K128" s="251"/>
      <c r="L128" s="12"/>
      <c r="M128" s="11"/>
      <c r="N128" s="11"/>
      <c r="O128" s="11"/>
      <c r="P128" s="21" t="e">
        <f t="shared" si="4"/>
        <v>#N/A</v>
      </c>
      <c r="Q128" s="21" t="e">
        <f t="shared" si="5"/>
        <v>#N/A</v>
      </c>
    </row>
    <row r="129" spans="1:17" ht="36.6" x14ac:dyDescent="0.7">
      <c r="A129" s="23" t="str">
        <f t="shared" si="3"/>
        <v>Z4</v>
      </c>
      <c r="C129" s="13">
        <v>124</v>
      </c>
      <c r="D129" s="13" t="e">
        <f>VLOOKUP(C129,'zoznam zapasov pomoc'!$C$6:$E$132,2,0)</f>
        <v>#N/A</v>
      </c>
      <c r="E129" s="13" t="e">
        <f>VLOOKUP(C129,'zoznam zapasov pomoc'!$C$6:$E$132,3,0)</f>
        <v>#N/A</v>
      </c>
      <c r="F129" s="13" t="s">
        <v>476</v>
      </c>
      <c r="G129" s="13"/>
      <c r="H129" s="18"/>
      <c r="I129" s="251"/>
      <c r="J129" s="251"/>
      <c r="K129" s="251"/>
      <c r="L129" s="12"/>
      <c r="M129" s="11"/>
      <c r="N129" s="11"/>
      <c r="O129" s="11"/>
      <c r="P129" s="21" t="e">
        <f t="shared" si="4"/>
        <v>#N/A</v>
      </c>
      <c r="Q129" s="21" t="e">
        <f t="shared" si="5"/>
        <v>#N/A</v>
      </c>
    </row>
    <row r="130" spans="1:17" ht="36.6" x14ac:dyDescent="0.7">
      <c r="A130" s="23" t="str">
        <f t="shared" si="3"/>
        <v>Z4</v>
      </c>
      <c r="C130" s="13">
        <v>125</v>
      </c>
      <c r="D130" s="13" t="e">
        <f>VLOOKUP(C130,'zoznam zapasov pomoc'!$C$6:$E$132,2,0)</f>
        <v>#N/A</v>
      </c>
      <c r="E130" s="13" t="e">
        <f>VLOOKUP(C130,'zoznam zapasov pomoc'!$C$6:$E$132,3,0)</f>
        <v>#N/A</v>
      </c>
      <c r="F130" s="13" t="s">
        <v>476</v>
      </c>
      <c r="G130" s="13"/>
      <c r="H130" s="18"/>
      <c r="I130" s="251"/>
      <c r="J130" s="251"/>
      <c r="K130" s="251"/>
      <c r="L130" s="12"/>
      <c r="M130" s="11"/>
      <c r="N130" s="11"/>
      <c r="O130" s="11"/>
      <c r="P130" s="21" t="e">
        <f t="shared" si="4"/>
        <v>#N/A</v>
      </c>
      <c r="Q130" s="21" t="e">
        <f t="shared" si="5"/>
        <v>#N/A</v>
      </c>
    </row>
    <row r="131" spans="1:17" ht="36.6" x14ac:dyDescent="0.7">
      <c r="A131" s="23" t="str">
        <f t="shared" si="3"/>
        <v>Z4</v>
      </c>
      <c r="C131" s="13">
        <v>126</v>
      </c>
      <c r="D131" s="13" t="e">
        <f>VLOOKUP(C131,'zoznam zapasov pomoc'!$C$6:$E$132,2,0)</f>
        <v>#N/A</v>
      </c>
      <c r="E131" s="13" t="e">
        <f>VLOOKUP(C131,'zoznam zapasov pomoc'!$C$6:$E$132,3,0)</f>
        <v>#N/A</v>
      </c>
      <c r="F131" s="13" t="s">
        <v>476</v>
      </c>
      <c r="G131" s="13"/>
      <c r="H131" s="18"/>
      <c r="I131" s="251"/>
      <c r="J131" s="251"/>
      <c r="K131" s="251"/>
      <c r="L131" s="12"/>
      <c r="M131" s="11"/>
      <c r="N131" s="11"/>
      <c r="O131" s="11"/>
      <c r="P131" s="21" t="e">
        <f t="shared" si="4"/>
        <v>#N/A</v>
      </c>
      <c r="Q131" s="21" t="e">
        <f t="shared" si="5"/>
        <v>#N/A</v>
      </c>
    </row>
    <row r="132" spans="1:17" ht="36.6" x14ac:dyDescent="0.7">
      <c r="A132" s="23" t="str">
        <f t="shared" si="3"/>
        <v>Z4</v>
      </c>
      <c r="C132" s="13">
        <v>127</v>
      </c>
      <c r="D132" s="13" t="e">
        <f>VLOOKUP(C132,'zoznam zapasov pomoc'!$C$6:$E$132,2,0)</f>
        <v>#N/A</v>
      </c>
      <c r="E132" s="13" t="e">
        <f>VLOOKUP(C132,'zoznam zapasov pomoc'!$C$6:$E$132,3,0)</f>
        <v>#N/A</v>
      </c>
      <c r="F132" s="13" t="s">
        <v>476</v>
      </c>
      <c r="G132" s="13"/>
      <c r="H132" s="18"/>
      <c r="I132" s="251"/>
      <c r="J132" s="251"/>
      <c r="K132" s="251"/>
      <c r="L132" s="12"/>
      <c r="M132" s="11"/>
      <c r="N132" s="11"/>
      <c r="O132" s="11"/>
      <c r="P132" s="21" t="e">
        <f t="shared" si="4"/>
        <v>#N/A</v>
      </c>
      <c r="Q132" s="21" t="e">
        <f t="shared" si="5"/>
        <v>#N/A</v>
      </c>
    </row>
  </sheetData>
  <pageMargins left="0.49" right="0.38" top="0.27" bottom="0.3" header="0.18" footer="0.18"/>
  <pageSetup paperSize="9" scale="40" orientation="portrait" r:id="rId1"/>
  <colBreaks count="2" manualBreakCount="2">
    <brk id="2" max="1048575" man="1"/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2"/>
  <sheetViews>
    <sheetView zoomScale="50" zoomScaleNormal="50" workbookViewId="0">
      <selection sqref="A1:A1048576"/>
    </sheetView>
  </sheetViews>
  <sheetFormatPr defaultColWidth="6.33203125" defaultRowHeight="25.8" x14ac:dyDescent="0.5"/>
  <cols>
    <col min="1" max="1" width="16.33203125" style="23" customWidth="1"/>
    <col min="2" max="2" width="14.5546875" style="24" customWidth="1"/>
    <col min="3" max="3" width="10.6640625" style="3" customWidth="1"/>
    <col min="4" max="4" width="65.33203125" style="3" customWidth="1"/>
    <col min="5" max="5" width="58.88671875" style="3" customWidth="1"/>
    <col min="6" max="6" width="11.6640625" style="3" customWidth="1"/>
    <col min="7" max="7" width="9.5546875" style="3" customWidth="1"/>
    <col min="8" max="8" width="15.109375" style="17" customWidth="1"/>
    <col min="9" max="10" width="14.109375" style="17" customWidth="1"/>
    <col min="11" max="11" width="14.33203125" style="4" customWidth="1"/>
    <col min="12" max="12" width="3.33203125" style="4" customWidth="1"/>
    <col min="13" max="15" width="6.33203125" style="3"/>
    <col min="16" max="16" width="24" style="21" customWidth="1"/>
    <col min="17" max="17" width="21.44140625" style="21" customWidth="1"/>
    <col min="18" max="16384" width="6.33203125" style="3"/>
  </cols>
  <sheetData>
    <row r="1" spans="1:20" ht="46.2" x14ac:dyDescent="0.85">
      <c r="D1" s="82" t="s">
        <v>195</v>
      </c>
      <c r="E1" s="9"/>
      <c r="F1" s="9"/>
      <c r="G1" s="9"/>
      <c r="H1" s="16"/>
      <c r="I1" s="16"/>
      <c r="J1" s="16"/>
      <c r="K1" s="5"/>
      <c r="L1" s="5"/>
    </row>
    <row r="3" spans="1:20" x14ac:dyDescent="0.5">
      <c r="D3" s="4"/>
      <c r="E3" s="119" t="s">
        <v>228</v>
      </c>
      <c r="F3" s="6"/>
      <c r="G3" s="6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18" t="s">
        <v>37</v>
      </c>
      <c r="J5" s="18" t="s">
        <v>7</v>
      </c>
      <c r="K5" s="14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Z41</v>
      </c>
      <c r="B6" s="24"/>
      <c r="C6" s="13">
        <v>1</v>
      </c>
      <c r="D6" s="13" t="str">
        <f>VLOOKUP(CONCATENATE(1,A6),'zapisy k stolom'!$A$6:$B$2670,2,0)</f>
        <v>Guassardo / Geročová</v>
      </c>
      <c r="E6" s="13" t="str">
        <f>VLOOKUP(CONCATENATE(2,A6),'zapisy k stolom'!$A$6:$B$2670,2,0)</f>
        <v>X</v>
      </c>
      <c r="F6" s="13" t="s">
        <v>476</v>
      </c>
      <c r="G6" s="13"/>
      <c r="H6" s="18" t="s">
        <v>45</v>
      </c>
      <c r="I6" s="18"/>
      <c r="J6" s="18"/>
      <c r="K6" s="14"/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69" si="0">CONCATENATE(F7,G7,H7)</f>
        <v>Z42</v>
      </c>
      <c r="B7" s="24"/>
      <c r="C7" s="13">
        <f>IF(ISERROR(D7),0,C6+1)</f>
        <v>2</v>
      </c>
      <c r="D7" s="13" t="str">
        <f>VLOOKUP(CONCATENATE(1,A7),'zapisy k stolom'!$A$6:$B$2670,2,0)</f>
        <v>X</v>
      </c>
      <c r="E7" s="13" t="str">
        <f>VLOOKUP(CONCATENATE(2,A7),'zapisy k stolom'!$A$6:$B$2670,2,0)</f>
        <v>Zentková / Lipčáková</v>
      </c>
      <c r="F7" s="13" t="s">
        <v>476</v>
      </c>
      <c r="G7" s="13"/>
      <c r="H7" s="18" t="s">
        <v>47</v>
      </c>
      <c r="I7" s="18"/>
      <c r="J7" s="18"/>
      <c r="K7" s="14"/>
      <c r="L7" s="12"/>
      <c r="P7" s="21" t="e">
        <f t="shared" ref="P7:P69" si="1">CONCATENATE(F7,VLOOKUP(G7,$S$5:$T$14,2,0),LEFT(H7,1))</f>
        <v>#N/A</v>
      </c>
      <c r="Q7" s="21" t="e">
        <f t="shared" ref="Q7:Q69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Z43</v>
      </c>
      <c r="B8" s="24"/>
      <c r="C8" s="13">
        <f>IF(ISERROR(D8),0,MAX($C$6:C7)+1)</f>
        <v>3</v>
      </c>
      <c r="D8" s="13" t="str">
        <f>VLOOKUP(CONCATENATE(1,A8),'zapisy k stolom'!$A$6:$B$2670,2,0)</f>
        <v>Guassardo / Koňárová</v>
      </c>
      <c r="E8" s="13" t="str">
        <f>VLOOKUP(CONCATENATE(2,A8),'zapisy k stolom'!$A$6:$B$2670,2,0)</f>
        <v>X</v>
      </c>
      <c r="F8" s="13" t="s">
        <v>476</v>
      </c>
      <c r="G8" s="13"/>
      <c r="H8" s="18" t="s">
        <v>48</v>
      </c>
      <c r="I8" s="18"/>
      <c r="J8" s="18"/>
      <c r="K8" s="14"/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Z44</v>
      </c>
      <c r="B9" s="24"/>
      <c r="C9" s="13">
        <f>IF(ISERROR(D9),0,MAX($C$6:C8)+1)</f>
        <v>4</v>
      </c>
      <c r="D9" s="13" t="str">
        <f>VLOOKUP(CONCATENATE(1,A9),'zapisy k stolom'!$A$6:$B$2670,2,0)</f>
        <v>X</v>
      </c>
      <c r="E9" s="13" t="str">
        <f>VLOOKUP(CONCATENATE(2,A9),'zapisy k stolom'!$A$6:$B$2670,2,0)</f>
        <v>Kohlerová / Nemčíková</v>
      </c>
      <c r="F9" s="13" t="s">
        <v>476</v>
      </c>
      <c r="G9" s="13"/>
      <c r="H9" s="18" t="s">
        <v>49</v>
      </c>
      <c r="I9" s="18"/>
      <c r="J9" s="18"/>
      <c r="K9" s="14"/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Z45</v>
      </c>
      <c r="B10" s="24"/>
      <c r="C10" s="13">
        <f>IF(ISERROR(D10),0,MAX($C$6:C9)+1)</f>
        <v>0</v>
      </c>
      <c r="D10" s="13" t="e">
        <f>VLOOKUP(CONCATENATE(1,A10),'zapisy k stolom'!$A$6:$B$2670,2,0)</f>
        <v>#N/A</v>
      </c>
      <c r="E10" s="13" t="e">
        <f>VLOOKUP(CONCATENATE(2,A10),'zapisy k stolom'!$A$6:$B$2670,2,0)</f>
        <v>#N/A</v>
      </c>
      <c r="F10" s="13" t="s">
        <v>476</v>
      </c>
      <c r="G10" s="13"/>
      <c r="H10" s="18" t="s">
        <v>52</v>
      </c>
      <c r="I10" s="18"/>
      <c r="J10" s="18"/>
      <c r="K10" s="14"/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Z46</v>
      </c>
      <c r="B11" s="24"/>
      <c r="C11" s="13">
        <f>IF(ISERROR(D11),0,MAX($C$6:C10)+1)</f>
        <v>0</v>
      </c>
      <c r="D11" s="13" t="e">
        <f>VLOOKUP(CONCATENATE(1,A11),'zapisy k stolom'!$A$6:$B$2670,2,0)</f>
        <v>#N/A</v>
      </c>
      <c r="E11" s="13" t="e">
        <f>VLOOKUP(CONCATENATE(2,A11),'zapisy k stolom'!$A$6:$B$2670,2,0)</f>
        <v>#N/A</v>
      </c>
      <c r="F11" s="13" t="s">
        <v>476</v>
      </c>
      <c r="G11" s="13"/>
      <c r="H11" s="18" t="s">
        <v>53</v>
      </c>
      <c r="I11" s="18"/>
      <c r="J11" s="18"/>
      <c r="K11" s="14"/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Z47</v>
      </c>
      <c r="B12" s="24"/>
      <c r="C12" s="13">
        <f>IF(ISERROR(D12),0,MAX($C$6:C11)+1)</f>
        <v>0</v>
      </c>
      <c r="D12" s="13" t="e">
        <f>VLOOKUP(CONCATENATE(1,A12),'zapisy k stolom'!$A$6:$B$2670,2,0)</f>
        <v>#N/A</v>
      </c>
      <c r="E12" s="13" t="e">
        <f>VLOOKUP(CONCATENATE(2,A12),'zapisy k stolom'!$A$6:$B$2670,2,0)</f>
        <v>#N/A</v>
      </c>
      <c r="F12" s="13" t="s">
        <v>476</v>
      </c>
      <c r="G12" s="13"/>
      <c r="H12" s="18" t="s">
        <v>54</v>
      </c>
      <c r="I12" s="18"/>
      <c r="J12" s="18"/>
      <c r="K12" s="14"/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Z48</v>
      </c>
      <c r="B13" s="24"/>
      <c r="C13" s="13">
        <f>IF(ISERROR(D13),0,MAX($C$6:C12)+1)</f>
        <v>0</v>
      </c>
      <c r="D13" s="13" t="e">
        <f>VLOOKUP(CONCATENATE(1,A13),'zapisy k stolom'!$A$6:$B$2670,2,0)</f>
        <v>#N/A</v>
      </c>
      <c r="E13" s="13" t="e">
        <f>VLOOKUP(CONCATENATE(2,A13),'zapisy k stolom'!$A$6:$B$2670,2,0)</f>
        <v>#N/A</v>
      </c>
      <c r="F13" s="13" t="s">
        <v>476</v>
      </c>
      <c r="G13" s="13"/>
      <c r="H13" s="18" t="s">
        <v>55</v>
      </c>
      <c r="I13" s="18"/>
      <c r="J13" s="18"/>
      <c r="K13" s="14"/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Z49</v>
      </c>
      <c r="B14" s="24"/>
      <c r="C14" s="13">
        <f>IF(ISERROR(D14),0,MAX($C$6:C13)+1)</f>
        <v>0</v>
      </c>
      <c r="D14" s="13" t="e">
        <f>VLOOKUP(CONCATENATE(1,A14),'zapisy k stolom'!$A$6:$B$2670,2,0)</f>
        <v>#N/A</v>
      </c>
      <c r="E14" s="13" t="e">
        <f>VLOOKUP(CONCATENATE(2,A14),'zapisy k stolom'!$A$6:$B$2670,2,0)</f>
        <v>#N/A</v>
      </c>
      <c r="F14" s="13" t="s">
        <v>476</v>
      </c>
      <c r="G14" s="13"/>
      <c r="H14" s="18" t="s">
        <v>56</v>
      </c>
      <c r="I14" s="18"/>
      <c r="J14" s="18"/>
      <c r="K14" s="14"/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Z410</v>
      </c>
      <c r="B15" s="24"/>
      <c r="C15" s="13">
        <f>IF(ISERROR(D15),0,MAX($C$6:C14)+1)</f>
        <v>0</v>
      </c>
      <c r="D15" s="13" t="e">
        <f>VLOOKUP(CONCATENATE(1,A15),'zapisy k stolom'!$A$6:$B$2670,2,0)</f>
        <v>#N/A</v>
      </c>
      <c r="E15" s="13" t="e">
        <f>VLOOKUP(CONCATENATE(2,A15),'zapisy k stolom'!$A$6:$B$2670,2,0)</f>
        <v>#N/A</v>
      </c>
      <c r="F15" s="13" t="s">
        <v>476</v>
      </c>
      <c r="G15" s="13"/>
      <c r="H15" s="18" t="s">
        <v>57</v>
      </c>
      <c r="I15" s="18"/>
      <c r="J15" s="18"/>
      <c r="K15" s="14"/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Z411</v>
      </c>
      <c r="B16" s="24"/>
      <c r="C16" s="13">
        <f>IF(ISERROR(D16),0,MAX($C$6:C15)+1)</f>
        <v>0</v>
      </c>
      <c r="D16" s="13" t="e">
        <f>VLOOKUP(CONCATENATE(1,A16),'zapisy k stolom'!$A$6:$B$2670,2,0)</f>
        <v>#N/A</v>
      </c>
      <c r="E16" s="13" t="e">
        <f>VLOOKUP(CONCATENATE(2,A16),'zapisy k stolom'!$A$6:$B$2670,2,0)</f>
        <v>#N/A</v>
      </c>
      <c r="F16" s="13" t="s">
        <v>476</v>
      </c>
      <c r="G16" s="13"/>
      <c r="H16" s="18" t="s">
        <v>58</v>
      </c>
      <c r="I16" s="18"/>
      <c r="J16" s="18"/>
      <c r="K16" s="14"/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Z412</v>
      </c>
      <c r="B17" s="24"/>
      <c r="C17" s="13">
        <f>IF(ISERROR(D17),0,MAX($C$6:C16)+1)</f>
        <v>0</v>
      </c>
      <c r="D17" s="13" t="e">
        <f>VLOOKUP(CONCATENATE(1,A17),'zapisy k stolom'!$A$6:$B$2670,2,0)</f>
        <v>#N/A</v>
      </c>
      <c r="E17" s="13" t="e">
        <f>VLOOKUP(CONCATENATE(2,A17),'zapisy k stolom'!$A$6:$B$2670,2,0)</f>
        <v>#N/A</v>
      </c>
      <c r="F17" s="13" t="s">
        <v>476</v>
      </c>
      <c r="G17" s="13"/>
      <c r="H17" s="18" t="s">
        <v>59</v>
      </c>
      <c r="I17" s="18"/>
      <c r="J17" s="18"/>
      <c r="K17" s="14"/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Z413</v>
      </c>
      <c r="B18" s="24"/>
      <c r="C18" s="13">
        <f>IF(ISERROR(D18),0,MAX($C$6:C17)+1)</f>
        <v>0</v>
      </c>
      <c r="D18" s="13" t="e">
        <f>VLOOKUP(CONCATENATE(1,A18),'zapisy k stolom'!$A$6:$B$2670,2,0)</f>
        <v>#N/A</v>
      </c>
      <c r="E18" s="13" t="e">
        <f>VLOOKUP(CONCATENATE(2,A18),'zapisy k stolom'!$A$6:$B$2670,2,0)</f>
        <v>#N/A</v>
      </c>
      <c r="F18" s="13" t="s">
        <v>476</v>
      </c>
      <c r="G18" s="13"/>
      <c r="H18" s="18" t="s">
        <v>60</v>
      </c>
      <c r="I18" s="18"/>
      <c r="J18" s="18"/>
      <c r="K18" s="14"/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Z414</v>
      </c>
      <c r="B19" s="24"/>
      <c r="C19" s="13">
        <f>IF(ISERROR(D19),0,MAX($C$6:C18)+1)</f>
        <v>0</v>
      </c>
      <c r="D19" s="13" t="e">
        <f>VLOOKUP(CONCATENATE(1,A19),'zapisy k stolom'!$A$6:$B$2670,2,0)</f>
        <v>#N/A</v>
      </c>
      <c r="E19" s="13" t="e">
        <f>VLOOKUP(CONCATENATE(2,A19),'zapisy k stolom'!$A$6:$B$2670,2,0)</f>
        <v>#N/A</v>
      </c>
      <c r="F19" s="13" t="s">
        <v>476</v>
      </c>
      <c r="G19" s="13"/>
      <c r="H19" s="18" t="s">
        <v>61</v>
      </c>
      <c r="I19" s="18"/>
      <c r="J19" s="18"/>
      <c r="K19" s="14"/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Z415</v>
      </c>
      <c r="B20" s="24"/>
      <c r="C20" s="13">
        <f>IF(ISERROR(D20),0,MAX($C$6:C19)+1)</f>
        <v>0</v>
      </c>
      <c r="D20" s="13" t="e">
        <f>VLOOKUP(CONCATENATE(1,A20),'zapisy k stolom'!$A$6:$B$2670,2,0)</f>
        <v>#N/A</v>
      </c>
      <c r="E20" s="13" t="e">
        <f>VLOOKUP(CONCATENATE(2,A20),'zapisy k stolom'!$A$6:$B$2670,2,0)</f>
        <v>#N/A</v>
      </c>
      <c r="F20" s="13" t="s">
        <v>476</v>
      </c>
      <c r="G20" s="13"/>
      <c r="H20" s="18" t="s">
        <v>62</v>
      </c>
      <c r="I20" s="18"/>
      <c r="J20" s="18"/>
      <c r="K20" s="14"/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Z416</v>
      </c>
      <c r="B21" s="24"/>
      <c r="C21" s="13">
        <f>IF(ISERROR(D21),0,MAX($C$6:C20)+1)</f>
        <v>0</v>
      </c>
      <c r="D21" s="13" t="e">
        <f>VLOOKUP(CONCATENATE(1,A21),'zapisy k stolom'!$A$6:$B$2670,2,0)</f>
        <v>#N/A</v>
      </c>
      <c r="E21" s="13" t="e">
        <f>VLOOKUP(CONCATENATE(2,A21),'zapisy k stolom'!$A$6:$B$2670,2,0)</f>
        <v>#N/A</v>
      </c>
      <c r="F21" s="13" t="s">
        <v>476</v>
      </c>
      <c r="G21" s="13"/>
      <c r="H21" s="18" t="s">
        <v>229</v>
      </c>
      <c r="I21" s="18"/>
      <c r="J21" s="18"/>
      <c r="K21" s="14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Z417</v>
      </c>
      <c r="B22" s="24"/>
      <c r="C22" s="13">
        <f>IF(ISERROR(D22),0,MAX($C$6:C21)+1)</f>
        <v>0</v>
      </c>
      <c r="D22" s="13" t="e">
        <f>VLOOKUP(CONCATENATE(1,A22),'zapisy k stolom'!$A$6:$B$2670,2,0)</f>
        <v>#N/A</v>
      </c>
      <c r="E22" s="13" t="e">
        <f>VLOOKUP(CONCATENATE(2,A22),'zapisy k stolom'!$A$6:$B$2670,2,0)</f>
        <v>#N/A</v>
      </c>
      <c r="F22" s="13" t="s">
        <v>476</v>
      </c>
      <c r="G22" s="13"/>
      <c r="H22" s="18" t="s">
        <v>63</v>
      </c>
      <c r="I22" s="18"/>
      <c r="J22" s="18"/>
      <c r="K22" s="14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Z418</v>
      </c>
      <c r="B23" s="24"/>
      <c r="C23" s="13">
        <f>IF(ISERROR(D23),0,MAX($C$6:C22)+1)</f>
        <v>0</v>
      </c>
      <c r="D23" s="13" t="e">
        <f>VLOOKUP(CONCATENATE(1,A23),'zapisy k stolom'!$A$6:$B$2670,2,0)</f>
        <v>#N/A</v>
      </c>
      <c r="E23" s="13" t="e">
        <f>VLOOKUP(CONCATENATE(2,A23),'zapisy k stolom'!$A$6:$B$2670,2,0)</f>
        <v>#N/A</v>
      </c>
      <c r="F23" s="13" t="s">
        <v>476</v>
      </c>
      <c r="G23" s="13"/>
      <c r="H23" s="18" t="s">
        <v>64</v>
      </c>
      <c r="I23" s="18"/>
      <c r="J23" s="18"/>
      <c r="K23" s="14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Z419</v>
      </c>
      <c r="B24" s="24"/>
      <c r="C24" s="13">
        <f>IF(ISERROR(D24),0,MAX($C$6:C23)+1)</f>
        <v>0</v>
      </c>
      <c r="D24" s="13" t="e">
        <f>VLOOKUP(CONCATENATE(1,A24),'zapisy k stolom'!$A$6:$B$2670,2,0)</f>
        <v>#N/A</v>
      </c>
      <c r="E24" s="13" t="e">
        <f>VLOOKUP(CONCATENATE(2,A24),'zapisy k stolom'!$A$6:$B$2670,2,0)</f>
        <v>#N/A</v>
      </c>
      <c r="F24" s="13" t="s">
        <v>476</v>
      </c>
      <c r="G24" s="13"/>
      <c r="H24" s="18" t="s">
        <v>65</v>
      </c>
      <c r="I24" s="18"/>
      <c r="J24" s="18"/>
      <c r="K24" s="14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Z420</v>
      </c>
      <c r="B25" s="24"/>
      <c r="C25" s="13">
        <f>IF(ISERROR(D25),0,MAX($C$6:C24)+1)</f>
        <v>0</v>
      </c>
      <c r="D25" s="13" t="e">
        <f>VLOOKUP(CONCATENATE(1,A25),'zapisy k stolom'!$A$6:$B$2670,2,0)</f>
        <v>#N/A</v>
      </c>
      <c r="E25" s="13" t="e">
        <f>VLOOKUP(CONCATENATE(2,A25),'zapisy k stolom'!$A$6:$B$2670,2,0)</f>
        <v>#N/A</v>
      </c>
      <c r="F25" s="13" t="s">
        <v>476</v>
      </c>
      <c r="G25" s="13"/>
      <c r="H25" s="18" t="s">
        <v>66</v>
      </c>
      <c r="I25" s="18"/>
      <c r="J25" s="18"/>
      <c r="K25" s="14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Z421</v>
      </c>
      <c r="B26" s="24"/>
      <c r="C26" s="13">
        <f>IF(ISERROR(D26),0,MAX($C$6:C25)+1)</f>
        <v>0</v>
      </c>
      <c r="D26" s="13" t="e">
        <f>VLOOKUP(CONCATENATE(1,A26),'zapisy k stolom'!$A$6:$B$2670,2,0)</f>
        <v>#N/A</v>
      </c>
      <c r="E26" s="13" t="e">
        <f>VLOOKUP(CONCATENATE(2,A26),'zapisy k stolom'!$A$6:$B$2670,2,0)</f>
        <v>#N/A</v>
      </c>
      <c r="F26" s="13" t="s">
        <v>476</v>
      </c>
      <c r="G26" s="13"/>
      <c r="H26" s="18" t="s">
        <v>70</v>
      </c>
      <c r="I26" s="18"/>
      <c r="J26" s="18"/>
      <c r="K26" s="14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Z422</v>
      </c>
      <c r="B27" s="24"/>
      <c r="C27" s="13">
        <f>IF(ISERROR(D27),0,MAX($C$6:C26)+1)</f>
        <v>0</v>
      </c>
      <c r="D27" s="13" t="e">
        <f>VLOOKUP(CONCATENATE(1,A27),'zapisy k stolom'!$A$6:$B$2670,2,0)</f>
        <v>#N/A</v>
      </c>
      <c r="E27" s="13" t="e">
        <f>VLOOKUP(CONCATENATE(2,A27),'zapisy k stolom'!$A$6:$B$2670,2,0)</f>
        <v>#N/A</v>
      </c>
      <c r="F27" s="13" t="s">
        <v>476</v>
      </c>
      <c r="G27" s="13"/>
      <c r="H27" s="18" t="s">
        <v>71</v>
      </c>
      <c r="I27" s="18"/>
      <c r="J27" s="18"/>
      <c r="K27" s="14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Z423</v>
      </c>
      <c r="B28" s="24"/>
      <c r="C28" s="13">
        <f>IF(ISERROR(D28),0,MAX($C$6:C27)+1)</f>
        <v>0</v>
      </c>
      <c r="D28" s="13" t="e">
        <f>VLOOKUP(CONCATENATE(1,A28),'zapisy k stolom'!$A$6:$B$2670,2,0)</f>
        <v>#N/A</v>
      </c>
      <c r="E28" s="13" t="e">
        <f>VLOOKUP(CONCATENATE(2,A28),'zapisy k stolom'!$A$6:$B$2670,2,0)</f>
        <v>#N/A</v>
      </c>
      <c r="F28" s="13" t="s">
        <v>476</v>
      </c>
      <c r="G28" s="13"/>
      <c r="H28" s="18" t="s">
        <v>72</v>
      </c>
      <c r="I28" s="18"/>
      <c r="J28" s="18"/>
      <c r="K28" s="14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Z424</v>
      </c>
      <c r="B29" s="24"/>
      <c r="C29" s="13">
        <f>IF(ISERROR(D29),0,MAX($C$6:C28)+1)</f>
        <v>0</v>
      </c>
      <c r="D29" s="13" t="e">
        <f>VLOOKUP(CONCATENATE(1,A29),'zapisy k stolom'!$A$6:$B$2670,2,0)</f>
        <v>#N/A</v>
      </c>
      <c r="E29" s="13" t="e">
        <f>VLOOKUP(CONCATENATE(2,A29),'zapisy k stolom'!$A$6:$B$2670,2,0)</f>
        <v>#N/A</v>
      </c>
      <c r="F29" s="13" t="s">
        <v>476</v>
      </c>
      <c r="G29" s="13"/>
      <c r="H29" s="18" t="s">
        <v>73</v>
      </c>
      <c r="I29" s="18"/>
      <c r="J29" s="18"/>
      <c r="K29" s="14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Z425</v>
      </c>
      <c r="B30" s="24"/>
      <c r="C30" s="13">
        <f>IF(ISERROR(D30),0,MAX($C$6:C29)+1)</f>
        <v>0</v>
      </c>
      <c r="D30" s="13" t="e">
        <f>VLOOKUP(CONCATENATE(1,A30),'zapisy k stolom'!$A$6:$B$2670,2,0)</f>
        <v>#N/A</v>
      </c>
      <c r="E30" s="13" t="e">
        <f>VLOOKUP(CONCATENATE(2,A30),'zapisy k stolom'!$A$6:$B$2670,2,0)</f>
        <v>#N/A</v>
      </c>
      <c r="F30" s="13" t="s">
        <v>476</v>
      </c>
      <c r="G30" s="13"/>
      <c r="H30" s="18" t="s">
        <v>74</v>
      </c>
      <c r="I30" s="18"/>
      <c r="J30" s="18"/>
      <c r="K30" s="14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Z426</v>
      </c>
      <c r="B31" s="24"/>
      <c r="C31" s="13">
        <f>IF(ISERROR(D31),0,MAX($C$6:C30)+1)</f>
        <v>0</v>
      </c>
      <c r="D31" s="13" t="e">
        <f>VLOOKUP(CONCATENATE(1,A31),'zapisy k stolom'!$A$6:$B$2670,2,0)</f>
        <v>#N/A</v>
      </c>
      <c r="E31" s="13" t="e">
        <f>VLOOKUP(CONCATENATE(2,A31),'zapisy k stolom'!$A$6:$B$2670,2,0)</f>
        <v>#N/A</v>
      </c>
      <c r="F31" s="13" t="s">
        <v>476</v>
      </c>
      <c r="G31" s="13"/>
      <c r="H31" s="18" t="s">
        <v>75</v>
      </c>
      <c r="I31" s="18"/>
      <c r="J31" s="18"/>
      <c r="K31" s="14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Z427</v>
      </c>
      <c r="B32" s="24"/>
      <c r="C32" s="13">
        <f>IF(ISERROR(D32),0,MAX($C$6:C31)+1)</f>
        <v>0</v>
      </c>
      <c r="D32" s="13" t="e">
        <f>VLOOKUP(CONCATENATE(1,A32),'zapisy k stolom'!$A$6:$B$2670,2,0)</f>
        <v>#N/A</v>
      </c>
      <c r="E32" s="13" t="e">
        <f>VLOOKUP(CONCATENATE(2,A32),'zapisy k stolom'!$A$6:$B$2670,2,0)</f>
        <v>#N/A</v>
      </c>
      <c r="F32" s="13" t="s">
        <v>476</v>
      </c>
      <c r="G32" s="13"/>
      <c r="H32" s="18" t="s">
        <v>76</v>
      </c>
      <c r="I32" s="18"/>
      <c r="J32" s="18"/>
      <c r="K32" s="14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Z428</v>
      </c>
      <c r="B33" s="24"/>
      <c r="C33" s="13">
        <f>IF(ISERROR(D33),0,MAX($C$6:C32)+1)</f>
        <v>0</v>
      </c>
      <c r="D33" s="13" t="e">
        <f>VLOOKUP(CONCATENATE(1,A33),'zapisy k stolom'!$A$6:$B$2670,2,0)</f>
        <v>#N/A</v>
      </c>
      <c r="E33" s="13" t="e">
        <f>VLOOKUP(CONCATENATE(2,A33),'zapisy k stolom'!$A$6:$B$2670,2,0)</f>
        <v>#N/A</v>
      </c>
      <c r="F33" s="13" t="s">
        <v>476</v>
      </c>
      <c r="G33" s="13"/>
      <c r="H33" s="18" t="s">
        <v>77</v>
      </c>
      <c r="I33" s="18"/>
      <c r="J33" s="18"/>
      <c r="K33" s="14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Z429</v>
      </c>
      <c r="B34" s="24"/>
      <c r="C34" s="13">
        <f>IF(ISERROR(D34),0,MAX($C$6:C33)+1)</f>
        <v>0</v>
      </c>
      <c r="D34" s="13" t="e">
        <f>VLOOKUP(CONCATENATE(1,A34),'zapisy k stolom'!$A$6:$B$2670,2,0)</f>
        <v>#N/A</v>
      </c>
      <c r="E34" s="13" t="e">
        <f>VLOOKUP(CONCATENATE(2,A34),'zapisy k stolom'!$A$6:$B$2670,2,0)</f>
        <v>#N/A</v>
      </c>
      <c r="F34" s="13" t="s">
        <v>476</v>
      </c>
      <c r="G34" s="13"/>
      <c r="H34" s="18" t="s">
        <v>67</v>
      </c>
      <c r="I34" s="18"/>
      <c r="J34" s="18"/>
      <c r="K34" s="14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Z430</v>
      </c>
      <c r="B35" s="24"/>
      <c r="C35" s="13">
        <f>IF(ISERROR(D35),0,MAX($C$6:C34)+1)</f>
        <v>0</v>
      </c>
      <c r="D35" s="13" t="e">
        <f>VLOOKUP(CONCATENATE(1,A35),'zapisy k stolom'!$A$6:$B$2670,2,0)</f>
        <v>#N/A</v>
      </c>
      <c r="E35" s="13" t="e">
        <f>VLOOKUP(CONCATENATE(2,A35),'zapisy k stolom'!$A$6:$B$2670,2,0)</f>
        <v>#N/A</v>
      </c>
      <c r="F35" s="13" t="s">
        <v>476</v>
      </c>
      <c r="G35" s="13"/>
      <c r="H35" s="18" t="s">
        <v>68</v>
      </c>
      <c r="I35" s="18"/>
      <c r="J35" s="18"/>
      <c r="K35" s="14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Z431</v>
      </c>
      <c r="B36" s="24"/>
      <c r="C36" s="13">
        <f>IF(ISERROR(D36),0,MAX($C$6:C35)+1)</f>
        <v>0</v>
      </c>
      <c r="D36" s="13" t="e">
        <f>VLOOKUP(CONCATENATE(1,A36),'zapisy k stolom'!$A$6:$B$2670,2,0)</f>
        <v>#N/A</v>
      </c>
      <c r="E36" s="13" t="e">
        <f>VLOOKUP(CONCATENATE(2,A36),'zapisy k stolom'!$A$6:$B$2670,2,0)</f>
        <v>#N/A</v>
      </c>
      <c r="F36" s="13" t="s">
        <v>476</v>
      </c>
      <c r="G36" s="13"/>
      <c r="H36" s="18" t="s">
        <v>69</v>
      </c>
      <c r="I36" s="18"/>
      <c r="J36" s="18"/>
      <c r="K36" s="14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Z432</v>
      </c>
      <c r="B37" s="24"/>
      <c r="C37" s="13">
        <f>IF(ISERROR(D37),0,MAX($C$6:C36)+1)</f>
        <v>0</v>
      </c>
      <c r="D37" s="13" t="e">
        <f>VLOOKUP(CONCATENATE(1,A37),'zapisy k stolom'!$A$6:$B$2670,2,0)</f>
        <v>#N/A</v>
      </c>
      <c r="E37" s="13" t="e">
        <f>VLOOKUP(CONCATENATE(2,A37),'zapisy k stolom'!$A$6:$B$2670,2,0)</f>
        <v>#N/A</v>
      </c>
      <c r="F37" s="13" t="s">
        <v>476</v>
      </c>
      <c r="G37" s="13"/>
      <c r="H37" s="18" t="s">
        <v>230</v>
      </c>
      <c r="I37" s="18"/>
      <c r="J37" s="18"/>
      <c r="K37" s="14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Z433</v>
      </c>
      <c r="B38" s="24"/>
      <c r="C38" s="13">
        <f>IF(ISERROR(D38),0,MAX($C$6:C37)+1)</f>
        <v>0</v>
      </c>
      <c r="D38" s="13" t="e">
        <f>VLOOKUP(CONCATENATE(1,A38),'zapisy k stolom'!$A$6:$B$2670,2,0)</f>
        <v>#N/A</v>
      </c>
      <c r="E38" s="13" t="e">
        <f>VLOOKUP(CONCATENATE(2,A38),'zapisy k stolom'!$A$6:$B$2670,2,0)</f>
        <v>#N/A</v>
      </c>
      <c r="F38" s="13" t="s">
        <v>476</v>
      </c>
      <c r="G38" s="13"/>
      <c r="H38" s="18" t="s">
        <v>231</v>
      </c>
      <c r="I38" s="18"/>
      <c r="J38" s="18"/>
      <c r="K38" s="14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Z434</v>
      </c>
      <c r="B39" s="24"/>
      <c r="C39" s="13">
        <f>IF(ISERROR(D39),0,MAX($C$6:C38)+1)</f>
        <v>0</v>
      </c>
      <c r="D39" s="13" t="e">
        <f>VLOOKUP(CONCATENATE(1,A39),'zapisy k stolom'!$A$6:$B$2670,2,0)</f>
        <v>#N/A</v>
      </c>
      <c r="E39" s="13" t="e">
        <f>VLOOKUP(CONCATENATE(2,A39),'zapisy k stolom'!$A$6:$B$2670,2,0)</f>
        <v>#N/A</v>
      </c>
      <c r="F39" s="13" t="s">
        <v>476</v>
      </c>
      <c r="G39" s="13"/>
      <c r="H39" s="18" t="s">
        <v>232</v>
      </c>
      <c r="I39" s="18"/>
      <c r="J39" s="18"/>
      <c r="K39" s="14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Z435</v>
      </c>
      <c r="B40" s="24"/>
      <c r="C40" s="13">
        <f>IF(ISERROR(D40),0,MAX($C$6:C39)+1)</f>
        <v>0</v>
      </c>
      <c r="D40" s="13" t="e">
        <f>VLOOKUP(CONCATENATE(1,A40),'zapisy k stolom'!$A$6:$B$2670,2,0)</f>
        <v>#N/A</v>
      </c>
      <c r="E40" s="13" t="e">
        <f>VLOOKUP(CONCATENATE(2,A40),'zapisy k stolom'!$A$6:$B$2670,2,0)</f>
        <v>#N/A</v>
      </c>
      <c r="F40" s="13" t="s">
        <v>476</v>
      </c>
      <c r="G40" s="13"/>
      <c r="H40" s="18" t="s">
        <v>233</v>
      </c>
      <c r="I40" s="18"/>
      <c r="J40" s="18"/>
      <c r="K40" s="14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Z436</v>
      </c>
      <c r="B41" s="24"/>
      <c r="C41" s="13">
        <f>IF(ISERROR(D41),0,MAX($C$6:C40)+1)</f>
        <v>0</v>
      </c>
      <c r="D41" s="13" t="e">
        <f>VLOOKUP(CONCATENATE(1,A41),'zapisy k stolom'!$A$6:$B$2670,2,0)</f>
        <v>#N/A</v>
      </c>
      <c r="E41" s="13" t="e">
        <f>VLOOKUP(CONCATENATE(2,A41),'zapisy k stolom'!$A$6:$B$2670,2,0)</f>
        <v>#N/A</v>
      </c>
      <c r="F41" s="13" t="s">
        <v>476</v>
      </c>
      <c r="G41" s="13"/>
      <c r="H41" s="18" t="s">
        <v>234</v>
      </c>
      <c r="I41" s="18"/>
      <c r="J41" s="18"/>
      <c r="K41" s="14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Z437</v>
      </c>
      <c r="B42" s="24"/>
      <c r="C42" s="13">
        <f>IF(ISERROR(D42),0,MAX($C$6:C41)+1)</f>
        <v>0</v>
      </c>
      <c r="D42" s="13" t="e">
        <f>VLOOKUP(CONCATENATE(1,A42),'zapisy k stolom'!$A$6:$B$2670,2,0)</f>
        <v>#N/A</v>
      </c>
      <c r="E42" s="13" t="e">
        <f>VLOOKUP(CONCATENATE(2,A42),'zapisy k stolom'!$A$6:$B$2670,2,0)</f>
        <v>#N/A</v>
      </c>
      <c r="F42" s="13" t="s">
        <v>476</v>
      </c>
      <c r="G42" s="13"/>
      <c r="H42" s="18" t="s">
        <v>235</v>
      </c>
      <c r="I42" s="18"/>
      <c r="J42" s="18"/>
      <c r="K42" s="14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Z438</v>
      </c>
      <c r="B43" s="24"/>
      <c r="C43" s="13">
        <f>IF(ISERROR(D43),0,MAX($C$6:C42)+1)</f>
        <v>0</v>
      </c>
      <c r="D43" s="13" t="e">
        <f>VLOOKUP(CONCATENATE(1,A43),'zapisy k stolom'!$A$6:$B$2670,2,0)</f>
        <v>#N/A</v>
      </c>
      <c r="E43" s="13" t="e">
        <f>VLOOKUP(CONCATENATE(2,A43),'zapisy k stolom'!$A$6:$B$2670,2,0)</f>
        <v>#N/A</v>
      </c>
      <c r="F43" s="13" t="s">
        <v>476</v>
      </c>
      <c r="G43" s="13"/>
      <c r="H43" s="18" t="s">
        <v>236</v>
      </c>
      <c r="I43" s="18"/>
      <c r="J43" s="18"/>
      <c r="K43" s="14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Z439</v>
      </c>
      <c r="B44" s="24"/>
      <c r="C44" s="13">
        <f>IF(ISERROR(D44),0,MAX($C$6:C43)+1)</f>
        <v>0</v>
      </c>
      <c r="D44" s="13" t="e">
        <f>VLOOKUP(CONCATENATE(1,A44),'zapisy k stolom'!$A$6:$B$2670,2,0)</f>
        <v>#N/A</v>
      </c>
      <c r="E44" s="13" t="e">
        <f>VLOOKUP(CONCATENATE(2,A44),'zapisy k stolom'!$A$6:$B$2670,2,0)</f>
        <v>#N/A</v>
      </c>
      <c r="F44" s="13" t="s">
        <v>476</v>
      </c>
      <c r="G44" s="13"/>
      <c r="H44" s="18" t="s">
        <v>237</v>
      </c>
      <c r="I44" s="18"/>
      <c r="J44" s="18"/>
      <c r="K44" s="14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Z440</v>
      </c>
      <c r="B45" s="24"/>
      <c r="C45" s="13">
        <f>IF(ISERROR(D45),0,MAX($C$6:C44)+1)</f>
        <v>0</v>
      </c>
      <c r="D45" s="13" t="e">
        <f>VLOOKUP(CONCATENATE(1,A45),'zapisy k stolom'!$A$6:$B$2670,2,0)</f>
        <v>#N/A</v>
      </c>
      <c r="E45" s="13" t="e">
        <f>VLOOKUP(CONCATENATE(2,A45),'zapisy k stolom'!$A$6:$B$2670,2,0)</f>
        <v>#N/A</v>
      </c>
      <c r="F45" s="13" t="s">
        <v>476</v>
      </c>
      <c r="G45" s="13"/>
      <c r="H45" s="18" t="s">
        <v>238</v>
      </c>
      <c r="I45" s="18"/>
      <c r="J45" s="18"/>
      <c r="K45" s="14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Z441</v>
      </c>
      <c r="B46" s="24"/>
      <c r="C46" s="13">
        <f>IF(ISERROR(D46),0,MAX($C$6:C45)+1)</f>
        <v>0</v>
      </c>
      <c r="D46" s="13" t="e">
        <f>VLOOKUP(CONCATENATE(1,A46),'zapisy k stolom'!$A$6:$B$2670,2,0)</f>
        <v>#N/A</v>
      </c>
      <c r="E46" s="13" t="e">
        <f>VLOOKUP(CONCATENATE(2,A46),'zapisy k stolom'!$A$6:$B$2670,2,0)</f>
        <v>#N/A</v>
      </c>
      <c r="F46" s="13" t="s">
        <v>476</v>
      </c>
      <c r="G46" s="13"/>
      <c r="H46" s="18" t="s">
        <v>239</v>
      </c>
      <c r="I46" s="18"/>
      <c r="J46" s="18"/>
      <c r="K46" s="14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Z442</v>
      </c>
      <c r="B47" s="24"/>
      <c r="C47" s="13">
        <f>IF(ISERROR(D47),0,MAX($C$6:C46)+1)</f>
        <v>0</v>
      </c>
      <c r="D47" s="13" t="e">
        <f>VLOOKUP(CONCATENATE(1,A47),'zapisy k stolom'!$A$6:$B$2670,2,0)</f>
        <v>#N/A</v>
      </c>
      <c r="E47" s="13" t="e">
        <f>VLOOKUP(CONCATENATE(2,A47),'zapisy k stolom'!$A$6:$B$2670,2,0)</f>
        <v>#N/A</v>
      </c>
      <c r="F47" s="13" t="s">
        <v>476</v>
      </c>
      <c r="G47" s="13"/>
      <c r="H47" s="18" t="s">
        <v>240</v>
      </c>
      <c r="I47" s="18"/>
      <c r="J47" s="18"/>
      <c r="K47" s="14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Z443</v>
      </c>
      <c r="B48" s="24"/>
      <c r="C48" s="13">
        <f>IF(ISERROR(D48),0,MAX($C$6:C47)+1)</f>
        <v>0</v>
      </c>
      <c r="D48" s="13" t="e">
        <f>VLOOKUP(CONCATENATE(1,A48),'zapisy k stolom'!$A$6:$B$2670,2,0)</f>
        <v>#N/A</v>
      </c>
      <c r="E48" s="13" t="e">
        <f>VLOOKUP(CONCATENATE(2,A48),'zapisy k stolom'!$A$6:$B$2670,2,0)</f>
        <v>#N/A</v>
      </c>
      <c r="F48" s="13" t="s">
        <v>476</v>
      </c>
      <c r="G48" s="13"/>
      <c r="H48" s="18" t="s">
        <v>241</v>
      </c>
      <c r="I48" s="18"/>
      <c r="J48" s="18"/>
      <c r="K48" s="14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Z444</v>
      </c>
      <c r="B49" s="24"/>
      <c r="C49" s="13">
        <f>IF(ISERROR(D49),0,MAX($C$6:C48)+1)</f>
        <v>0</v>
      </c>
      <c r="D49" s="13" t="e">
        <f>VLOOKUP(CONCATENATE(1,A49),'zapisy k stolom'!$A$6:$B$2670,2,0)</f>
        <v>#N/A</v>
      </c>
      <c r="E49" s="13" t="e">
        <f>VLOOKUP(CONCATENATE(2,A49),'zapisy k stolom'!$A$6:$B$2670,2,0)</f>
        <v>#N/A</v>
      </c>
      <c r="F49" s="13" t="s">
        <v>476</v>
      </c>
      <c r="G49" s="13"/>
      <c r="H49" s="18" t="s">
        <v>242</v>
      </c>
      <c r="I49" s="18"/>
      <c r="J49" s="18"/>
      <c r="K49" s="14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Z445</v>
      </c>
      <c r="B50" s="24"/>
      <c r="C50" s="13">
        <f>IF(ISERROR(D50),0,MAX($C$6:C49)+1)</f>
        <v>0</v>
      </c>
      <c r="D50" s="13" t="e">
        <f>VLOOKUP(CONCATENATE(1,A50),'zapisy k stolom'!$A$6:$B$2670,2,0)</f>
        <v>#N/A</v>
      </c>
      <c r="E50" s="13" t="e">
        <f>VLOOKUP(CONCATENATE(2,A50),'zapisy k stolom'!$A$6:$B$2670,2,0)</f>
        <v>#N/A</v>
      </c>
      <c r="F50" s="13" t="s">
        <v>476</v>
      </c>
      <c r="G50" s="13"/>
      <c r="H50" s="18" t="s">
        <v>243</v>
      </c>
      <c r="I50" s="18"/>
      <c r="J50" s="18"/>
      <c r="K50" s="14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Z446</v>
      </c>
      <c r="B51" s="24"/>
      <c r="C51" s="13">
        <f>IF(ISERROR(D51),0,MAX($C$6:C50)+1)</f>
        <v>0</v>
      </c>
      <c r="D51" s="13" t="e">
        <f>VLOOKUP(CONCATENATE(1,A51),'zapisy k stolom'!$A$6:$B$2670,2,0)</f>
        <v>#N/A</v>
      </c>
      <c r="E51" s="13" t="e">
        <f>VLOOKUP(CONCATENATE(2,A51),'zapisy k stolom'!$A$6:$B$2670,2,0)</f>
        <v>#N/A</v>
      </c>
      <c r="F51" s="13" t="s">
        <v>476</v>
      </c>
      <c r="G51" s="13"/>
      <c r="H51" s="18" t="s">
        <v>244</v>
      </c>
      <c r="I51" s="18"/>
      <c r="J51" s="18"/>
      <c r="K51" s="14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Z447</v>
      </c>
      <c r="B52" s="24"/>
      <c r="C52" s="13">
        <f>IF(ISERROR(D52),0,MAX($C$6:C51)+1)</f>
        <v>0</v>
      </c>
      <c r="D52" s="13" t="e">
        <f>VLOOKUP(CONCATENATE(1,A52),'zapisy k stolom'!$A$6:$B$2670,2,0)</f>
        <v>#N/A</v>
      </c>
      <c r="E52" s="13" t="e">
        <f>VLOOKUP(CONCATENATE(2,A52),'zapisy k stolom'!$A$6:$B$2670,2,0)</f>
        <v>#N/A</v>
      </c>
      <c r="F52" s="13" t="s">
        <v>476</v>
      </c>
      <c r="G52" s="13"/>
      <c r="H52" s="18" t="s">
        <v>245</v>
      </c>
      <c r="I52" s="18"/>
      <c r="J52" s="18"/>
      <c r="K52" s="14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Z448</v>
      </c>
      <c r="B53" s="24"/>
      <c r="C53" s="13">
        <f>IF(ISERROR(D53),0,MAX($C$6:C52)+1)</f>
        <v>0</v>
      </c>
      <c r="D53" s="13" t="e">
        <f>VLOOKUP(CONCATENATE(1,A53),'zapisy k stolom'!$A$6:$B$2670,2,0)</f>
        <v>#N/A</v>
      </c>
      <c r="E53" s="13" t="e">
        <f>VLOOKUP(CONCATENATE(2,A53),'zapisy k stolom'!$A$6:$B$2670,2,0)</f>
        <v>#N/A</v>
      </c>
      <c r="F53" s="13" t="s">
        <v>476</v>
      </c>
      <c r="G53" s="13"/>
      <c r="H53" s="18" t="s">
        <v>246</v>
      </c>
      <c r="I53" s="18"/>
      <c r="J53" s="18"/>
      <c r="K53" s="14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Z449</v>
      </c>
      <c r="B54" s="24"/>
      <c r="C54" s="13">
        <f>IF(ISERROR(D54),0,MAX($C$6:C53)+1)</f>
        <v>0</v>
      </c>
      <c r="D54" s="13" t="e">
        <f>VLOOKUP(CONCATENATE(1,A54),'zapisy k stolom'!$A$6:$B$2670,2,0)</f>
        <v>#N/A</v>
      </c>
      <c r="E54" s="13" t="e">
        <f>VLOOKUP(CONCATENATE(2,A54),'zapisy k stolom'!$A$6:$B$2670,2,0)</f>
        <v>#N/A</v>
      </c>
      <c r="F54" s="13" t="s">
        <v>476</v>
      </c>
      <c r="G54" s="13"/>
      <c r="H54" s="18" t="s">
        <v>247</v>
      </c>
      <c r="I54" s="18"/>
      <c r="J54" s="18"/>
      <c r="K54" s="14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Z450</v>
      </c>
      <c r="B55" s="24"/>
      <c r="C55" s="13">
        <f>IF(ISERROR(D55),0,MAX($C$6:C54)+1)</f>
        <v>0</v>
      </c>
      <c r="D55" s="13" t="e">
        <f>VLOOKUP(CONCATENATE(1,A55),'zapisy k stolom'!$A$6:$B$2670,2,0)</f>
        <v>#N/A</v>
      </c>
      <c r="E55" s="13" t="e">
        <f>VLOOKUP(CONCATENATE(2,A55),'zapisy k stolom'!$A$6:$B$2670,2,0)</f>
        <v>#N/A</v>
      </c>
      <c r="F55" s="13" t="s">
        <v>476</v>
      </c>
      <c r="G55" s="13"/>
      <c r="H55" s="18" t="s">
        <v>248</v>
      </c>
      <c r="I55" s="18"/>
      <c r="J55" s="18"/>
      <c r="K55" s="14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Z451</v>
      </c>
      <c r="B56" s="24"/>
      <c r="C56" s="13">
        <f>IF(ISERROR(D56),0,MAX($C$6:C55)+1)</f>
        <v>0</v>
      </c>
      <c r="D56" s="13" t="e">
        <f>VLOOKUP(CONCATENATE(1,A56),'zapisy k stolom'!$A$6:$B$2670,2,0)</f>
        <v>#N/A</v>
      </c>
      <c r="E56" s="13" t="e">
        <f>VLOOKUP(CONCATENATE(2,A56),'zapisy k stolom'!$A$6:$B$2670,2,0)</f>
        <v>#N/A</v>
      </c>
      <c r="F56" s="13" t="s">
        <v>476</v>
      </c>
      <c r="G56" s="13"/>
      <c r="H56" s="18" t="s">
        <v>249</v>
      </c>
      <c r="I56" s="18"/>
      <c r="J56" s="18"/>
      <c r="K56" s="14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Z452</v>
      </c>
      <c r="B57" s="24"/>
      <c r="C57" s="13">
        <f>IF(ISERROR(D57),0,MAX($C$6:C56)+1)</f>
        <v>0</v>
      </c>
      <c r="D57" s="13" t="e">
        <f>VLOOKUP(CONCATENATE(1,A57),'zapisy k stolom'!$A$6:$B$2670,2,0)</f>
        <v>#N/A</v>
      </c>
      <c r="E57" s="13" t="e">
        <f>VLOOKUP(CONCATENATE(2,A57),'zapisy k stolom'!$A$6:$B$2670,2,0)</f>
        <v>#N/A</v>
      </c>
      <c r="F57" s="13" t="s">
        <v>476</v>
      </c>
      <c r="G57" s="13"/>
      <c r="H57" s="18" t="s">
        <v>250</v>
      </c>
      <c r="I57" s="18"/>
      <c r="J57" s="18"/>
      <c r="K57" s="14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Z453</v>
      </c>
      <c r="B58" s="24"/>
      <c r="C58" s="13">
        <f>IF(ISERROR(D58),0,MAX($C$6:C57)+1)</f>
        <v>0</v>
      </c>
      <c r="D58" s="13" t="e">
        <f>VLOOKUP(CONCATENATE(1,A58),'zapisy k stolom'!$A$6:$B$2670,2,0)</f>
        <v>#N/A</v>
      </c>
      <c r="E58" s="13" t="e">
        <f>VLOOKUP(CONCATENATE(2,A58),'zapisy k stolom'!$A$6:$B$2670,2,0)</f>
        <v>#N/A</v>
      </c>
      <c r="F58" s="13" t="s">
        <v>476</v>
      </c>
      <c r="G58" s="13"/>
      <c r="H58" s="18" t="s">
        <v>251</v>
      </c>
      <c r="I58" s="18"/>
      <c r="J58" s="18"/>
      <c r="K58" s="14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Z454</v>
      </c>
      <c r="B59" s="24"/>
      <c r="C59" s="13">
        <f>IF(ISERROR(D59),0,MAX($C$6:C58)+1)</f>
        <v>0</v>
      </c>
      <c r="D59" s="13" t="e">
        <f>VLOOKUP(CONCATENATE(1,A59),'zapisy k stolom'!$A$6:$B$2670,2,0)</f>
        <v>#N/A</v>
      </c>
      <c r="E59" s="13" t="e">
        <f>VLOOKUP(CONCATENATE(2,A59),'zapisy k stolom'!$A$6:$B$2670,2,0)</f>
        <v>#N/A</v>
      </c>
      <c r="F59" s="13" t="s">
        <v>476</v>
      </c>
      <c r="G59" s="13"/>
      <c r="H59" s="18" t="s">
        <v>252</v>
      </c>
      <c r="I59" s="18"/>
      <c r="J59" s="18"/>
      <c r="K59" s="14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Z455</v>
      </c>
      <c r="B60" s="24"/>
      <c r="C60" s="13">
        <f>IF(ISERROR(D60),0,MAX($C$6:C59)+1)</f>
        <v>0</v>
      </c>
      <c r="D60" s="13" t="e">
        <f>VLOOKUP(CONCATENATE(1,A60),'zapisy k stolom'!$A$6:$B$2670,2,0)</f>
        <v>#N/A</v>
      </c>
      <c r="E60" s="13" t="e">
        <f>VLOOKUP(CONCATENATE(2,A60),'zapisy k stolom'!$A$6:$B$2670,2,0)</f>
        <v>#N/A</v>
      </c>
      <c r="F60" s="13" t="s">
        <v>476</v>
      </c>
      <c r="G60" s="13"/>
      <c r="H60" s="18" t="s">
        <v>253</v>
      </c>
      <c r="I60" s="18"/>
      <c r="J60" s="18"/>
      <c r="K60" s="14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Z456</v>
      </c>
      <c r="B61" s="24"/>
      <c r="C61" s="13">
        <f>IF(ISERROR(D61),0,MAX($C$6:C60)+1)</f>
        <v>0</v>
      </c>
      <c r="D61" s="13" t="e">
        <f>VLOOKUP(CONCATENATE(1,A61),'zapisy k stolom'!$A$6:$B$2670,2,0)</f>
        <v>#N/A</v>
      </c>
      <c r="E61" s="13" t="e">
        <f>VLOOKUP(CONCATENATE(2,A61),'zapisy k stolom'!$A$6:$B$2670,2,0)</f>
        <v>#N/A</v>
      </c>
      <c r="F61" s="13" t="s">
        <v>476</v>
      </c>
      <c r="G61" s="13"/>
      <c r="H61" s="18" t="s">
        <v>254</v>
      </c>
      <c r="I61" s="18"/>
      <c r="J61" s="18"/>
      <c r="K61" s="14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Z457</v>
      </c>
      <c r="B62" s="24"/>
      <c r="C62" s="13">
        <f>IF(ISERROR(D62),0,MAX($C$6:C61)+1)</f>
        <v>0</v>
      </c>
      <c r="D62" s="13" t="e">
        <f>VLOOKUP(CONCATENATE(1,A62),'zapisy k stolom'!$A$6:$B$2670,2,0)</f>
        <v>#N/A</v>
      </c>
      <c r="E62" s="13" t="e">
        <f>VLOOKUP(CONCATENATE(2,A62),'zapisy k stolom'!$A$6:$B$2670,2,0)</f>
        <v>#N/A</v>
      </c>
      <c r="F62" s="13" t="s">
        <v>476</v>
      </c>
      <c r="G62" s="13"/>
      <c r="H62" s="18" t="s">
        <v>255</v>
      </c>
      <c r="I62" s="18"/>
      <c r="J62" s="18"/>
      <c r="K62" s="14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Z458</v>
      </c>
      <c r="B63" s="24"/>
      <c r="C63" s="13">
        <f>IF(ISERROR(D63),0,MAX($C$6:C62)+1)</f>
        <v>0</v>
      </c>
      <c r="D63" s="13" t="e">
        <f>VLOOKUP(CONCATENATE(1,A63),'zapisy k stolom'!$A$6:$B$2670,2,0)</f>
        <v>#N/A</v>
      </c>
      <c r="E63" s="13" t="e">
        <f>VLOOKUP(CONCATENATE(2,A63),'zapisy k stolom'!$A$6:$B$2670,2,0)</f>
        <v>#N/A</v>
      </c>
      <c r="F63" s="13" t="s">
        <v>476</v>
      </c>
      <c r="G63" s="13"/>
      <c r="H63" s="18" t="s">
        <v>256</v>
      </c>
      <c r="I63" s="18"/>
      <c r="J63" s="18"/>
      <c r="K63" s="14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Z459</v>
      </c>
      <c r="B64" s="24"/>
      <c r="C64" s="13">
        <f>IF(ISERROR(D64),0,MAX($C$6:C63)+1)</f>
        <v>0</v>
      </c>
      <c r="D64" s="13" t="e">
        <f>VLOOKUP(CONCATENATE(1,A64),'zapisy k stolom'!$A$6:$B$2670,2,0)</f>
        <v>#N/A</v>
      </c>
      <c r="E64" s="13" t="e">
        <f>VLOOKUP(CONCATENATE(2,A64),'zapisy k stolom'!$A$6:$B$2670,2,0)</f>
        <v>#N/A</v>
      </c>
      <c r="F64" s="13" t="s">
        <v>476</v>
      </c>
      <c r="G64" s="13"/>
      <c r="H64" s="18" t="s">
        <v>257</v>
      </c>
      <c r="I64" s="18"/>
      <c r="J64" s="18"/>
      <c r="K64" s="14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Z460</v>
      </c>
      <c r="B65" s="24"/>
      <c r="C65" s="13">
        <f>IF(ISERROR(D65),0,MAX($C$6:C64)+1)</f>
        <v>0</v>
      </c>
      <c r="D65" s="13" t="e">
        <f>VLOOKUP(CONCATENATE(1,A65),'zapisy k stolom'!$A$6:$B$2670,2,0)</f>
        <v>#N/A</v>
      </c>
      <c r="E65" s="13" t="e">
        <f>VLOOKUP(CONCATENATE(2,A65),'zapisy k stolom'!$A$6:$B$2670,2,0)</f>
        <v>#N/A</v>
      </c>
      <c r="F65" s="13" t="s">
        <v>476</v>
      </c>
      <c r="G65" s="13"/>
      <c r="H65" s="18" t="s">
        <v>258</v>
      </c>
      <c r="I65" s="18"/>
      <c r="J65" s="18"/>
      <c r="K65" s="14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Z461</v>
      </c>
      <c r="B66" s="24"/>
      <c r="C66" s="13">
        <f>IF(ISERROR(D66),0,MAX($C$6:C65)+1)</f>
        <v>0</v>
      </c>
      <c r="D66" s="13" t="e">
        <f>VLOOKUP(CONCATENATE(1,A66),'zapisy k stolom'!$A$6:$B$2670,2,0)</f>
        <v>#N/A</v>
      </c>
      <c r="E66" s="13" t="e">
        <f>VLOOKUP(CONCATENATE(2,A66),'zapisy k stolom'!$A$6:$B$2670,2,0)</f>
        <v>#N/A</v>
      </c>
      <c r="F66" s="13" t="s">
        <v>476</v>
      </c>
      <c r="G66" s="13"/>
      <c r="H66" s="18" t="s">
        <v>259</v>
      </c>
      <c r="I66" s="18"/>
      <c r="J66" s="18"/>
      <c r="K66" s="14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Z462</v>
      </c>
      <c r="B67" s="24"/>
      <c r="C67" s="13">
        <f>IF(ISERROR(D67),0,MAX($C$6:C66)+1)</f>
        <v>0</v>
      </c>
      <c r="D67" s="13" t="e">
        <f>VLOOKUP(CONCATENATE(1,A67),'zapisy k stolom'!$A$6:$B$2670,2,0)</f>
        <v>#N/A</v>
      </c>
      <c r="E67" s="13" t="e">
        <f>VLOOKUP(CONCATENATE(2,A67),'zapisy k stolom'!$A$6:$B$2670,2,0)</f>
        <v>#N/A</v>
      </c>
      <c r="F67" s="13" t="s">
        <v>476</v>
      </c>
      <c r="G67" s="13"/>
      <c r="H67" s="18" t="s">
        <v>260</v>
      </c>
      <c r="I67" s="18"/>
      <c r="J67" s="18"/>
      <c r="K67" s="14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Z463</v>
      </c>
      <c r="B68" s="24"/>
      <c r="C68" s="13">
        <f>IF(ISERROR(D68),0,MAX($C$6:C67)+1)</f>
        <v>0</v>
      </c>
      <c r="D68" s="13" t="e">
        <f>VLOOKUP(CONCATENATE(1,A68),'zapisy k stolom'!$A$6:$B$2670,2,0)</f>
        <v>#N/A</v>
      </c>
      <c r="E68" s="13" t="e">
        <f>VLOOKUP(CONCATENATE(2,A68),'zapisy k stolom'!$A$6:$B$2670,2,0)</f>
        <v>#N/A</v>
      </c>
      <c r="F68" s="13" t="s">
        <v>476</v>
      </c>
      <c r="G68" s="13"/>
      <c r="H68" s="18" t="s">
        <v>261</v>
      </c>
      <c r="I68" s="18"/>
      <c r="J68" s="18"/>
      <c r="K68" s="14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Z464</v>
      </c>
      <c r="B69" s="24"/>
      <c r="C69" s="13">
        <f>IF(ISERROR(D69),0,MAX($C$6:C68)+1)</f>
        <v>0</v>
      </c>
      <c r="D69" s="13" t="e">
        <f>VLOOKUP(CONCATENATE(1,A69),'zapisy k stolom'!$A$6:$B$2670,2,0)</f>
        <v>#N/A</v>
      </c>
      <c r="E69" s="13" t="e">
        <f>VLOOKUP(CONCATENATE(2,A69),'zapisy k stolom'!$A$6:$B$2670,2,0)</f>
        <v>#N/A</v>
      </c>
      <c r="F69" s="13" t="s">
        <v>476</v>
      </c>
      <c r="G69" s="13"/>
      <c r="H69" s="18" t="s">
        <v>262</v>
      </c>
      <c r="I69" s="18"/>
      <c r="J69" s="18"/>
      <c r="K69" s="14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ref="A70:A74" si="3">CONCATENATE(F70,G70,H70)</f>
        <v>Z465</v>
      </c>
      <c r="C70" s="13">
        <f>IF(ISERROR(D70),0,MAX($C$6:C69)+1)</f>
        <v>5</v>
      </c>
      <c r="D70" s="13" t="str">
        <f>VLOOKUP(CONCATENATE(1,A70),'zapisy k stolom'!$A$6:$B$2670,2,0)</f>
        <v>Guassardo / Geročová</v>
      </c>
      <c r="E70" s="13" t="str">
        <f>VLOOKUP(CONCATENATE(2,A70),'zapisy k stolom'!$A$6:$B$2670,2,0)</f>
        <v>Zentková / Lipčáková</v>
      </c>
      <c r="F70" s="13" t="s">
        <v>476</v>
      </c>
      <c r="G70" s="13"/>
      <c r="H70" s="18" t="s">
        <v>263</v>
      </c>
      <c r="I70" s="18"/>
      <c r="J70" s="18"/>
      <c r="K70" s="14"/>
      <c r="L70" s="12"/>
      <c r="M70" s="11"/>
      <c r="N70" s="11"/>
      <c r="O70" s="11"/>
      <c r="P70" s="21" t="e">
        <f t="shared" ref="P70:P74" si="4">CONCATENATE(F70,VLOOKUP(G70,$S$5:$T$14,2,0),LEFT(H70,1))</f>
        <v>#N/A</v>
      </c>
      <c r="Q70" s="21" t="e">
        <f t="shared" ref="Q70:Q74" si="5">CONCATENATE(F70,VLOOKUP(G70,$S$5:$T$14,2,0),RIGHT(H70,1))</f>
        <v>#N/A</v>
      </c>
    </row>
    <row r="71" spans="1:17" ht="36.6" x14ac:dyDescent="0.7">
      <c r="A71" s="23" t="str">
        <f t="shared" si="3"/>
        <v>Z466</v>
      </c>
      <c r="C71" s="13">
        <f>IF(ISERROR(D71),0,MAX($C$6:C70)+1)</f>
        <v>6</v>
      </c>
      <c r="D71" s="13" t="str">
        <f>VLOOKUP(CONCATENATE(1,A71),'zapisy k stolom'!$A$6:$B$2670,2,0)</f>
        <v>Guassardo / Koňárová</v>
      </c>
      <c r="E71" s="13" t="str">
        <f>VLOOKUP(CONCATENATE(2,A71),'zapisy k stolom'!$A$6:$B$2670,2,0)</f>
        <v>Kohlerová / Nemčíková</v>
      </c>
      <c r="F71" s="13" t="s">
        <v>476</v>
      </c>
      <c r="G71" s="13"/>
      <c r="H71" s="18" t="s">
        <v>264</v>
      </c>
      <c r="I71" s="18"/>
      <c r="J71" s="18"/>
      <c r="K71" s="14"/>
      <c r="L71" s="12"/>
      <c r="M71" s="11"/>
      <c r="N71" s="11"/>
      <c r="O71" s="11"/>
      <c r="P71" s="21" t="e">
        <f t="shared" si="4"/>
        <v>#N/A</v>
      </c>
      <c r="Q71" s="21" t="e">
        <f t="shared" si="5"/>
        <v>#N/A</v>
      </c>
    </row>
    <row r="72" spans="1:17" ht="36.6" x14ac:dyDescent="0.7">
      <c r="A72" s="23" t="str">
        <f t="shared" si="3"/>
        <v>Z467</v>
      </c>
      <c r="C72" s="13">
        <f>IF(ISERROR(D72),0,MAX($C$6:C71)+1)</f>
        <v>0</v>
      </c>
      <c r="D72" s="13" t="e">
        <f>VLOOKUP(CONCATENATE(1,A72),'zapisy k stolom'!$A$6:$B$2670,2,0)</f>
        <v>#N/A</v>
      </c>
      <c r="E72" s="13" t="e">
        <f>VLOOKUP(CONCATENATE(2,A72),'zapisy k stolom'!$A$6:$B$2670,2,0)</f>
        <v>#N/A</v>
      </c>
      <c r="F72" s="13" t="s">
        <v>476</v>
      </c>
      <c r="G72" s="13"/>
      <c r="H72" s="18" t="s">
        <v>265</v>
      </c>
      <c r="I72" s="18"/>
      <c r="J72" s="18"/>
      <c r="K72" s="14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Z468</v>
      </c>
      <c r="C73" s="13">
        <f>IF(ISERROR(D73),0,MAX($C$6:C72)+1)</f>
        <v>0</v>
      </c>
      <c r="D73" s="13" t="e">
        <f>VLOOKUP(CONCATENATE(1,A73),'zapisy k stolom'!$A$6:$B$2670,2,0)</f>
        <v>#N/A</v>
      </c>
      <c r="E73" s="13" t="e">
        <f>VLOOKUP(CONCATENATE(2,A73),'zapisy k stolom'!$A$6:$B$2670,2,0)</f>
        <v>#N/A</v>
      </c>
      <c r="F73" s="13" t="s">
        <v>476</v>
      </c>
      <c r="G73" s="13"/>
      <c r="H73" s="18" t="s">
        <v>266</v>
      </c>
      <c r="I73" s="18"/>
      <c r="J73" s="18"/>
      <c r="K73" s="14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Z469</v>
      </c>
      <c r="C74" s="13">
        <f>IF(ISERROR(D74),0,MAX($C$6:C73)+1)</f>
        <v>0</v>
      </c>
      <c r="D74" s="13" t="e">
        <f>VLOOKUP(CONCATENATE(1,A74),'zapisy k stolom'!$A$6:$B$2670,2,0)</f>
        <v>#N/A</v>
      </c>
      <c r="E74" s="13" t="e">
        <f>VLOOKUP(CONCATENATE(2,A74),'zapisy k stolom'!$A$6:$B$2670,2,0)</f>
        <v>#N/A</v>
      </c>
      <c r="F74" s="13" t="s">
        <v>476</v>
      </c>
      <c r="G74" s="13"/>
      <c r="H74" s="18" t="s">
        <v>267</v>
      </c>
      <c r="I74" s="18"/>
      <c r="J74" s="18"/>
      <c r="K74" s="14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ref="A75:A132" si="6">CONCATENATE(F75,G75,H75)</f>
        <v>Z470</v>
      </c>
      <c r="C75" s="13">
        <f>IF(ISERROR(D75),0,MAX($C$6:C74)+1)</f>
        <v>0</v>
      </c>
      <c r="D75" s="13" t="e">
        <f>VLOOKUP(CONCATENATE(1,A75),'zapisy k stolom'!$A$6:$B$2670,2,0)</f>
        <v>#N/A</v>
      </c>
      <c r="E75" s="13" t="e">
        <f>VLOOKUP(CONCATENATE(2,A75),'zapisy k stolom'!$A$6:$B$2670,2,0)</f>
        <v>#N/A</v>
      </c>
      <c r="F75" s="13" t="s">
        <v>476</v>
      </c>
      <c r="G75" s="13"/>
      <c r="H75" s="18" t="s">
        <v>268</v>
      </c>
      <c r="I75" s="18"/>
      <c r="J75" s="18"/>
      <c r="K75" s="14"/>
      <c r="L75" s="12"/>
      <c r="M75" s="11"/>
      <c r="N75" s="11"/>
      <c r="O75" s="11"/>
      <c r="P75" s="21" t="e">
        <f t="shared" ref="P75:P132" si="7">CONCATENATE(F75,VLOOKUP(G75,$S$5:$T$14,2,0),LEFT(H75,1))</f>
        <v>#N/A</v>
      </c>
      <c r="Q75" s="21" t="e">
        <f t="shared" ref="Q75:Q132" si="8">CONCATENATE(F75,VLOOKUP(G75,$S$5:$T$14,2,0),RIGHT(H75,1))</f>
        <v>#N/A</v>
      </c>
    </row>
    <row r="76" spans="1:17" ht="36.6" x14ac:dyDescent="0.7">
      <c r="A76" s="23" t="str">
        <f t="shared" si="6"/>
        <v>Z471</v>
      </c>
      <c r="C76" s="13">
        <f>IF(ISERROR(D76),0,MAX($C$6:C75)+1)</f>
        <v>0</v>
      </c>
      <c r="D76" s="13" t="e">
        <f>VLOOKUP(CONCATENATE(1,A76),'zapisy k stolom'!$A$6:$B$2670,2,0)</f>
        <v>#N/A</v>
      </c>
      <c r="E76" s="13" t="e">
        <f>VLOOKUP(CONCATENATE(2,A76),'zapisy k stolom'!$A$6:$B$2670,2,0)</f>
        <v>#N/A</v>
      </c>
      <c r="F76" s="13" t="s">
        <v>476</v>
      </c>
      <c r="G76" s="13"/>
      <c r="H76" s="18" t="s">
        <v>269</v>
      </c>
      <c r="I76" s="18"/>
      <c r="J76" s="18"/>
      <c r="K76" s="14"/>
      <c r="L76" s="12"/>
      <c r="M76" s="11"/>
      <c r="N76" s="11"/>
      <c r="O76" s="11"/>
      <c r="P76" s="21" t="e">
        <f t="shared" si="7"/>
        <v>#N/A</v>
      </c>
      <c r="Q76" s="21" t="e">
        <f t="shared" si="8"/>
        <v>#N/A</v>
      </c>
    </row>
    <row r="77" spans="1:17" ht="36.6" x14ac:dyDescent="0.7">
      <c r="A77" s="23" t="str">
        <f t="shared" si="6"/>
        <v>Z472</v>
      </c>
      <c r="C77" s="13">
        <f>IF(ISERROR(D77),0,MAX($C$6:C76)+1)</f>
        <v>0</v>
      </c>
      <c r="D77" s="13" t="e">
        <f>VLOOKUP(CONCATENATE(1,A77),'zapisy k stolom'!$A$6:$B$2670,2,0)</f>
        <v>#N/A</v>
      </c>
      <c r="E77" s="13" t="e">
        <f>VLOOKUP(CONCATENATE(2,A77),'zapisy k stolom'!$A$6:$B$2670,2,0)</f>
        <v>#N/A</v>
      </c>
      <c r="F77" s="13" t="s">
        <v>476</v>
      </c>
      <c r="G77" s="13"/>
      <c r="H77" s="18" t="s">
        <v>270</v>
      </c>
      <c r="I77" s="18"/>
      <c r="J77" s="18"/>
      <c r="K77" s="14"/>
      <c r="L77" s="12"/>
      <c r="M77" s="11"/>
      <c r="N77" s="11"/>
      <c r="O77" s="11"/>
      <c r="P77" s="21" t="e">
        <f t="shared" si="7"/>
        <v>#N/A</v>
      </c>
      <c r="Q77" s="21" t="e">
        <f t="shared" si="8"/>
        <v>#N/A</v>
      </c>
    </row>
    <row r="78" spans="1:17" ht="36.6" x14ac:dyDescent="0.7">
      <c r="A78" s="23" t="str">
        <f t="shared" si="6"/>
        <v>Z473</v>
      </c>
      <c r="C78" s="13">
        <f>IF(ISERROR(D78),0,MAX($C$6:C77)+1)</f>
        <v>0</v>
      </c>
      <c r="D78" s="13" t="e">
        <f>VLOOKUP(CONCATENATE(1,A78),'zapisy k stolom'!$A$6:$B$2670,2,0)</f>
        <v>#N/A</v>
      </c>
      <c r="E78" s="13" t="e">
        <f>VLOOKUP(CONCATENATE(2,A78),'zapisy k stolom'!$A$6:$B$2670,2,0)</f>
        <v>#N/A</v>
      </c>
      <c r="F78" s="13" t="s">
        <v>476</v>
      </c>
      <c r="G78" s="13"/>
      <c r="H78" s="18" t="s">
        <v>271</v>
      </c>
      <c r="I78" s="18"/>
      <c r="J78" s="18"/>
      <c r="K78" s="14"/>
      <c r="L78" s="12"/>
      <c r="M78" s="11"/>
      <c r="N78" s="11"/>
      <c r="O78" s="11"/>
      <c r="P78" s="21" t="e">
        <f t="shared" si="7"/>
        <v>#N/A</v>
      </c>
      <c r="Q78" s="21" t="e">
        <f t="shared" si="8"/>
        <v>#N/A</v>
      </c>
    </row>
    <row r="79" spans="1:17" ht="36.6" x14ac:dyDescent="0.7">
      <c r="A79" s="23" t="str">
        <f t="shared" si="6"/>
        <v>Z474</v>
      </c>
      <c r="C79" s="13">
        <f>IF(ISERROR(D79),0,MAX($C$6:C78)+1)</f>
        <v>0</v>
      </c>
      <c r="D79" s="13" t="e">
        <f>VLOOKUP(CONCATENATE(1,A79),'zapisy k stolom'!$A$6:$B$2670,2,0)</f>
        <v>#N/A</v>
      </c>
      <c r="E79" s="13" t="e">
        <f>VLOOKUP(CONCATENATE(2,A79),'zapisy k stolom'!$A$6:$B$2670,2,0)</f>
        <v>#N/A</v>
      </c>
      <c r="F79" s="13" t="s">
        <v>476</v>
      </c>
      <c r="G79" s="13"/>
      <c r="H79" s="18" t="s">
        <v>272</v>
      </c>
      <c r="I79" s="18"/>
      <c r="J79" s="18"/>
      <c r="K79" s="14"/>
      <c r="L79" s="12"/>
      <c r="M79" s="11"/>
      <c r="N79" s="11"/>
      <c r="O79" s="11"/>
      <c r="P79" s="21" t="e">
        <f t="shared" si="7"/>
        <v>#N/A</v>
      </c>
      <c r="Q79" s="21" t="e">
        <f t="shared" si="8"/>
        <v>#N/A</v>
      </c>
    </row>
    <row r="80" spans="1:17" ht="36.6" x14ac:dyDescent="0.7">
      <c r="A80" s="23" t="str">
        <f t="shared" si="6"/>
        <v>Z475</v>
      </c>
      <c r="C80" s="13">
        <f>IF(ISERROR(D80),0,MAX($C$6:C79)+1)</f>
        <v>0</v>
      </c>
      <c r="D80" s="13" t="e">
        <f>VLOOKUP(CONCATENATE(1,A80),'zapisy k stolom'!$A$6:$B$2670,2,0)</f>
        <v>#N/A</v>
      </c>
      <c r="E80" s="13" t="e">
        <f>VLOOKUP(CONCATENATE(2,A80),'zapisy k stolom'!$A$6:$B$2670,2,0)</f>
        <v>#N/A</v>
      </c>
      <c r="F80" s="13" t="s">
        <v>476</v>
      </c>
      <c r="G80" s="13"/>
      <c r="H80" s="18" t="s">
        <v>273</v>
      </c>
      <c r="I80" s="18"/>
      <c r="J80" s="18"/>
      <c r="K80" s="14"/>
      <c r="L80" s="12"/>
      <c r="M80" s="11"/>
      <c r="N80" s="11"/>
      <c r="O80" s="11"/>
      <c r="P80" s="21" t="e">
        <f t="shared" si="7"/>
        <v>#N/A</v>
      </c>
      <c r="Q80" s="21" t="e">
        <f t="shared" si="8"/>
        <v>#N/A</v>
      </c>
    </row>
    <row r="81" spans="1:17" ht="36.6" x14ac:dyDescent="0.7">
      <c r="A81" s="23" t="str">
        <f t="shared" si="6"/>
        <v>Z476</v>
      </c>
      <c r="C81" s="13">
        <f>IF(ISERROR(D81),0,MAX($C$6:C80)+1)</f>
        <v>0</v>
      </c>
      <c r="D81" s="13" t="e">
        <f>VLOOKUP(CONCATENATE(1,A81),'zapisy k stolom'!$A$6:$B$2670,2,0)</f>
        <v>#N/A</v>
      </c>
      <c r="E81" s="13" t="e">
        <f>VLOOKUP(CONCATENATE(2,A81),'zapisy k stolom'!$A$6:$B$2670,2,0)</f>
        <v>#N/A</v>
      </c>
      <c r="F81" s="13" t="s">
        <v>476</v>
      </c>
      <c r="G81" s="13"/>
      <c r="H81" s="18" t="s">
        <v>274</v>
      </c>
      <c r="I81" s="18"/>
      <c r="J81" s="18"/>
      <c r="K81" s="14"/>
      <c r="L81" s="12"/>
      <c r="M81" s="11"/>
      <c r="N81" s="11"/>
      <c r="O81" s="11"/>
      <c r="P81" s="21" t="e">
        <f t="shared" si="7"/>
        <v>#N/A</v>
      </c>
      <c r="Q81" s="21" t="e">
        <f t="shared" si="8"/>
        <v>#N/A</v>
      </c>
    </row>
    <row r="82" spans="1:17" ht="36.6" x14ac:dyDescent="0.7">
      <c r="A82" s="23" t="str">
        <f t="shared" si="6"/>
        <v>Z477</v>
      </c>
      <c r="C82" s="13">
        <f>IF(ISERROR(D82),0,MAX($C$6:C81)+1)</f>
        <v>0</v>
      </c>
      <c r="D82" s="13" t="e">
        <f>VLOOKUP(CONCATENATE(1,A82),'zapisy k stolom'!$A$6:$B$2670,2,0)</f>
        <v>#N/A</v>
      </c>
      <c r="E82" s="13" t="e">
        <f>VLOOKUP(CONCATENATE(2,A82),'zapisy k stolom'!$A$6:$B$2670,2,0)</f>
        <v>#N/A</v>
      </c>
      <c r="F82" s="13" t="s">
        <v>476</v>
      </c>
      <c r="G82" s="13"/>
      <c r="H82" s="18" t="s">
        <v>275</v>
      </c>
      <c r="I82" s="18"/>
      <c r="J82" s="18"/>
      <c r="K82" s="14"/>
      <c r="L82" s="12"/>
      <c r="M82" s="11"/>
      <c r="N82" s="11"/>
      <c r="O82" s="11"/>
      <c r="P82" s="21" t="e">
        <f t="shared" si="7"/>
        <v>#N/A</v>
      </c>
      <c r="Q82" s="21" t="e">
        <f t="shared" si="8"/>
        <v>#N/A</v>
      </c>
    </row>
    <row r="83" spans="1:17" ht="36.6" x14ac:dyDescent="0.7">
      <c r="A83" s="23" t="str">
        <f t="shared" si="6"/>
        <v>Z478</v>
      </c>
      <c r="C83" s="13">
        <f>IF(ISERROR(D83),0,MAX($C$6:C82)+1)</f>
        <v>0</v>
      </c>
      <c r="D83" s="13" t="e">
        <f>VLOOKUP(CONCATENATE(1,A83),'zapisy k stolom'!$A$6:$B$2670,2,0)</f>
        <v>#N/A</v>
      </c>
      <c r="E83" s="13" t="e">
        <f>VLOOKUP(CONCATENATE(2,A83),'zapisy k stolom'!$A$6:$B$2670,2,0)</f>
        <v>#N/A</v>
      </c>
      <c r="F83" s="13" t="s">
        <v>476</v>
      </c>
      <c r="G83" s="13"/>
      <c r="H83" s="18" t="s">
        <v>276</v>
      </c>
      <c r="I83" s="18"/>
      <c r="J83" s="18"/>
      <c r="K83" s="14"/>
      <c r="L83" s="12"/>
      <c r="M83" s="11"/>
      <c r="N83" s="11"/>
      <c r="O83" s="11"/>
      <c r="P83" s="21" t="e">
        <f t="shared" si="7"/>
        <v>#N/A</v>
      </c>
      <c r="Q83" s="21" t="e">
        <f t="shared" si="8"/>
        <v>#N/A</v>
      </c>
    </row>
    <row r="84" spans="1:17" ht="36.6" x14ac:dyDescent="0.7">
      <c r="A84" s="23" t="str">
        <f t="shared" si="6"/>
        <v>Z479</v>
      </c>
      <c r="C84" s="13">
        <f>IF(ISERROR(D84),0,MAX($C$6:C83)+1)</f>
        <v>0</v>
      </c>
      <c r="D84" s="13" t="e">
        <f>VLOOKUP(CONCATENATE(1,A84),'zapisy k stolom'!$A$6:$B$2670,2,0)</f>
        <v>#N/A</v>
      </c>
      <c r="E84" s="13" t="e">
        <f>VLOOKUP(CONCATENATE(2,A84),'zapisy k stolom'!$A$6:$B$2670,2,0)</f>
        <v>#N/A</v>
      </c>
      <c r="F84" s="13" t="s">
        <v>476</v>
      </c>
      <c r="G84" s="13"/>
      <c r="H84" s="18" t="s">
        <v>277</v>
      </c>
      <c r="I84" s="18"/>
      <c r="J84" s="18"/>
      <c r="K84" s="14"/>
      <c r="L84" s="12"/>
      <c r="M84" s="11"/>
      <c r="N84" s="11"/>
      <c r="O84" s="11"/>
      <c r="P84" s="21" t="e">
        <f t="shared" si="7"/>
        <v>#N/A</v>
      </c>
      <c r="Q84" s="21" t="e">
        <f t="shared" si="8"/>
        <v>#N/A</v>
      </c>
    </row>
    <row r="85" spans="1:17" ht="36.6" x14ac:dyDescent="0.7">
      <c r="A85" s="23" t="str">
        <f t="shared" si="6"/>
        <v>Z480</v>
      </c>
      <c r="C85" s="13">
        <f>IF(ISERROR(D85),0,MAX($C$6:C84)+1)</f>
        <v>0</v>
      </c>
      <c r="D85" s="13" t="e">
        <f>VLOOKUP(CONCATENATE(1,A85),'zapisy k stolom'!$A$6:$B$2670,2,0)</f>
        <v>#N/A</v>
      </c>
      <c r="E85" s="13" t="e">
        <f>VLOOKUP(CONCATENATE(2,A85),'zapisy k stolom'!$A$6:$B$2670,2,0)</f>
        <v>#N/A</v>
      </c>
      <c r="F85" s="13" t="s">
        <v>476</v>
      </c>
      <c r="G85" s="13"/>
      <c r="H85" s="18" t="s">
        <v>278</v>
      </c>
      <c r="I85" s="18"/>
      <c r="J85" s="18"/>
      <c r="K85" s="14"/>
      <c r="L85" s="12"/>
      <c r="M85" s="11"/>
      <c r="N85" s="11"/>
      <c r="O85" s="11"/>
      <c r="P85" s="21" t="e">
        <f t="shared" si="7"/>
        <v>#N/A</v>
      </c>
      <c r="Q85" s="21" t="e">
        <f t="shared" si="8"/>
        <v>#N/A</v>
      </c>
    </row>
    <row r="86" spans="1:17" ht="36.6" x14ac:dyDescent="0.7">
      <c r="A86" s="23" t="str">
        <f t="shared" si="6"/>
        <v>Z481</v>
      </c>
      <c r="C86" s="13">
        <f>IF(ISERROR(D86),0,MAX($C$6:C85)+1)</f>
        <v>0</v>
      </c>
      <c r="D86" s="13" t="e">
        <f>VLOOKUP(CONCATENATE(1,A86),'zapisy k stolom'!$A$6:$B$2670,2,0)</f>
        <v>#N/A</v>
      </c>
      <c r="E86" s="13" t="e">
        <f>VLOOKUP(CONCATENATE(2,A86),'zapisy k stolom'!$A$6:$B$2670,2,0)</f>
        <v>#N/A</v>
      </c>
      <c r="F86" s="13" t="s">
        <v>476</v>
      </c>
      <c r="G86" s="13"/>
      <c r="H86" s="18" t="s">
        <v>279</v>
      </c>
      <c r="I86" s="18"/>
      <c r="J86" s="18"/>
      <c r="K86" s="14"/>
      <c r="L86" s="12"/>
      <c r="M86" s="11"/>
      <c r="N86" s="11"/>
      <c r="O86" s="11"/>
      <c r="P86" s="21" t="e">
        <f t="shared" si="7"/>
        <v>#N/A</v>
      </c>
      <c r="Q86" s="21" t="e">
        <f t="shared" si="8"/>
        <v>#N/A</v>
      </c>
    </row>
    <row r="87" spans="1:17" ht="36.6" x14ac:dyDescent="0.7">
      <c r="A87" s="23" t="str">
        <f t="shared" si="6"/>
        <v>Z482</v>
      </c>
      <c r="C87" s="13">
        <f>IF(ISERROR(D87),0,MAX($C$6:C86)+1)</f>
        <v>0</v>
      </c>
      <c r="D87" s="13" t="e">
        <f>VLOOKUP(CONCATENATE(1,A87),'zapisy k stolom'!$A$6:$B$2670,2,0)</f>
        <v>#N/A</v>
      </c>
      <c r="E87" s="13" t="e">
        <f>VLOOKUP(CONCATENATE(2,A87),'zapisy k stolom'!$A$6:$B$2670,2,0)</f>
        <v>#N/A</v>
      </c>
      <c r="F87" s="13" t="s">
        <v>476</v>
      </c>
      <c r="G87" s="13"/>
      <c r="H87" s="18" t="s">
        <v>280</v>
      </c>
      <c r="I87" s="18"/>
      <c r="J87" s="18"/>
      <c r="K87" s="14"/>
      <c r="L87" s="12"/>
      <c r="M87" s="11"/>
      <c r="N87" s="11"/>
      <c r="O87" s="11"/>
      <c r="P87" s="21" t="e">
        <f t="shared" si="7"/>
        <v>#N/A</v>
      </c>
      <c r="Q87" s="21" t="e">
        <f t="shared" si="8"/>
        <v>#N/A</v>
      </c>
    </row>
    <row r="88" spans="1:17" ht="36.6" x14ac:dyDescent="0.7">
      <c r="A88" s="23" t="str">
        <f t="shared" si="6"/>
        <v>Z483</v>
      </c>
      <c r="C88" s="13">
        <f>IF(ISERROR(D88),0,MAX($C$6:C87)+1)</f>
        <v>0</v>
      </c>
      <c r="D88" s="13" t="e">
        <f>VLOOKUP(CONCATENATE(1,A88),'zapisy k stolom'!$A$6:$B$2670,2,0)</f>
        <v>#N/A</v>
      </c>
      <c r="E88" s="13" t="e">
        <f>VLOOKUP(CONCATENATE(2,A88),'zapisy k stolom'!$A$6:$B$2670,2,0)</f>
        <v>#N/A</v>
      </c>
      <c r="F88" s="13" t="s">
        <v>476</v>
      </c>
      <c r="G88" s="13"/>
      <c r="H88" s="18" t="s">
        <v>281</v>
      </c>
      <c r="I88" s="18"/>
      <c r="J88" s="18"/>
      <c r="K88" s="14"/>
      <c r="L88" s="12"/>
      <c r="M88" s="11"/>
      <c r="N88" s="11"/>
      <c r="O88" s="11"/>
      <c r="P88" s="21" t="e">
        <f t="shared" si="7"/>
        <v>#N/A</v>
      </c>
      <c r="Q88" s="21" t="e">
        <f t="shared" si="8"/>
        <v>#N/A</v>
      </c>
    </row>
    <row r="89" spans="1:17" ht="36.6" x14ac:dyDescent="0.7">
      <c r="A89" s="23" t="str">
        <f t="shared" si="6"/>
        <v>Z484</v>
      </c>
      <c r="C89" s="13">
        <f>IF(ISERROR(D89),0,MAX($C$6:C88)+1)</f>
        <v>0</v>
      </c>
      <c r="D89" s="13" t="e">
        <f>VLOOKUP(CONCATENATE(1,A89),'zapisy k stolom'!$A$6:$B$2670,2,0)</f>
        <v>#N/A</v>
      </c>
      <c r="E89" s="13" t="e">
        <f>VLOOKUP(CONCATENATE(2,A89),'zapisy k stolom'!$A$6:$B$2670,2,0)</f>
        <v>#N/A</v>
      </c>
      <c r="F89" s="13" t="s">
        <v>476</v>
      </c>
      <c r="G89" s="13"/>
      <c r="H89" s="18" t="s">
        <v>282</v>
      </c>
      <c r="I89" s="18"/>
      <c r="J89" s="18"/>
      <c r="K89" s="14"/>
      <c r="L89" s="12"/>
      <c r="M89" s="11"/>
      <c r="N89" s="11"/>
      <c r="O89" s="11"/>
      <c r="P89" s="21" t="e">
        <f t="shared" si="7"/>
        <v>#N/A</v>
      </c>
      <c r="Q89" s="21" t="e">
        <f t="shared" si="8"/>
        <v>#N/A</v>
      </c>
    </row>
    <row r="90" spans="1:17" ht="36.6" x14ac:dyDescent="0.7">
      <c r="A90" s="23" t="str">
        <f t="shared" si="6"/>
        <v>Z485</v>
      </c>
      <c r="C90" s="13">
        <f>IF(ISERROR(D90),0,MAX($C$6:C89)+1)</f>
        <v>0</v>
      </c>
      <c r="D90" s="13" t="e">
        <f>VLOOKUP(CONCATENATE(1,A90),'zapisy k stolom'!$A$6:$B$2670,2,0)</f>
        <v>#N/A</v>
      </c>
      <c r="E90" s="13" t="e">
        <f>VLOOKUP(CONCATENATE(2,A90),'zapisy k stolom'!$A$6:$B$2670,2,0)</f>
        <v>#N/A</v>
      </c>
      <c r="F90" s="13" t="s">
        <v>476</v>
      </c>
      <c r="G90" s="13"/>
      <c r="H90" s="18" t="s">
        <v>283</v>
      </c>
      <c r="I90" s="18"/>
      <c r="J90" s="18"/>
      <c r="K90" s="14"/>
      <c r="L90" s="12"/>
      <c r="M90" s="11"/>
      <c r="N90" s="11"/>
      <c r="O90" s="11"/>
      <c r="P90" s="21" t="e">
        <f t="shared" si="7"/>
        <v>#N/A</v>
      </c>
      <c r="Q90" s="21" t="e">
        <f t="shared" si="8"/>
        <v>#N/A</v>
      </c>
    </row>
    <row r="91" spans="1:17" ht="36.6" x14ac:dyDescent="0.7">
      <c r="A91" s="23" t="str">
        <f t="shared" si="6"/>
        <v>Z486</v>
      </c>
      <c r="C91" s="13">
        <f>IF(ISERROR(D91),0,MAX($C$6:C90)+1)</f>
        <v>0</v>
      </c>
      <c r="D91" s="13" t="e">
        <f>VLOOKUP(CONCATENATE(1,A91),'zapisy k stolom'!$A$6:$B$2670,2,0)</f>
        <v>#N/A</v>
      </c>
      <c r="E91" s="13" t="e">
        <f>VLOOKUP(CONCATENATE(2,A91),'zapisy k stolom'!$A$6:$B$2670,2,0)</f>
        <v>#N/A</v>
      </c>
      <c r="F91" s="13" t="s">
        <v>476</v>
      </c>
      <c r="G91" s="13"/>
      <c r="H91" s="18" t="s">
        <v>284</v>
      </c>
      <c r="I91" s="18"/>
      <c r="J91" s="18"/>
      <c r="K91" s="14"/>
      <c r="L91" s="12"/>
      <c r="M91" s="11"/>
      <c r="N91" s="11"/>
      <c r="O91" s="11"/>
      <c r="P91" s="21" t="e">
        <f t="shared" si="7"/>
        <v>#N/A</v>
      </c>
      <c r="Q91" s="21" t="e">
        <f t="shared" si="8"/>
        <v>#N/A</v>
      </c>
    </row>
    <row r="92" spans="1:17" ht="36.6" x14ac:dyDescent="0.7">
      <c r="A92" s="23" t="str">
        <f t="shared" si="6"/>
        <v>Z487</v>
      </c>
      <c r="C92" s="13">
        <f>IF(ISERROR(D92),0,MAX($C$6:C91)+1)</f>
        <v>0</v>
      </c>
      <c r="D92" s="13" t="e">
        <f>VLOOKUP(CONCATENATE(1,A92),'zapisy k stolom'!$A$6:$B$2670,2,0)</f>
        <v>#N/A</v>
      </c>
      <c r="E92" s="13" t="e">
        <f>VLOOKUP(CONCATENATE(2,A92),'zapisy k stolom'!$A$6:$B$2670,2,0)</f>
        <v>#N/A</v>
      </c>
      <c r="F92" s="13" t="s">
        <v>476</v>
      </c>
      <c r="G92" s="13"/>
      <c r="H92" s="18" t="s">
        <v>285</v>
      </c>
      <c r="I92" s="18"/>
      <c r="J92" s="18"/>
      <c r="K92" s="14"/>
      <c r="L92" s="12"/>
      <c r="M92" s="11"/>
      <c r="N92" s="11"/>
      <c r="O92" s="11"/>
      <c r="P92" s="21" t="e">
        <f t="shared" si="7"/>
        <v>#N/A</v>
      </c>
      <c r="Q92" s="21" t="e">
        <f t="shared" si="8"/>
        <v>#N/A</v>
      </c>
    </row>
    <row r="93" spans="1:17" ht="36.6" x14ac:dyDescent="0.7">
      <c r="A93" s="23" t="str">
        <f t="shared" si="6"/>
        <v>Z488</v>
      </c>
      <c r="C93" s="13">
        <f>IF(ISERROR(D93),0,MAX($C$6:C92)+1)</f>
        <v>0</v>
      </c>
      <c r="D93" s="13" t="e">
        <f>VLOOKUP(CONCATENATE(1,A93),'zapisy k stolom'!$A$6:$B$2670,2,0)</f>
        <v>#N/A</v>
      </c>
      <c r="E93" s="13" t="e">
        <f>VLOOKUP(CONCATENATE(2,A93),'zapisy k stolom'!$A$6:$B$2670,2,0)</f>
        <v>#N/A</v>
      </c>
      <c r="F93" s="13" t="s">
        <v>476</v>
      </c>
      <c r="G93" s="13"/>
      <c r="H93" s="18" t="s">
        <v>286</v>
      </c>
      <c r="I93" s="18"/>
      <c r="J93" s="18"/>
      <c r="K93" s="14"/>
      <c r="L93" s="12"/>
      <c r="M93" s="11"/>
      <c r="N93" s="11"/>
      <c r="O93" s="11"/>
      <c r="P93" s="21" t="e">
        <f t="shared" si="7"/>
        <v>#N/A</v>
      </c>
      <c r="Q93" s="21" t="e">
        <f t="shared" si="8"/>
        <v>#N/A</v>
      </c>
    </row>
    <row r="94" spans="1:17" ht="36.6" x14ac:dyDescent="0.7">
      <c r="A94" s="23" t="str">
        <f t="shared" si="6"/>
        <v>Z489</v>
      </c>
      <c r="C94" s="13">
        <f>IF(ISERROR(D94),0,MAX($C$6:C93)+1)</f>
        <v>0</v>
      </c>
      <c r="D94" s="13" t="e">
        <f>VLOOKUP(CONCATENATE(1,A94),'zapisy k stolom'!$A$6:$B$2670,2,0)</f>
        <v>#N/A</v>
      </c>
      <c r="E94" s="13" t="e">
        <f>VLOOKUP(CONCATENATE(2,A94),'zapisy k stolom'!$A$6:$B$2670,2,0)</f>
        <v>#N/A</v>
      </c>
      <c r="F94" s="13" t="s">
        <v>476</v>
      </c>
      <c r="G94" s="13"/>
      <c r="H94" s="18" t="s">
        <v>287</v>
      </c>
      <c r="I94" s="18"/>
      <c r="J94" s="18"/>
      <c r="K94" s="14"/>
      <c r="L94" s="12"/>
      <c r="M94" s="11"/>
      <c r="N94" s="11"/>
      <c r="O94" s="11"/>
      <c r="P94" s="21" t="e">
        <f t="shared" si="7"/>
        <v>#N/A</v>
      </c>
      <c r="Q94" s="21" t="e">
        <f t="shared" si="8"/>
        <v>#N/A</v>
      </c>
    </row>
    <row r="95" spans="1:17" ht="36.6" x14ac:dyDescent="0.7">
      <c r="A95" s="23" t="str">
        <f t="shared" si="6"/>
        <v>Z490</v>
      </c>
      <c r="C95" s="13">
        <f>IF(ISERROR(D95),0,MAX($C$6:C94)+1)</f>
        <v>0</v>
      </c>
      <c r="D95" s="13" t="e">
        <f>VLOOKUP(CONCATENATE(1,A95),'zapisy k stolom'!$A$6:$B$2670,2,0)</f>
        <v>#N/A</v>
      </c>
      <c r="E95" s="13" t="e">
        <f>VLOOKUP(CONCATENATE(2,A95),'zapisy k stolom'!$A$6:$B$2670,2,0)</f>
        <v>#N/A</v>
      </c>
      <c r="F95" s="13" t="s">
        <v>476</v>
      </c>
      <c r="G95" s="13"/>
      <c r="H95" s="18" t="s">
        <v>288</v>
      </c>
      <c r="I95" s="18"/>
      <c r="J95" s="18"/>
      <c r="K95" s="14"/>
      <c r="L95" s="12"/>
      <c r="M95" s="11"/>
      <c r="N95" s="11"/>
      <c r="O95" s="11"/>
      <c r="P95" s="21" t="e">
        <f t="shared" si="7"/>
        <v>#N/A</v>
      </c>
      <c r="Q95" s="21" t="e">
        <f t="shared" si="8"/>
        <v>#N/A</v>
      </c>
    </row>
    <row r="96" spans="1:17" ht="36.6" x14ac:dyDescent="0.7">
      <c r="A96" s="23" t="str">
        <f t="shared" si="6"/>
        <v>Z491</v>
      </c>
      <c r="C96" s="13">
        <f>IF(ISERROR(D96),0,MAX($C$6:C95)+1)</f>
        <v>0</v>
      </c>
      <c r="D96" s="13" t="e">
        <f>VLOOKUP(CONCATENATE(1,A96),'zapisy k stolom'!$A$6:$B$2670,2,0)</f>
        <v>#N/A</v>
      </c>
      <c r="E96" s="13" t="e">
        <f>VLOOKUP(CONCATENATE(2,A96),'zapisy k stolom'!$A$6:$B$2670,2,0)</f>
        <v>#N/A</v>
      </c>
      <c r="F96" s="13" t="s">
        <v>476</v>
      </c>
      <c r="G96" s="13"/>
      <c r="H96" s="18" t="s">
        <v>289</v>
      </c>
      <c r="I96" s="18"/>
      <c r="J96" s="18"/>
      <c r="K96" s="14"/>
      <c r="L96" s="12"/>
      <c r="M96" s="11"/>
      <c r="N96" s="11"/>
      <c r="O96" s="11"/>
      <c r="P96" s="21" t="e">
        <f t="shared" si="7"/>
        <v>#N/A</v>
      </c>
      <c r="Q96" s="21" t="e">
        <f t="shared" si="8"/>
        <v>#N/A</v>
      </c>
    </row>
    <row r="97" spans="1:17" ht="36.6" x14ac:dyDescent="0.7">
      <c r="A97" s="23" t="str">
        <f t="shared" si="6"/>
        <v>Z492</v>
      </c>
      <c r="C97" s="13">
        <f>IF(ISERROR(D97),0,MAX($C$6:C96)+1)</f>
        <v>0</v>
      </c>
      <c r="D97" s="13" t="e">
        <f>VLOOKUP(CONCATENATE(1,A97),'zapisy k stolom'!$A$6:$B$2670,2,0)</f>
        <v>#N/A</v>
      </c>
      <c r="E97" s="13" t="e">
        <f>VLOOKUP(CONCATENATE(2,A97),'zapisy k stolom'!$A$6:$B$2670,2,0)</f>
        <v>#N/A</v>
      </c>
      <c r="F97" s="13" t="s">
        <v>476</v>
      </c>
      <c r="G97" s="13"/>
      <c r="H97" s="18" t="s">
        <v>290</v>
      </c>
      <c r="I97" s="18"/>
      <c r="J97" s="18"/>
      <c r="K97" s="14"/>
      <c r="L97" s="12"/>
      <c r="M97" s="11"/>
      <c r="N97" s="11"/>
      <c r="O97" s="11"/>
      <c r="P97" s="21" t="e">
        <f t="shared" si="7"/>
        <v>#N/A</v>
      </c>
      <c r="Q97" s="21" t="e">
        <f t="shared" si="8"/>
        <v>#N/A</v>
      </c>
    </row>
    <row r="98" spans="1:17" ht="36.6" x14ac:dyDescent="0.7">
      <c r="A98" s="23" t="str">
        <f t="shared" si="6"/>
        <v>Z493</v>
      </c>
      <c r="C98" s="13">
        <f>IF(ISERROR(D98),0,MAX($C$6:C97)+1)</f>
        <v>0</v>
      </c>
      <c r="D98" s="13" t="e">
        <f>VLOOKUP(CONCATENATE(1,A98),'zapisy k stolom'!$A$6:$B$2670,2,0)</f>
        <v>#N/A</v>
      </c>
      <c r="E98" s="13" t="e">
        <f>VLOOKUP(CONCATENATE(2,A98),'zapisy k stolom'!$A$6:$B$2670,2,0)</f>
        <v>#N/A</v>
      </c>
      <c r="F98" s="13" t="s">
        <v>476</v>
      </c>
      <c r="G98" s="13"/>
      <c r="H98" s="18" t="s">
        <v>291</v>
      </c>
      <c r="I98" s="18"/>
      <c r="J98" s="18"/>
      <c r="K98" s="14"/>
      <c r="L98" s="12"/>
      <c r="M98" s="11"/>
      <c r="N98" s="11"/>
      <c r="O98" s="11"/>
      <c r="P98" s="21" t="e">
        <f t="shared" si="7"/>
        <v>#N/A</v>
      </c>
      <c r="Q98" s="21" t="e">
        <f t="shared" si="8"/>
        <v>#N/A</v>
      </c>
    </row>
    <row r="99" spans="1:17" ht="36.6" x14ac:dyDescent="0.7">
      <c r="A99" s="23" t="str">
        <f t="shared" si="6"/>
        <v>Z494</v>
      </c>
      <c r="C99" s="13">
        <f>IF(ISERROR(D99),0,MAX($C$6:C98)+1)</f>
        <v>0</v>
      </c>
      <c r="D99" s="13" t="e">
        <f>VLOOKUP(CONCATENATE(1,A99),'zapisy k stolom'!$A$6:$B$2670,2,0)</f>
        <v>#N/A</v>
      </c>
      <c r="E99" s="13" t="e">
        <f>VLOOKUP(CONCATENATE(2,A99),'zapisy k stolom'!$A$6:$B$2670,2,0)</f>
        <v>#N/A</v>
      </c>
      <c r="F99" s="13" t="s">
        <v>476</v>
      </c>
      <c r="G99" s="13"/>
      <c r="H99" s="18" t="s">
        <v>292</v>
      </c>
      <c r="I99" s="18"/>
      <c r="J99" s="18"/>
      <c r="K99" s="14"/>
      <c r="L99" s="12"/>
      <c r="M99" s="11"/>
      <c r="N99" s="11"/>
      <c r="O99" s="11"/>
      <c r="P99" s="21" t="e">
        <f t="shared" si="7"/>
        <v>#N/A</v>
      </c>
      <c r="Q99" s="21" t="e">
        <f t="shared" si="8"/>
        <v>#N/A</v>
      </c>
    </row>
    <row r="100" spans="1:17" ht="36.6" x14ac:dyDescent="0.7">
      <c r="A100" s="23" t="str">
        <f t="shared" si="6"/>
        <v>Z495</v>
      </c>
      <c r="C100" s="13">
        <f>IF(ISERROR(D100),0,MAX($C$6:C99)+1)</f>
        <v>0</v>
      </c>
      <c r="D100" s="13" t="e">
        <f>VLOOKUP(CONCATENATE(1,A100),'zapisy k stolom'!$A$6:$B$2670,2,0)</f>
        <v>#N/A</v>
      </c>
      <c r="E100" s="13" t="e">
        <f>VLOOKUP(CONCATENATE(2,A100),'zapisy k stolom'!$A$6:$B$2670,2,0)</f>
        <v>#N/A</v>
      </c>
      <c r="F100" s="13" t="s">
        <v>476</v>
      </c>
      <c r="G100" s="13"/>
      <c r="H100" s="18" t="s">
        <v>293</v>
      </c>
      <c r="I100" s="18"/>
      <c r="J100" s="18"/>
      <c r="K100" s="14"/>
      <c r="L100" s="12"/>
      <c r="M100" s="11"/>
      <c r="N100" s="11"/>
      <c r="O100" s="11"/>
      <c r="P100" s="21" t="e">
        <f t="shared" si="7"/>
        <v>#N/A</v>
      </c>
      <c r="Q100" s="21" t="e">
        <f t="shared" si="8"/>
        <v>#N/A</v>
      </c>
    </row>
    <row r="101" spans="1:17" ht="36.6" x14ac:dyDescent="0.7">
      <c r="A101" s="23" t="str">
        <f t="shared" si="6"/>
        <v>Z496</v>
      </c>
      <c r="C101" s="13">
        <f>IF(ISERROR(D101),0,MAX($C$6:C100)+1)</f>
        <v>0</v>
      </c>
      <c r="D101" s="13" t="e">
        <f>VLOOKUP(CONCATENATE(1,A101),'zapisy k stolom'!$A$6:$B$2670,2,0)</f>
        <v>#N/A</v>
      </c>
      <c r="E101" s="13" t="e">
        <f>VLOOKUP(CONCATENATE(2,A101),'zapisy k stolom'!$A$6:$B$2670,2,0)</f>
        <v>#N/A</v>
      </c>
      <c r="F101" s="13" t="s">
        <v>476</v>
      </c>
      <c r="G101" s="13"/>
      <c r="H101" s="18" t="s">
        <v>294</v>
      </c>
      <c r="I101" s="18"/>
      <c r="J101" s="18"/>
      <c r="K101" s="14"/>
      <c r="L101" s="12"/>
      <c r="M101" s="11"/>
      <c r="N101" s="11"/>
      <c r="O101" s="11"/>
      <c r="P101" s="21" t="e">
        <f t="shared" si="7"/>
        <v>#N/A</v>
      </c>
      <c r="Q101" s="21" t="e">
        <f t="shared" si="8"/>
        <v>#N/A</v>
      </c>
    </row>
    <row r="102" spans="1:17" ht="36.6" x14ac:dyDescent="0.7">
      <c r="A102" s="23" t="str">
        <f t="shared" si="6"/>
        <v>Z497</v>
      </c>
      <c r="C102" s="13">
        <f>IF(ISERROR(D102),0,MAX($C$6:C101)+1)</f>
        <v>7</v>
      </c>
      <c r="D102" s="13" t="str">
        <f>VLOOKUP(CONCATENATE(1,A102),'zapisy k stolom'!$A$6:$B$2670,2,0)</f>
        <v>Guassardo / Geročová</v>
      </c>
      <c r="E102" s="13" t="str">
        <f>VLOOKUP(CONCATENATE(2,A102),'zapisy k stolom'!$A$6:$B$2670,2,0)</f>
        <v>Kohlerová / Nemčíková</v>
      </c>
      <c r="F102" s="13" t="s">
        <v>476</v>
      </c>
      <c r="G102" s="13"/>
      <c r="H102" s="18" t="s">
        <v>295</v>
      </c>
      <c r="I102" s="18"/>
      <c r="J102" s="18"/>
      <c r="K102" s="14"/>
      <c r="L102" s="12"/>
      <c r="M102" s="11"/>
      <c r="N102" s="11"/>
      <c r="O102" s="11"/>
      <c r="P102" s="21" t="e">
        <f t="shared" si="7"/>
        <v>#N/A</v>
      </c>
      <c r="Q102" s="21" t="e">
        <f t="shared" si="8"/>
        <v>#N/A</v>
      </c>
    </row>
    <row r="103" spans="1:17" ht="36.6" x14ac:dyDescent="0.7">
      <c r="A103" s="23" t="str">
        <f t="shared" si="6"/>
        <v>Z498</v>
      </c>
      <c r="C103" s="13">
        <f>IF(ISERROR(D103),0,MAX($C$6:C102)+1)</f>
        <v>0</v>
      </c>
      <c r="D103" s="13" t="e">
        <f>VLOOKUP(CONCATENATE(1,A103),'zapisy k stolom'!$A$6:$B$2670,2,0)</f>
        <v>#N/A</v>
      </c>
      <c r="E103" s="13" t="e">
        <f>VLOOKUP(CONCATENATE(2,A103),'zapisy k stolom'!$A$6:$B$2670,2,0)</f>
        <v>#N/A</v>
      </c>
      <c r="F103" s="13" t="s">
        <v>476</v>
      </c>
      <c r="G103" s="13"/>
      <c r="H103" s="18" t="s">
        <v>296</v>
      </c>
      <c r="I103" s="18"/>
      <c r="J103" s="18"/>
      <c r="K103" s="14"/>
      <c r="L103" s="12"/>
      <c r="M103" s="11"/>
      <c r="N103" s="11"/>
      <c r="O103" s="11"/>
      <c r="P103" s="21" t="e">
        <f t="shared" si="7"/>
        <v>#N/A</v>
      </c>
      <c r="Q103" s="21" t="e">
        <f t="shared" si="8"/>
        <v>#N/A</v>
      </c>
    </row>
    <row r="104" spans="1:17" ht="36.6" x14ac:dyDescent="0.7">
      <c r="A104" s="23" t="str">
        <f t="shared" si="6"/>
        <v>Z499</v>
      </c>
      <c r="C104" s="13">
        <f>IF(ISERROR(D104),0,MAX($C$6:C103)+1)</f>
        <v>0</v>
      </c>
      <c r="D104" s="13" t="e">
        <f>VLOOKUP(CONCATENATE(1,A104),'zapisy k stolom'!$A$6:$B$2670,2,0)</f>
        <v>#N/A</v>
      </c>
      <c r="E104" s="13" t="e">
        <f>VLOOKUP(CONCATENATE(2,A104),'zapisy k stolom'!$A$6:$B$2670,2,0)</f>
        <v>#N/A</v>
      </c>
      <c r="F104" s="13" t="s">
        <v>476</v>
      </c>
      <c r="G104" s="13"/>
      <c r="H104" s="18" t="s">
        <v>297</v>
      </c>
      <c r="I104" s="18"/>
      <c r="J104" s="18"/>
      <c r="K104" s="14"/>
      <c r="L104" s="12"/>
      <c r="M104" s="11"/>
      <c r="N104" s="11"/>
      <c r="O104" s="11"/>
      <c r="P104" s="21" t="e">
        <f t="shared" si="7"/>
        <v>#N/A</v>
      </c>
      <c r="Q104" s="21" t="e">
        <f t="shared" si="8"/>
        <v>#N/A</v>
      </c>
    </row>
    <row r="105" spans="1:17" ht="36.6" x14ac:dyDescent="0.7">
      <c r="A105" s="23" t="str">
        <f t="shared" si="6"/>
        <v>Z4100</v>
      </c>
      <c r="C105" s="13">
        <f>IF(ISERROR(D105),0,MAX($C$6:C104)+1)</f>
        <v>0</v>
      </c>
      <c r="D105" s="13" t="e">
        <f>VLOOKUP(CONCATENATE(1,A105),'zapisy k stolom'!$A$6:$B$2670,2,0)</f>
        <v>#N/A</v>
      </c>
      <c r="E105" s="13" t="e">
        <f>VLOOKUP(CONCATENATE(2,A105),'zapisy k stolom'!$A$6:$B$2670,2,0)</f>
        <v>#N/A</v>
      </c>
      <c r="F105" s="13" t="s">
        <v>476</v>
      </c>
      <c r="G105" s="13"/>
      <c r="H105" s="18" t="s">
        <v>298</v>
      </c>
      <c r="I105" s="18"/>
      <c r="J105" s="18"/>
      <c r="K105" s="14"/>
      <c r="L105" s="12"/>
      <c r="M105" s="11"/>
      <c r="N105" s="11"/>
      <c r="O105" s="11"/>
      <c r="P105" s="21" t="e">
        <f t="shared" si="7"/>
        <v>#N/A</v>
      </c>
      <c r="Q105" s="21" t="e">
        <f t="shared" si="8"/>
        <v>#N/A</v>
      </c>
    </row>
    <row r="106" spans="1:17" ht="36.6" x14ac:dyDescent="0.7">
      <c r="A106" s="23" t="str">
        <f t="shared" si="6"/>
        <v>Z4101</v>
      </c>
      <c r="C106" s="13">
        <f>IF(ISERROR(D106),0,MAX($C$6:C105)+1)</f>
        <v>0</v>
      </c>
      <c r="D106" s="13" t="e">
        <f>VLOOKUP(CONCATENATE(1,A106),'zapisy k stolom'!$A$6:$B$2670,2,0)</f>
        <v>#N/A</v>
      </c>
      <c r="E106" s="13" t="e">
        <f>VLOOKUP(CONCATENATE(2,A106),'zapisy k stolom'!$A$6:$B$2670,2,0)</f>
        <v>#N/A</v>
      </c>
      <c r="F106" s="13" t="s">
        <v>476</v>
      </c>
      <c r="G106" s="13"/>
      <c r="H106" s="18" t="s">
        <v>299</v>
      </c>
      <c r="I106" s="18"/>
      <c r="J106" s="18"/>
      <c r="K106" s="14"/>
      <c r="L106" s="12"/>
      <c r="M106" s="11"/>
      <c r="N106" s="11"/>
      <c r="O106" s="11"/>
      <c r="P106" s="21" t="e">
        <f t="shared" si="7"/>
        <v>#N/A</v>
      </c>
      <c r="Q106" s="21" t="e">
        <f t="shared" si="8"/>
        <v>#N/A</v>
      </c>
    </row>
    <row r="107" spans="1:17" ht="36.6" x14ac:dyDescent="0.7">
      <c r="A107" s="23" t="str">
        <f t="shared" si="6"/>
        <v>Z4102</v>
      </c>
      <c r="C107" s="13">
        <f>IF(ISERROR(D107),0,MAX($C$6:C106)+1)</f>
        <v>0</v>
      </c>
      <c r="D107" s="13" t="e">
        <f>VLOOKUP(CONCATENATE(1,A107),'zapisy k stolom'!$A$6:$B$2670,2,0)</f>
        <v>#N/A</v>
      </c>
      <c r="E107" s="13" t="e">
        <f>VLOOKUP(CONCATENATE(2,A107),'zapisy k stolom'!$A$6:$B$2670,2,0)</f>
        <v>#N/A</v>
      </c>
      <c r="F107" s="13" t="s">
        <v>476</v>
      </c>
      <c r="G107" s="13"/>
      <c r="H107" s="18" t="s">
        <v>300</v>
      </c>
      <c r="I107" s="18"/>
      <c r="J107" s="18"/>
      <c r="K107" s="14"/>
      <c r="L107" s="12"/>
      <c r="M107" s="11"/>
      <c r="N107" s="11"/>
      <c r="O107" s="11"/>
      <c r="P107" s="21" t="e">
        <f t="shared" si="7"/>
        <v>#N/A</v>
      </c>
      <c r="Q107" s="21" t="e">
        <f t="shared" si="8"/>
        <v>#N/A</v>
      </c>
    </row>
    <row r="108" spans="1:17" ht="36.6" x14ac:dyDescent="0.7">
      <c r="A108" s="23" t="str">
        <f t="shared" si="6"/>
        <v>Z4103</v>
      </c>
      <c r="C108" s="13">
        <f>IF(ISERROR(D108),0,MAX($C$6:C107)+1)</f>
        <v>0</v>
      </c>
      <c r="D108" s="13" t="e">
        <f>VLOOKUP(CONCATENATE(1,A108),'zapisy k stolom'!$A$6:$B$2670,2,0)</f>
        <v>#N/A</v>
      </c>
      <c r="E108" s="13" t="e">
        <f>VLOOKUP(CONCATENATE(2,A108),'zapisy k stolom'!$A$6:$B$2670,2,0)</f>
        <v>#N/A</v>
      </c>
      <c r="F108" s="13" t="s">
        <v>476</v>
      </c>
      <c r="G108" s="13"/>
      <c r="H108" s="18" t="s">
        <v>301</v>
      </c>
      <c r="I108" s="18"/>
      <c r="J108" s="18"/>
      <c r="K108" s="14"/>
      <c r="L108" s="12"/>
      <c r="M108" s="11"/>
      <c r="N108" s="11"/>
      <c r="O108" s="11"/>
      <c r="P108" s="21" t="e">
        <f t="shared" si="7"/>
        <v>#N/A</v>
      </c>
      <c r="Q108" s="21" t="e">
        <f t="shared" si="8"/>
        <v>#N/A</v>
      </c>
    </row>
    <row r="109" spans="1:17" ht="36.6" x14ac:dyDescent="0.7">
      <c r="A109" s="23" t="str">
        <f t="shared" si="6"/>
        <v>Z4104</v>
      </c>
      <c r="C109" s="13">
        <f>IF(ISERROR(D109),0,MAX($C$6:C108)+1)</f>
        <v>0</v>
      </c>
      <c r="D109" s="13" t="e">
        <f>VLOOKUP(CONCATENATE(1,A109),'zapisy k stolom'!$A$6:$B$2670,2,0)</f>
        <v>#N/A</v>
      </c>
      <c r="E109" s="13" t="e">
        <f>VLOOKUP(CONCATENATE(2,A109),'zapisy k stolom'!$A$6:$B$2670,2,0)</f>
        <v>#N/A</v>
      </c>
      <c r="F109" s="13" t="s">
        <v>476</v>
      </c>
      <c r="G109" s="13"/>
      <c r="H109" s="18" t="s">
        <v>302</v>
      </c>
      <c r="I109" s="18"/>
      <c r="J109" s="18"/>
      <c r="K109" s="14"/>
      <c r="L109" s="12"/>
      <c r="M109" s="11"/>
      <c r="N109" s="11"/>
      <c r="O109" s="11"/>
      <c r="P109" s="21" t="e">
        <f t="shared" si="7"/>
        <v>#N/A</v>
      </c>
      <c r="Q109" s="21" t="e">
        <f t="shared" si="8"/>
        <v>#N/A</v>
      </c>
    </row>
    <row r="110" spans="1:17" ht="36.6" x14ac:dyDescent="0.7">
      <c r="A110" s="23" t="str">
        <f t="shared" si="6"/>
        <v>Z4105</v>
      </c>
      <c r="C110" s="13">
        <f>IF(ISERROR(D110),0,MAX($C$6:C109)+1)</f>
        <v>0</v>
      </c>
      <c r="D110" s="13" t="e">
        <f>VLOOKUP(CONCATENATE(1,A110),'zapisy k stolom'!$A$6:$B$2670,2,0)</f>
        <v>#N/A</v>
      </c>
      <c r="E110" s="13" t="e">
        <f>VLOOKUP(CONCATENATE(2,A110),'zapisy k stolom'!$A$6:$B$2670,2,0)</f>
        <v>#N/A</v>
      </c>
      <c r="F110" s="13" t="s">
        <v>476</v>
      </c>
      <c r="G110" s="13"/>
      <c r="H110" s="18" t="s">
        <v>303</v>
      </c>
      <c r="I110" s="18"/>
      <c r="J110" s="18"/>
      <c r="K110" s="14"/>
      <c r="L110" s="12"/>
      <c r="M110" s="11"/>
      <c r="N110" s="11"/>
      <c r="O110" s="11"/>
      <c r="P110" s="21" t="e">
        <f t="shared" si="7"/>
        <v>#N/A</v>
      </c>
      <c r="Q110" s="21" t="e">
        <f t="shared" si="8"/>
        <v>#N/A</v>
      </c>
    </row>
    <row r="111" spans="1:17" ht="36.6" x14ac:dyDescent="0.7">
      <c r="A111" s="23" t="str">
        <f t="shared" si="6"/>
        <v>Z4106</v>
      </c>
      <c r="C111" s="13">
        <f>IF(ISERROR(D111),0,MAX($C$6:C110)+1)</f>
        <v>0</v>
      </c>
      <c r="D111" s="13" t="e">
        <f>VLOOKUP(CONCATENATE(1,A111),'zapisy k stolom'!$A$6:$B$2670,2,0)</f>
        <v>#N/A</v>
      </c>
      <c r="E111" s="13" t="e">
        <f>VLOOKUP(CONCATENATE(2,A111),'zapisy k stolom'!$A$6:$B$2670,2,0)</f>
        <v>#N/A</v>
      </c>
      <c r="F111" s="13" t="s">
        <v>476</v>
      </c>
      <c r="G111" s="13"/>
      <c r="H111" s="18" t="s">
        <v>304</v>
      </c>
      <c r="I111" s="18"/>
      <c r="J111" s="18"/>
      <c r="K111" s="14"/>
      <c r="L111" s="12"/>
      <c r="M111" s="11"/>
      <c r="N111" s="11"/>
      <c r="O111" s="11"/>
      <c r="P111" s="21" t="e">
        <f t="shared" si="7"/>
        <v>#N/A</v>
      </c>
      <c r="Q111" s="21" t="e">
        <f t="shared" si="8"/>
        <v>#N/A</v>
      </c>
    </row>
    <row r="112" spans="1:17" ht="36.6" x14ac:dyDescent="0.7">
      <c r="A112" s="23" t="str">
        <f t="shared" si="6"/>
        <v>Z4107</v>
      </c>
      <c r="C112" s="13">
        <f>IF(ISERROR(D112),0,MAX($C$6:C111)+1)</f>
        <v>0</v>
      </c>
      <c r="D112" s="13" t="e">
        <f>VLOOKUP(CONCATENATE(1,A112),'zapisy k stolom'!$A$6:$B$2670,2,0)</f>
        <v>#N/A</v>
      </c>
      <c r="E112" s="13" t="e">
        <f>VLOOKUP(CONCATENATE(2,A112),'zapisy k stolom'!$A$6:$B$2670,2,0)</f>
        <v>#N/A</v>
      </c>
      <c r="F112" s="13" t="s">
        <v>476</v>
      </c>
      <c r="G112" s="13"/>
      <c r="H112" s="18" t="s">
        <v>305</v>
      </c>
      <c r="I112" s="18"/>
      <c r="J112" s="18"/>
      <c r="K112" s="14"/>
      <c r="L112" s="12"/>
      <c r="M112" s="11"/>
      <c r="N112" s="11"/>
      <c r="O112" s="11"/>
      <c r="P112" s="21" t="e">
        <f t="shared" si="7"/>
        <v>#N/A</v>
      </c>
      <c r="Q112" s="21" t="e">
        <f t="shared" si="8"/>
        <v>#N/A</v>
      </c>
    </row>
    <row r="113" spans="1:17" ht="36.6" x14ac:dyDescent="0.7">
      <c r="A113" s="23" t="str">
        <f t="shared" si="6"/>
        <v>Z4108</v>
      </c>
      <c r="C113" s="13">
        <f>IF(ISERROR(D113),0,MAX($C$6:C112)+1)</f>
        <v>0</v>
      </c>
      <c r="D113" s="13" t="e">
        <f>VLOOKUP(CONCATENATE(1,A113),'zapisy k stolom'!$A$6:$B$2670,2,0)</f>
        <v>#N/A</v>
      </c>
      <c r="E113" s="13" t="e">
        <f>VLOOKUP(CONCATENATE(2,A113),'zapisy k stolom'!$A$6:$B$2670,2,0)</f>
        <v>#N/A</v>
      </c>
      <c r="F113" s="13" t="s">
        <v>476</v>
      </c>
      <c r="G113" s="13"/>
      <c r="H113" s="18" t="s">
        <v>306</v>
      </c>
      <c r="I113" s="18"/>
      <c r="J113" s="18"/>
      <c r="K113" s="14"/>
      <c r="L113" s="12"/>
      <c r="M113" s="11"/>
      <c r="N113" s="11"/>
      <c r="O113" s="11"/>
      <c r="P113" s="21" t="e">
        <f t="shared" si="7"/>
        <v>#N/A</v>
      </c>
      <c r="Q113" s="21" t="e">
        <f t="shared" si="8"/>
        <v>#N/A</v>
      </c>
    </row>
    <row r="114" spans="1:17" ht="36.6" x14ac:dyDescent="0.7">
      <c r="A114" s="23" t="str">
        <f t="shared" si="6"/>
        <v>Z4109</v>
      </c>
      <c r="C114" s="13">
        <f>IF(ISERROR(D114),0,MAX($C$6:C113)+1)</f>
        <v>0</v>
      </c>
      <c r="D114" s="13" t="e">
        <f>VLOOKUP(CONCATENATE(1,A114),'zapisy k stolom'!$A$6:$B$2670,2,0)</f>
        <v>#N/A</v>
      </c>
      <c r="E114" s="13" t="e">
        <f>VLOOKUP(CONCATENATE(2,A114),'zapisy k stolom'!$A$6:$B$2670,2,0)</f>
        <v>#N/A</v>
      </c>
      <c r="F114" s="13" t="s">
        <v>476</v>
      </c>
      <c r="G114" s="13"/>
      <c r="H114" s="18" t="s">
        <v>307</v>
      </c>
      <c r="I114" s="18"/>
      <c r="J114" s="18"/>
      <c r="K114" s="14"/>
      <c r="L114" s="12"/>
      <c r="M114" s="11"/>
      <c r="N114" s="11"/>
      <c r="O114" s="11"/>
      <c r="P114" s="21" t="e">
        <f t="shared" si="7"/>
        <v>#N/A</v>
      </c>
      <c r="Q114" s="21" t="e">
        <f t="shared" si="8"/>
        <v>#N/A</v>
      </c>
    </row>
    <row r="115" spans="1:17" ht="36.6" x14ac:dyDescent="0.7">
      <c r="A115" s="23" t="str">
        <f t="shared" si="6"/>
        <v>Z4110</v>
      </c>
      <c r="C115" s="13">
        <f>IF(ISERROR(D115),0,MAX($C$6:C114)+1)</f>
        <v>0</v>
      </c>
      <c r="D115" s="13" t="e">
        <f>VLOOKUP(CONCATENATE(1,A115),'zapisy k stolom'!$A$6:$B$2670,2,0)</f>
        <v>#N/A</v>
      </c>
      <c r="E115" s="13" t="e">
        <f>VLOOKUP(CONCATENATE(2,A115),'zapisy k stolom'!$A$6:$B$2670,2,0)</f>
        <v>#N/A</v>
      </c>
      <c r="F115" s="13" t="s">
        <v>476</v>
      </c>
      <c r="G115" s="13"/>
      <c r="H115" s="18" t="s">
        <v>308</v>
      </c>
      <c r="I115" s="18"/>
      <c r="J115" s="18"/>
      <c r="K115" s="14"/>
      <c r="L115" s="12"/>
      <c r="M115" s="11"/>
      <c r="N115" s="11"/>
      <c r="O115" s="11"/>
      <c r="P115" s="21" t="e">
        <f t="shared" si="7"/>
        <v>#N/A</v>
      </c>
      <c r="Q115" s="21" t="e">
        <f t="shared" si="8"/>
        <v>#N/A</v>
      </c>
    </row>
    <row r="116" spans="1:17" ht="36.6" x14ac:dyDescent="0.7">
      <c r="A116" s="23" t="str">
        <f t="shared" si="6"/>
        <v>Z4111</v>
      </c>
      <c r="C116" s="13">
        <f>IF(ISERROR(D116),0,MAX($C$6:C115)+1)</f>
        <v>0</v>
      </c>
      <c r="D116" s="13" t="e">
        <f>VLOOKUP(CONCATENATE(1,A116),'zapisy k stolom'!$A$6:$B$2670,2,0)</f>
        <v>#N/A</v>
      </c>
      <c r="E116" s="13" t="e">
        <f>VLOOKUP(CONCATENATE(2,A116),'zapisy k stolom'!$A$6:$B$2670,2,0)</f>
        <v>#N/A</v>
      </c>
      <c r="F116" s="13" t="s">
        <v>476</v>
      </c>
      <c r="G116" s="13"/>
      <c r="H116" s="18" t="s">
        <v>309</v>
      </c>
      <c r="I116" s="18"/>
      <c r="J116" s="18"/>
      <c r="K116" s="14"/>
      <c r="L116" s="12"/>
      <c r="M116" s="11"/>
      <c r="N116" s="11"/>
      <c r="O116" s="11"/>
      <c r="P116" s="21" t="e">
        <f t="shared" si="7"/>
        <v>#N/A</v>
      </c>
      <c r="Q116" s="21" t="e">
        <f t="shared" si="8"/>
        <v>#N/A</v>
      </c>
    </row>
    <row r="117" spans="1:17" ht="36.6" x14ac:dyDescent="0.7">
      <c r="A117" s="23" t="str">
        <f t="shared" si="6"/>
        <v>Z4112</v>
      </c>
      <c r="C117" s="13">
        <f>IF(ISERROR(D117),0,MAX($C$6:C116)+1)</f>
        <v>0</v>
      </c>
      <c r="D117" s="13" t="e">
        <f>VLOOKUP(CONCATENATE(1,A117),'zapisy k stolom'!$A$6:$B$2670,2,0)</f>
        <v>#N/A</v>
      </c>
      <c r="E117" s="13" t="e">
        <f>VLOOKUP(CONCATENATE(2,A117),'zapisy k stolom'!$A$6:$B$2670,2,0)</f>
        <v>#N/A</v>
      </c>
      <c r="F117" s="13" t="s">
        <v>476</v>
      </c>
      <c r="G117" s="13"/>
      <c r="H117" s="18" t="s">
        <v>310</v>
      </c>
      <c r="I117" s="18"/>
      <c r="J117" s="18"/>
      <c r="K117" s="14"/>
      <c r="L117" s="12"/>
      <c r="M117" s="11"/>
      <c r="N117" s="11"/>
      <c r="O117" s="11"/>
      <c r="P117" s="21" t="e">
        <f t="shared" si="7"/>
        <v>#N/A</v>
      </c>
      <c r="Q117" s="21" t="e">
        <f t="shared" si="8"/>
        <v>#N/A</v>
      </c>
    </row>
    <row r="118" spans="1:17" ht="36.6" x14ac:dyDescent="0.7">
      <c r="A118" s="23" t="str">
        <f t="shared" si="6"/>
        <v>Z4113</v>
      </c>
      <c r="C118" s="13">
        <f>IF(ISERROR(D118),0,MAX($C$6:C117)+1)</f>
        <v>0</v>
      </c>
      <c r="D118" s="13" t="e">
        <f>VLOOKUP(CONCATENATE(1,A118),'zapisy k stolom'!$A$6:$B$2670,2,0)</f>
        <v>#N/A</v>
      </c>
      <c r="E118" s="13" t="e">
        <f>VLOOKUP(CONCATENATE(2,A118),'zapisy k stolom'!$A$6:$B$2670,2,0)</f>
        <v>#N/A</v>
      </c>
      <c r="F118" s="13" t="s">
        <v>476</v>
      </c>
      <c r="G118" s="13"/>
      <c r="H118" s="18" t="s">
        <v>311</v>
      </c>
      <c r="I118" s="18"/>
      <c r="J118" s="18"/>
      <c r="K118" s="14"/>
      <c r="L118" s="12"/>
      <c r="M118" s="11"/>
      <c r="N118" s="11"/>
      <c r="O118" s="11"/>
      <c r="P118" s="21" t="e">
        <f t="shared" si="7"/>
        <v>#N/A</v>
      </c>
      <c r="Q118" s="21" t="e">
        <f t="shared" si="8"/>
        <v>#N/A</v>
      </c>
    </row>
    <row r="119" spans="1:17" ht="36.6" x14ac:dyDescent="0.7">
      <c r="A119" s="23" t="str">
        <f t="shared" si="6"/>
        <v>Z4114</v>
      </c>
      <c r="C119" s="13">
        <f>IF(ISERROR(D119),0,MAX($C$6:C118)+1)</f>
        <v>0</v>
      </c>
      <c r="D119" s="13" t="e">
        <f>VLOOKUP(CONCATENATE(1,A119),'zapisy k stolom'!$A$6:$B$2670,2,0)</f>
        <v>#N/A</v>
      </c>
      <c r="E119" s="13" t="e">
        <f>VLOOKUP(CONCATENATE(2,A119),'zapisy k stolom'!$A$6:$B$2670,2,0)</f>
        <v>#N/A</v>
      </c>
      <c r="F119" s="13" t="s">
        <v>476</v>
      </c>
      <c r="G119" s="13"/>
      <c r="H119" s="18" t="s">
        <v>312</v>
      </c>
      <c r="I119" s="18"/>
      <c r="J119" s="18"/>
      <c r="K119" s="14"/>
      <c r="L119" s="12"/>
      <c r="M119" s="11"/>
      <c r="N119" s="11"/>
      <c r="O119" s="11"/>
      <c r="P119" s="21" t="e">
        <f t="shared" si="7"/>
        <v>#N/A</v>
      </c>
      <c r="Q119" s="21" t="e">
        <f t="shared" si="8"/>
        <v>#N/A</v>
      </c>
    </row>
    <row r="120" spans="1:17" ht="36.6" x14ac:dyDescent="0.7">
      <c r="A120" s="23" t="str">
        <f t="shared" si="6"/>
        <v>Z4115</v>
      </c>
      <c r="C120" s="13">
        <f>IF(ISERROR(D120),0,MAX($C$6:C119)+1)</f>
        <v>0</v>
      </c>
      <c r="D120" s="13" t="e">
        <f>VLOOKUP(CONCATENATE(1,A120),'zapisy k stolom'!$A$6:$B$2670,2,0)</f>
        <v>#N/A</v>
      </c>
      <c r="E120" s="13" t="e">
        <f>VLOOKUP(CONCATENATE(2,A120),'zapisy k stolom'!$A$6:$B$2670,2,0)</f>
        <v>#N/A</v>
      </c>
      <c r="F120" s="13" t="s">
        <v>476</v>
      </c>
      <c r="G120" s="13"/>
      <c r="H120" s="18" t="s">
        <v>313</v>
      </c>
      <c r="I120" s="18"/>
      <c r="J120" s="18"/>
      <c r="K120" s="14"/>
      <c r="L120" s="12"/>
      <c r="M120" s="11"/>
      <c r="N120" s="11"/>
      <c r="O120" s="11"/>
      <c r="P120" s="21" t="e">
        <f t="shared" si="7"/>
        <v>#N/A</v>
      </c>
      <c r="Q120" s="21" t="e">
        <f t="shared" si="8"/>
        <v>#N/A</v>
      </c>
    </row>
    <row r="121" spans="1:17" ht="36.6" x14ac:dyDescent="0.7">
      <c r="A121" s="23" t="str">
        <f t="shared" si="6"/>
        <v>Z4116</v>
      </c>
      <c r="C121" s="13">
        <f>IF(ISERROR(D121),0,MAX($C$6:C120)+1)</f>
        <v>0</v>
      </c>
      <c r="D121" s="13" t="e">
        <f>VLOOKUP(CONCATENATE(1,A121),'zapisy k stolom'!$A$6:$B$2670,2,0)</f>
        <v>#N/A</v>
      </c>
      <c r="E121" s="13" t="e">
        <f>VLOOKUP(CONCATENATE(2,A121),'zapisy k stolom'!$A$6:$B$2670,2,0)</f>
        <v>#N/A</v>
      </c>
      <c r="F121" s="13" t="s">
        <v>476</v>
      </c>
      <c r="G121" s="13"/>
      <c r="H121" s="18" t="s">
        <v>314</v>
      </c>
      <c r="I121" s="18"/>
      <c r="J121" s="18"/>
      <c r="K121" s="14"/>
      <c r="L121" s="12"/>
      <c r="M121" s="11"/>
      <c r="N121" s="11"/>
      <c r="O121" s="11"/>
      <c r="P121" s="21" t="e">
        <f t="shared" si="7"/>
        <v>#N/A</v>
      </c>
      <c r="Q121" s="21" t="e">
        <f t="shared" si="8"/>
        <v>#N/A</v>
      </c>
    </row>
    <row r="122" spans="1:17" ht="36.6" x14ac:dyDescent="0.7">
      <c r="A122" s="23" t="str">
        <f t="shared" si="6"/>
        <v>Z4117</v>
      </c>
      <c r="C122" s="13">
        <f>IF(ISERROR(D122),0,MAX($C$6:C121)+1)</f>
        <v>0</v>
      </c>
      <c r="D122" s="13" t="e">
        <f>VLOOKUP(CONCATENATE(1,A122),'zapisy k stolom'!$A$6:$B$2670,2,0)</f>
        <v>#N/A</v>
      </c>
      <c r="E122" s="13" t="e">
        <f>VLOOKUP(CONCATENATE(2,A122),'zapisy k stolom'!$A$6:$B$2670,2,0)</f>
        <v>#N/A</v>
      </c>
      <c r="F122" s="13" t="s">
        <v>476</v>
      </c>
      <c r="G122" s="13"/>
      <c r="H122" s="18" t="s">
        <v>315</v>
      </c>
      <c r="I122" s="18"/>
      <c r="J122" s="18"/>
      <c r="K122" s="14"/>
      <c r="L122" s="12"/>
      <c r="M122" s="11"/>
      <c r="N122" s="11"/>
      <c r="O122" s="11"/>
      <c r="P122" s="21" t="e">
        <f t="shared" si="7"/>
        <v>#N/A</v>
      </c>
      <c r="Q122" s="21" t="e">
        <f t="shared" si="8"/>
        <v>#N/A</v>
      </c>
    </row>
    <row r="123" spans="1:17" ht="36.6" x14ac:dyDescent="0.7">
      <c r="A123" s="23" t="str">
        <f t="shared" si="6"/>
        <v>Z4118</v>
      </c>
      <c r="C123" s="13">
        <f>IF(ISERROR(D123),0,MAX($C$6:C122)+1)</f>
        <v>0</v>
      </c>
      <c r="D123" s="13" t="e">
        <f>VLOOKUP(CONCATENATE(1,A123),'zapisy k stolom'!$A$6:$B$2670,2,0)</f>
        <v>#N/A</v>
      </c>
      <c r="E123" s="13" t="e">
        <f>VLOOKUP(CONCATENATE(2,A123),'zapisy k stolom'!$A$6:$B$2670,2,0)</f>
        <v>#N/A</v>
      </c>
      <c r="F123" s="13" t="s">
        <v>476</v>
      </c>
      <c r="G123" s="13"/>
      <c r="H123" s="18" t="s">
        <v>316</v>
      </c>
      <c r="I123" s="18"/>
      <c r="J123" s="18"/>
      <c r="K123" s="14"/>
      <c r="L123" s="12"/>
      <c r="M123" s="11"/>
      <c r="N123" s="11"/>
      <c r="O123" s="11"/>
      <c r="P123" s="21" t="e">
        <f t="shared" si="7"/>
        <v>#N/A</v>
      </c>
      <c r="Q123" s="21" t="e">
        <f t="shared" si="8"/>
        <v>#N/A</v>
      </c>
    </row>
    <row r="124" spans="1:17" ht="36.6" x14ac:dyDescent="0.7">
      <c r="A124" s="23" t="str">
        <f t="shared" si="6"/>
        <v>Z4119</v>
      </c>
      <c r="C124" s="13">
        <f>IF(ISERROR(D124),0,MAX($C$6:C123)+1)</f>
        <v>0</v>
      </c>
      <c r="D124" s="13" t="e">
        <f>VLOOKUP(CONCATENATE(1,A124),'zapisy k stolom'!$A$6:$B$2670,2,0)</f>
        <v>#N/A</v>
      </c>
      <c r="E124" s="13" t="e">
        <f>VLOOKUP(CONCATENATE(2,A124),'zapisy k stolom'!$A$6:$B$2670,2,0)</f>
        <v>#N/A</v>
      </c>
      <c r="F124" s="13" t="s">
        <v>476</v>
      </c>
      <c r="G124" s="13"/>
      <c r="H124" s="18" t="s">
        <v>317</v>
      </c>
      <c r="I124" s="18"/>
      <c r="J124" s="18"/>
      <c r="K124" s="14"/>
      <c r="L124" s="12"/>
      <c r="M124" s="11"/>
      <c r="N124" s="11"/>
      <c r="O124" s="11"/>
      <c r="P124" s="21" t="e">
        <f t="shared" si="7"/>
        <v>#N/A</v>
      </c>
      <c r="Q124" s="21" t="e">
        <f t="shared" si="8"/>
        <v>#N/A</v>
      </c>
    </row>
    <row r="125" spans="1:17" ht="36.6" x14ac:dyDescent="0.7">
      <c r="A125" s="23" t="str">
        <f t="shared" si="6"/>
        <v>Z4120</v>
      </c>
      <c r="C125" s="13">
        <f>IF(ISERROR(D125),0,MAX($C$6:C124)+1)</f>
        <v>0</v>
      </c>
      <c r="D125" s="13" t="e">
        <f>VLOOKUP(CONCATENATE(1,A125),'zapisy k stolom'!$A$6:$B$2670,2,0)</f>
        <v>#N/A</v>
      </c>
      <c r="E125" s="13" t="e">
        <f>VLOOKUP(CONCATENATE(2,A125),'zapisy k stolom'!$A$6:$B$2670,2,0)</f>
        <v>#N/A</v>
      </c>
      <c r="F125" s="13" t="s">
        <v>476</v>
      </c>
      <c r="G125" s="13"/>
      <c r="H125" s="18" t="s">
        <v>318</v>
      </c>
      <c r="I125" s="18"/>
      <c r="J125" s="18"/>
      <c r="K125" s="14"/>
      <c r="L125" s="12"/>
      <c r="M125" s="11"/>
      <c r="N125" s="11"/>
      <c r="O125" s="11"/>
      <c r="P125" s="21" t="e">
        <f t="shared" si="7"/>
        <v>#N/A</v>
      </c>
      <c r="Q125" s="21" t="e">
        <f t="shared" si="8"/>
        <v>#N/A</v>
      </c>
    </row>
    <row r="126" spans="1:17" ht="36.6" x14ac:dyDescent="0.7">
      <c r="A126" s="23" t="str">
        <f t="shared" si="6"/>
        <v>Z4121</v>
      </c>
      <c r="C126" s="13">
        <f>IF(ISERROR(D126),0,MAX($C$6:C125)+1)</f>
        <v>0</v>
      </c>
      <c r="D126" s="13" t="e">
        <f>VLOOKUP(CONCATENATE(1,A126),'zapisy k stolom'!$A$6:$B$2670,2,0)</f>
        <v>#N/A</v>
      </c>
      <c r="E126" s="13" t="e">
        <f>VLOOKUP(CONCATENATE(2,A126),'zapisy k stolom'!$A$6:$B$2670,2,0)</f>
        <v>#N/A</v>
      </c>
      <c r="F126" s="13" t="s">
        <v>476</v>
      </c>
      <c r="G126" s="13"/>
      <c r="H126" s="18" t="s">
        <v>319</v>
      </c>
      <c r="I126" s="18"/>
      <c r="J126" s="18"/>
      <c r="K126" s="14"/>
      <c r="L126" s="12"/>
      <c r="M126" s="11"/>
      <c r="N126" s="11"/>
      <c r="O126" s="11"/>
      <c r="P126" s="21" t="e">
        <f t="shared" si="7"/>
        <v>#N/A</v>
      </c>
      <c r="Q126" s="21" t="e">
        <f t="shared" si="8"/>
        <v>#N/A</v>
      </c>
    </row>
    <row r="127" spans="1:17" ht="36.6" x14ac:dyDescent="0.7">
      <c r="A127" s="23" t="str">
        <f t="shared" si="6"/>
        <v>Z4122</v>
      </c>
      <c r="C127" s="13">
        <f>IF(ISERROR(D127),0,MAX($C$6:C126)+1)</f>
        <v>0</v>
      </c>
      <c r="D127" s="13" t="e">
        <f>VLOOKUP(CONCATENATE(1,A127),'zapisy k stolom'!$A$6:$B$2670,2,0)</f>
        <v>#N/A</v>
      </c>
      <c r="E127" s="13" t="e">
        <f>VLOOKUP(CONCATENATE(2,A127),'zapisy k stolom'!$A$6:$B$2670,2,0)</f>
        <v>#N/A</v>
      </c>
      <c r="F127" s="13" t="s">
        <v>476</v>
      </c>
      <c r="G127" s="13"/>
      <c r="H127" s="18" t="s">
        <v>320</v>
      </c>
      <c r="I127" s="18"/>
      <c r="J127" s="18"/>
      <c r="K127" s="14"/>
      <c r="L127" s="12"/>
      <c r="M127" s="11"/>
      <c r="N127" s="11"/>
      <c r="O127" s="11"/>
      <c r="P127" s="21" t="e">
        <f t="shared" si="7"/>
        <v>#N/A</v>
      </c>
      <c r="Q127" s="21" t="e">
        <f t="shared" si="8"/>
        <v>#N/A</v>
      </c>
    </row>
    <row r="128" spans="1:17" ht="36.6" x14ac:dyDescent="0.7">
      <c r="A128" s="23" t="str">
        <f t="shared" si="6"/>
        <v>Z4123</v>
      </c>
      <c r="C128" s="13">
        <f>IF(ISERROR(D128),0,MAX($C$6:C127)+1)</f>
        <v>0</v>
      </c>
      <c r="D128" s="13" t="e">
        <f>VLOOKUP(CONCATENATE(1,A128),'zapisy k stolom'!$A$6:$B$2670,2,0)</f>
        <v>#N/A</v>
      </c>
      <c r="E128" s="13" t="e">
        <f>VLOOKUP(CONCATENATE(2,A128),'zapisy k stolom'!$A$6:$B$2670,2,0)</f>
        <v>#N/A</v>
      </c>
      <c r="F128" s="13" t="s">
        <v>476</v>
      </c>
      <c r="G128" s="13"/>
      <c r="H128" s="18" t="s">
        <v>321</v>
      </c>
      <c r="I128" s="18"/>
      <c r="J128" s="18"/>
      <c r="K128" s="14"/>
      <c r="L128" s="12"/>
      <c r="M128" s="11"/>
      <c r="N128" s="11"/>
      <c r="O128" s="11"/>
      <c r="P128" s="21" t="e">
        <f t="shared" si="7"/>
        <v>#N/A</v>
      </c>
      <c r="Q128" s="21" t="e">
        <f t="shared" si="8"/>
        <v>#N/A</v>
      </c>
    </row>
    <row r="129" spans="1:17" ht="36.6" x14ac:dyDescent="0.7">
      <c r="A129" s="23" t="str">
        <f t="shared" si="6"/>
        <v>Z4124</v>
      </c>
      <c r="C129" s="13">
        <f>IF(ISERROR(D129),0,MAX($C$6:C128)+1)</f>
        <v>0</v>
      </c>
      <c r="D129" s="13" t="e">
        <f>VLOOKUP(CONCATENATE(1,A129),'zapisy k stolom'!$A$6:$B$2670,2,0)</f>
        <v>#N/A</v>
      </c>
      <c r="E129" s="13" t="e">
        <f>VLOOKUP(CONCATENATE(2,A129),'zapisy k stolom'!$A$6:$B$2670,2,0)</f>
        <v>#N/A</v>
      </c>
      <c r="F129" s="13" t="s">
        <v>476</v>
      </c>
      <c r="G129" s="13"/>
      <c r="H129" s="18" t="s">
        <v>322</v>
      </c>
      <c r="I129" s="18"/>
      <c r="J129" s="18"/>
      <c r="K129" s="14"/>
      <c r="L129" s="12"/>
      <c r="M129" s="11"/>
      <c r="N129" s="11"/>
      <c r="O129" s="11"/>
      <c r="P129" s="21" t="e">
        <f t="shared" si="7"/>
        <v>#N/A</v>
      </c>
      <c r="Q129" s="21" t="e">
        <f t="shared" si="8"/>
        <v>#N/A</v>
      </c>
    </row>
    <row r="130" spans="1:17" ht="36.6" x14ac:dyDescent="0.7">
      <c r="A130" s="23" t="str">
        <f t="shared" si="6"/>
        <v>Z4125</v>
      </c>
      <c r="C130" s="13">
        <f>IF(ISERROR(D130),0,MAX($C$6:C129)+1)</f>
        <v>0</v>
      </c>
      <c r="D130" s="13" t="e">
        <f>VLOOKUP(CONCATENATE(1,A130),'zapisy k stolom'!$A$6:$B$2670,2,0)</f>
        <v>#N/A</v>
      </c>
      <c r="E130" s="13" t="e">
        <f>VLOOKUP(CONCATENATE(2,A130),'zapisy k stolom'!$A$6:$B$2670,2,0)</f>
        <v>#N/A</v>
      </c>
      <c r="F130" s="13" t="s">
        <v>476</v>
      </c>
      <c r="G130" s="13"/>
      <c r="H130" s="18" t="s">
        <v>323</v>
      </c>
      <c r="I130" s="18"/>
      <c r="J130" s="18"/>
      <c r="K130" s="14"/>
      <c r="L130" s="12"/>
      <c r="M130" s="11"/>
      <c r="N130" s="11"/>
      <c r="O130" s="11"/>
      <c r="P130" s="21" t="e">
        <f t="shared" si="7"/>
        <v>#N/A</v>
      </c>
      <c r="Q130" s="21" t="e">
        <f t="shared" si="8"/>
        <v>#N/A</v>
      </c>
    </row>
    <row r="131" spans="1:17" ht="36.6" x14ac:dyDescent="0.7">
      <c r="A131" s="23" t="str">
        <f t="shared" si="6"/>
        <v>Z4126</v>
      </c>
      <c r="C131" s="13">
        <f>IF(ISERROR(D131),0,MAX($C$6:C130)+1)</f>
        <v>0</v>
      </c>
      <c r="D131" s="13" t="e">
        <f>VLOOKUP(CONCATENATE(1,A131),'zapisy k stolom'!$A$6:$B$2670,2,0)</f>
        <v>#N/A</v>
      </c>
      <c r="E131" s="13" t="e">
        <f>VLOOKUP(CONCATENATE(2,A131),'zapisy k stolom'!$A$6:$B$2670,2,0)</f>
        <v>#N/A</v>
      </c>
      <c r="F131" s="13" t="s">
        <v>476</v>
      </c>
      <c r="G131" s="13"/>
      <c r="H131" s="18" t="s">
        <v>324</v>
      </c>
      <c r="I131" s="18"/>
      <c r="J131" s="18"/>
      <c r="K131" s="14"/>
      <c r="L131" s="12"/>
      <c r="M131" s="11"/>
      <c r="N131" s="11"/>
      <c r="O131" s="11"/>
      <c r="P131" s="21" t="e">
        <f t="shared" si="7"/>
        <v>#N/A</v>
      </c>
      <c r="Q131" s="21" t="e">
        <f t="shared" si="8"/>
        <v>#N/A</v>
      </c>
    </row>
    <row r="132" spans="1:17" ht="36.6" x14ac:dyDescent="0.7">
      <c r="A132" s="23" t="str">
        <f t="shared" si="6"/>
        <v>Z4127</v>
      </c>
      <c r="C132" s="13">
        <f>IF(ISERROR(D132),0,MAX($C$6:C131)+1)</f>
        <v>0</v>
      </c>
      <c r="D132" s="13" t="e">
        <f>VLOOKUP(CONCATENATE(1,A132),'zapisy k stolom'!$A$6:$B$2670,2,0)</f>
        <v>#N/A</v>
      </c>
      <c r="E132" s="13" t="e">
        <f>VLOOKUP(CONCATENATE(2,A132),'zapisy k stolom'!$A$6:$B$2670,2,0)</f>
        <v>#N/A</v>
      </c>
      <c r="F132" s="13" t="s">
        <v>476</v>
      </c>
      <c r="G132" s="13"/>
      <c r="H132" s="18" t="s">
        <v>325</v>
      </c>
      <c r="I132" s="18"/>
      <c r="J132" s="18"/>
      <c r="K132" s="14"/>
      <c r="L132" s="12"/>
      <c r="M132" s="11"/>
      <c r="N132" s="11"/>
      <c r="O132" s="11"/>
      <c r="P132" s="21" t="e">
        <f t="shared" si="7"/>
        <v>#N/A</v>
      </c>
      <c r="Q132" s="21" t="e">
        <f t="shared" si="8"/>
        <v>#N/A</v>
      </c>
    </row>
  </sheetData>
  <pageMargins left="0.35433070866141736" right="0.19685039370078741" top="0.31496062992125984" bottom="0.27559055118110237" header="0.15748031496062992" footer="0.15748031496062992"/>
  <pageSetup paperSize="9" scale="42" fitToHeight="2" orientation="portrait" horizontalDpi="300" verticalDpi="300" r:id="rId1"/>
  <rowBreaks count="1" manualBreakCount="1">
    <brk id="42" min="1" max="10" man="1"/>
  </rowBreaks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2"/>
  <sheetViews>
    <sheetView workbookViewId="0">
      <selection sqref="A1:L1"/>
    </sheetView>
  </sheetViews>
  <sheetFormatPr defaultRowHeight="14.4" x14ac:dyDescent="0.3"/>
  <cols>
    <col min="1" max="1" width="7.88671875" customWidth="1"/>
    <col min="2" max="2" width="10.5546875" customWidth="1"/>
    <col min="3" max="3" width="9.88671875" customWidth="1"/>
    <col min="4" max="4" width="10.6640625" customWidth="1"/>
    <col min="5" max="5" width="16.33203125" customWidth="1"/>
    <col min="6" max="6" width="17.88671875" customWidth="1"/>
    <col min="7" max="7" width="15.88671875" customWidth="1"/>
    <col min="8" max="8" width="16.44140625" customWidth="1"/>
    <col min="9" max="9" width="18.44140625" customWidth="1"/>
    <col min="10" max="10" width="15.88671875" customWidth="1"/>
    <col min="11" max="11" width="16.5546875" customWidth="1"/>
    <col min="12" max="12" width="15.44140625" customWidth="1"/>
  </cols>
  <sheetData>
    <row r="1" spans="1:13" ht="21" x14ac:dyDescent="0.4">
      <c r="A1" s="307" t="s">
        <v>88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3" ht="17.399999999999999" x14ac:dyDescent="0.3">
      <c r="A2" s="308" t="s">
        <v>89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3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x14ac:dyDescent="0.3">
      <c r="A4" s="73" t="s">
        <v>90</v>
      </c>
      <c r="B4" s="73" t="s">
        <v>196</v>
      </c>
      <c r="C4" s="73" t="s">
        <v>197</v>
      </c>
      <c r="D4" s="120" t="s">
        <v>91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74">
        <v>7</v>
      </c>
      <c r="L4" s="74">
        <v>8</v>
      </c>
      <c r="M4" s="70"/>
    </row>
    <row r="5" spans="1:13" x14ac:dyDescent="0.3">
      <c r="A5" s="88"/>
      <c r="B5" s="89">
        <v>0.375</v>
      </c>
      <c r="C5" s="90">
        <v>0.39583333333333331</v>
      </c>
      <c r="D5" s="121">
        <v>0.39583333333333331</v>
      </c>
      <c r="E5" s="91" t="s">
        <v>92</v>
      </c>
      <c r="F5" s="91" t="s">
        <v>93</v>
      </c>
      <c r="G5" s="91" t="s">
        <v>94</v>
      </c>
      <c r="H5" s="91" t="s">
        <v>95</v>
      </c>
      <c r="I5" s="91" t="s">
        <v>96</v>
      </c>
      <c r="J5" s="91" t="s">
        <v>97</v>
      </c>
      <c r="K5" s="91" t="s">
        <v>98</v>
      </c>
      <c r="L5" s="91" t="s">
        <v>99</v>
      </c>
      <c r="M5" s="70"/>
    </row>
    <row r="6" spans="1:13" x14ac:dyDescent="0.3">
      <c r="A6" s="92"/>
      <c r="B6" s="89">
        <v>0.40277777777777773</v>
      </c>
      <c r="C6" s="90">
        <v>0.41319444444444442</v>
      </c>
      <c r="D6" s="121">
        <v>0.41319444444444442</v>
      </c>
      <c r="E6" s="93" t="s">
        <v>100</v>
      </c>
      <c r="F6" s="93" t="s">
        <v>101</v>
      </c>
      <c r="G6" s="93" t="s">
        <v>102</v>
      </c>
      <c r="H6" s="93" t="s">
        <v>103</v>
      </c>
      <c r="I6" s="93" t="s">
        <v>104</v>
      </c>
      <c r="J6" s="93" t="s">
        <v>105</v>
      </c>
      <c r="K6" s="93" t="s">
        <v>106</v>
      </c>
      <c r="L6" s="93" t="s">
        <v>107</v>
      </c>
      <c r="M6" s="70"/>
    </row>
    <row r="7" spans="1:13" x14ac:dyDescent="0.3">
      <c r="A7" s="92"/>
      <c r="B7" s="89">
        <v>0.43055555555555552</v>
      </c>
      <c r="C7" s="90">
        <v>0.43055555555555558</v>
      </c>
      <c r="D7" s="121">
        <v>0.43055555555555558</v>
      </c>
      <c r="E7" s="93" t="s">
        <v>108</v>
      </c>
      <c r="F7" s="93" t="s">
        <v>109</v>
      </c>
      <c r="G7" s="93" t="s">
        <v>110</v>
      </c>
      <c r="H7" s="93" t="s">
        <v>111</v>
      </c>
      <c r="I7" s="93" t="s">
        <v>112</v>
      </c>
      <c r="J7" s="93" t="s">
        <v>113</v>
      </c>
      <c r="K7" s="93" t="s">
        <v>114</v>
      </c>
      <c r="L7" s="93" t="s">
        <v>115</v>
      </c>
      <c r="M7" s="70"/>
    </row>
    <row r="8" spans="1:13" x14ac:dyDescent="0.3">
      <c r="A8" s="92"/>
      <c r="B8" s="89">
        <v>0.45833333333333331</v>
      </c>
      <c r="C8" s="90">
        <v>0.44791666666666669</v>
      </c>
      <c r="D8" s="121">
        <v>0.44791666666666669</v>
      </c>
      <c r="E8" s="91" t="s">
        <v>116</v>
      </c>
      <c r="F8" s="91" t="s">
        <v>117</v>
      </c>
      <c r="G8" s="91" t="s">
        <v>118</v>
      </c>
      <c r="H8" s="91" t="s">
        <v>119</v>
      </c>
      <c r="I8" s="91" t="s">
        <v>120</v>
      </c>
      <c r="J8" s="91" t="s">
        <v>121</v>
      </c>
      <c r="K8" s="91" t="s">
        <v>122</v>
      </c>
      <c r="L8" s="91" t="s">
        <v>123</v>
      </c>
      <c r="M8" s="70"/>
    </row>
    <row r="9" spans="1:13" x14ac:dyDescent="0.3">
      <c r="A9" s="92"/>
      <c r="B9" s="89">
        <v>0.4861111111111111</v>
      </c>
      <c r="C9" s="90">
        <v>0.46527777777777773</v>
      </c>
      <c r="D9" s="121">
        <v>0.46527777777777773</v>
      </c>
      <c r="E9" s="93" t="s">
        <v>124</v>
      </c>
      <c r="F9" s="93" t="s">
        <v>125</v>
      </c>
      <c r="G9" s="93" t="s">
        <v>126</v>
      </c>
      <c r="H9" s="93" t="s">
        <v>127</v>
      </c>
      <c r="I9" s="93" t="s">
        <v>128</v>
      </c>
      <c r="J9" s="93" t="s">
        <v>129</v>
      </c>
      <c r="K9" s="93" t="s">
        <v>130</v>
      </c>
      <c r="L9" s="93" t="s">
        <v>131</v>
      </c>
      <c r="M9" s="70"/>
    </row>
    <row r="10" spans="1:13" x14ac:dyDescent="0.3">
      <c r="A10" s="92"/>
      <c r="B10" s="89">
        <v>0.51388888888888884</v>
      </c>
      <c r="C10" s="90">
        <v>0.4826388888888889</v>
      </c>
      <c r="D10" s="121">
        <v>0.4826388888888889</v>
      </c>
      <c r="E10" s="93" t="s">
        <v>132</v>
      </c>
      <c r="F10" s="93" t="s">
        <v>133</v>
      </c>
      <c r="G10" s="93" t="s">
        <v>134</v>
      </c>
      <c r="H10" s="93" t="s">
        <v>135</v>
      </c>
      <c r="I10" s="93" t="s">
        <v>136</v>
      </c>
      <c r="J10" s="93" t="s">
        <v>137</v>
      </c>
      <c r="K10" s="93" t="s">
        <v>138</v>
      </c>
      <c r="L10" s="93" t="s">
        <v>139</v>
      </c>
      <c r="M10" s="70"/>
    </row>
    <row r="11" spans="1:13" x14ac:dyDescent="0.3">
      <c r="A11" s="92"/>
      <c r="B11" s="89">
        <v>0.54166666666666663</v>
      </c>
      <c r="C11" s="90">
        <v>0.5</v>
      </c>
      <c r="D11" s="121">
        <v>0.5</v>
      </c>
      <c r="E11" s="91" t="s">
        <v>140</v>
      </c>
      <c r="F11" s="91" t="s">
        <v>141</v>
      </c>
      <c r="G11" s="91" t="s">
        <v>142</v>
      </c>
      <c r="H11" s="91" t="s">
        <v>143</v>
      </c>
      <c r="I11" s="91" t="s">
        <v>144</v>
      </c>
      <c r="J11" s="91" t="s">
        <v>145</v>
      </c>
      <c r="K11" s="91" t="s">
        <v>146</v>
      </c>
      <c r="L11" s="91" t="s">
        <v>147</v>
      </c>
      <c r="M11" s="70"/>
    </row>
    <row r="12" spans="1:13" x14ac:dyDescent="0.3">
      <c r="A12" s="92"/>
      <c r="B12" s="89">
        <v>0.56944444444444442</v>
      </c>
      <c r="C12" s="90">
        <v>0.51736111111111105</v>
      </c>
      <c r="D12" s="121">
        <v>0.51736111111111105</v>
      </c>
      <c r="E12" s="93" t="s">
        <v>148</v>
      </c>
      <c r="F12" s="93" t="s">
        <v>149</v>
      </c>
      <c r="G12" s="93" t="s">
        <v>150</v>
      </c>
      <c r="H12" s="93" t="s">
        <v>151</v>
      </c>
      <c r="I12" s="93" t="s">
        <v>152</v>
      </c>
      <c r="J12" s="93" t="s">
        <v>153</v>
      </c>
      <c r="K12" s="93" t="s">
        <v>154</v>
      </c>
      <c r="L12" s="93" t="s">
        <v>155</v>
      </c>
      <c r="M12" s="70"/>
    </row>
    <row r="13" spans="1:13" x14ac:dyDescent="0.3">
      <c r="A13" s="92"/>
      <c r="B13" s="89">
        <v>0.59722222222222221</v>
      </c>
      <c r="C13" s="90">
        <v>0.53472222222222221</v>
      </c>
      <c r="D13" s="121">
        <v>0.53472222222222221</v>
      </c>
      <c r="E13" s="93" t="s">
        <v>156</v>
      </c>
      <c r="F13" s="93" t="s">
        <v>157</v>
      </c>
      <c r="G13" s="93" t="s">
        <v>158</v>
      </c>
      <c r="H13" s="93" t="s">
        <v>159</v>
      </c>
      <c r="I13" s="93" t="s">
        <v>160</v>
      </c>
      <c r="J13" s="93" t="s">
        <v>161</v>
      </c>
      <c r="K13" s="93" t="s">
        <v>162</v>
      </c>
      <c r="L13" s="93" t="s">
        <v>163</v>
      </c>
      <c r="M13" s="70"/>
    </row>
    <row r="14" spans="1:13" x14ac:dyDescent="0.3">
      <c r="A14" s="73" t="s">
        <v>164</v>
      </c>
      <c r="B14" s="89">
        <v>0.625</v>
      </c>
      <c r="C14" s="90">
        <v>0.5625</v>
      </c>
      <c r="D14" s="121">
        <v>0.5625</v>
      </c>
      <c r="E14" s="94"/>
      <c r="F14" s="95" t="s">
        <v>165</v>
      </c>
      <c r="G14" s="95" t="s">
        <v>165</v>
      </c>
      <c r="H14" s="94"/>
      <c r="I14" s="94"/>
      <c r="J14" s="95" t="s">
        <v>165</v>
      </c>
      <c r="K14" s="95" t="s">
        <v>165</v>
      </c>
      <c r="L14" s="94"/>
      <c r="M14" s="70"/>
    </row>
    <row r="15" spans="1:13" x14ac:dyDescent="0.3">
      <c r="A15" s="75"/>
      <c r="B15" s="89">
        <v>0.64583333333333326</v>
      </c>
      <c r="C15" s="90">
        <v>0.57986111111111105</v>
      </c>
      <c r="D15" s="121">
        <v>0.57986111111111105</v>
      </c>
      <c r="E15" s="96" t="s">
        <v>166</v>
      </c>
      <c r="F15" s="96" t="s">
        <v>166</v>
      </c>
      <c r="G15" s="96" t="s">
        <v>166</v>
      </c>
      <c r="H15" s="96" t="s">
        <v>166</v>
      </c>
      <c r="I15" s="96" t="s">
        <v>166</v>
      </c>
      <c r="J15" s="96" t="s">
        <v>166</v>
      </c>
      <c r="K15" s="96" t="s">
        <v>166</v>
      </c>
      <c r="L15" s="96" t="s">
        <v>166</v>
      </c>
      <c r="M15" s="70"/>
    </row>
    <row r="16" spans="1:13" x14ac:dyDescent="0.3">
      <c r="A16" s="97"/>
      <c r="B16" s="89">
        <v>0.66666666666666663</v>
      </c>
      <c r="C16" s="90">
        <v>0.60069444444444442</v>
      </c>
      <c r="D16" s="121">
        <v>0.60069444444444442</v>
      </c>
      <c r="E16" s="98" t="s">
        <v>167</v>
      </c>
      <c r="F16" s="98" t="s">
        <v>167</v>
      </c>
      <c r="G16" s="98" t="s">
        <v>167</v>
      </c>
      <c r="H16" s="98" t="s">
        <v>167</v>
      </c>
      <c r="I16" s="98" t="s">
        <v>167</v>
      </c>
      <c r="J16" s="98" t="s">
        <v>167</v>
      </c>
      <c r="K16" s="98" t="s">
        <v>167</v>
      </c>
      <c r="L16" s="98" t="s">
        <v>167</v>
      </c>
      <c r="M16" s="70"/>
    </row>
    <row r="17" spans="1:13" x14ac:dyDescent="0.3">
      <c r="A17" s="92"/>
      <c r="B17" s="89">
        <v>0.6875</v>
      </c>
      <c r="C17" s="90">
        <v>0.62152777777777779</v>
      </c>
      <c r="D17" s="121">
        <v>0.62152777777777779</v>
      </c>
      <c r="E17" s="98" t="s">
        <v>168</v>
      </c>
      <c r="F17" s="98" t="s">
        <v>168</v>
      </c>
      <c r="G17" s="98" t="s">
        <v>168</v>
      </c>
      <c r="H17" s="98" t="s">
        <v>168</v>
      </c>
      <c r="I17" s="98" t="s">
        <v>168</v>
      </c>
      <c r="J17" s="98" t="s">
        <v>168</v>
      </c>
      <c r="K17" s="98" t="s">
        <v>168</v>
      </c>
      <c r="L17" s="98" t="s">
        <v>168</v>
      </c>
      <c r="M17" s="70"/>
    </row>
    <row r="18" spans="1:13" x14ac:dyDescent="0.3">
      <c r="A18" s="92"/>
      <c r="B18" s="89">
        <v>0.70833333333333326</v>
      </c>
      <c r="C18" s="90">
        <v>0.64583333333333337</v>
      </c>
      <c r="D18" s="121">
        <v>0.64583333333333337</v>
      </c>
      <c r="E18" s="91" t="s">
        <v>169</v>
      </c>
      <c r="F18" s="91" t="s">
        <v>169</v>
      </c>
      <c r="G18" s="91" t="s">
        <v>169</v>
      </c>
      <c r="H18" s="91" t="s">
        <v>169</v>
      </c>
      <c r="I18" s="91" t="s">
        <v>169</v>
      </c>
      <c r="J18" s="91" t="s">
        <v>169</v>
      </c>
      <c r="K18" s="91" t="s">
        <v>169</v>
      </c>
      <c r="L18" s="91" t="s">
        <v>169</v>
      </c>
      <c r="M18" s="70"/>
    </row>
    <row r="19" spans="1:13" x14ac:dyDescent="0.3">
      <c r="A19" s="92"/>
      <c r="B19" s="89">
        <v>0.73611111111111105</v>
      </c>
      <c r="C19" s="90">
        <v>0.67361111111111116</v>
      </c>
      <c r="D19" s="121">
        <v>0.66666666666666663</v>
      </c>
      <c r="E19" s="93" t="s">
        <v>170</v>
      </c>
      <c r="F19" s="93" t="s">
        <v>170</v>
      </c>
      <c r="G19" s="93" t="s">
        <v>170</v>
      </c>
      <c r="H19" s="93" t="s">
        <v>170</v>
      </c>
      <c r="I19" s="93" t="s">
        <v>170</v>
      </c>
      <c r="J19" s="93" t="s">
        <v>170</v>
      </c>
      <c r="K19" s="93" t="s">
        <v>170</v>
      </c>
      <c r="L19" s="93" t="s">
        <v>170</v>
      </c>
      <c r="M19" s="70"/>
    </row>
    <row r="20" spans="1:13" x14ac:dyDescent="0.3">
      <c r="A20" s="92"/>
      <c r="B20" s="89">
        <v>0.76736111111111105</v>
      </c>
      <c r="C20" s="90">
        <v>0.70486111111111116</v>
      </c>
      <c r="D20" s="121">
        <v>0.6875</v>
      </c>
      <c r="E20" s="93" t="s">
        <v>171</v>
      </c>
      <c r="F20" s="93" t="s">
        <v>171</v>
      </c>
      <c r="G20" s="93" t="s">
        <v>171</v>
      </c>
      <c r="H20" s="93" t="s">
        <v>171</v>
      </c>
      <c r="I20" s="91" t="s">
        <v>172</v>
      </c>
      <c r="J20" s="91" t="s">
        <v>172</v>
      </c>
      <c r="K20" s="91" t="s">
        <v>172</v>
      </c>
      <c r="L20" s="91" t="s">
        <v>172</v>
      </c>
      <c r="M20" s="70"/>
    </row>
    <row r="21" spans="1:13" x14ac:dyDescent="0.3">
      <c r="A21" s="92"/>
      <c r="B21" s="89">
        <v>0.79166666666666663</v>
      </c>
      <c r="C21" s="90">
        <v>0.73611111111111116</v>
      </c>
      <c r="D21" s="121">
        <v>0.70833333333333337</v>
      </c>
      <c r="E21" s="96" t="s">
        <v>173</v>
      </c>
      <c r="F21" s="96" t="s">
        <v>173</v>
      </c>
      <c r="G21" s="96" t="s">
        <v>174</v>
      </c>
      <c r="H21" s="96" t="s">
        <v>173</v>
      </c>
      <c r="I21" s="95" t="s">
        <v>175</v>
      </c>
      <c r="J21" s="95" t="s">
        <v>175</v>
      </c>
      <c r="K21" s="95" t="s">
        <v>175</v>
      </c>
      <c r="L21" s="95" t="s">
        <v>175</v>
      </c>
      <c r="M21" s="70"/>
    </row>
    <row r="22" spans="1:13" x14ac:dyDescent="0.3">
      <c r="A22" s="92"/>
      <c r="B22" s="89">
        <v>0.8125</v>
      </c>
      <c r="C22" s="90">
        <v>0.75694444444444453</v>
      </c>
      <c r="D22" s="121">
        <v>0.72916666666666663</v>
      </c>
      <c r="E22" s="92"/>
      <c r="F22" s="98" t="s">
        <v>176</v>
      </c>
      <c r="G22" s="98" t="s">
        <v>176</v>
      </c>
      <c r="H22" s="97"/>
      <c r="I22" s="98" t="s">
        <v>176</v>
      </c>
      <c r="J22" s="98" t="s">
        <v>176</v>
      </c>
      <c r="K22" s="92"/>
      <c r="L22" s="92"/>
      <c r="M22" s="70"/>
    </row>
    <row r="23" spans="1:13" x14ac:dyDescent="0.3">
      <c r="A23" s="99"/>
      <c r="B23" s="100"/>
      <c r="C23" s="100"/>
      <c r="D23" s="100"/>
      <c r="E23" s="101"/>
      <c r="F23" s="101"/>
      <c r="G23" s="101"/>
      <c r="H23" s="101"/>
      <c r="I23" s="101"/>
      <c r="J23" s="101"/>
      <c r="K23" s="101"/>
      <c r="L23" s="101"/>
      <c r="M23" s="70"/>
    </row>
    <row r="24" spans="1:13" x14ac:dyDescent="0.3">
      <c r="A24" s="99"/>
      <c r="B24" s="100"/>
      <c r="C24" s="100"/>
      <c r="D24" s="100"/>
      <c r="E24" s="101"/>
      <c r="F24" s="101"/>
      <c r="G24" s="101"/>
      <c r="H24" s="101"/>
      <c r="I24" s="101"/>
      <c r="J24" s="101"/>
      <c r="K24" s="101"/>
      <c r="L24" s="101"/>
      <c r="M24" s="70"/>
    </row>
    <row r="25" spans="1:13" x14ac:dyDescent="0.3">
      <c r="A25" s="77" t="s">
        <v>90</v>
      </c>
      <c r="B25" s="77" t="s">
        <v>196</v>
      </c>
      <c r="C25" s="77" t="s">
        <v>197</v>
      </c>
      <c r="D25" s="77" t="s">
        <v>91</v>
      </c>
      <c r="E25" s="78">
        <v>1</v>
      </c>
      <c r="F25" s="78">
        <v>2</v>
      </c>
      <c r="G25" s="78">
        <v>3</v>
      </c>
      <c r="H25" s="78">
        <v>4</v>
      </c>
      <c r="I25" s="72"/>
      <c r="J25" s="72"/>
      <c r="K25" s="72"/>
      <c r="L25" s="72"/>
      <c r="M25" s="70"/>
    </row>
    <row r="26" spans="1:13" x14ac:dyDescent="0.3">
      <c r="A26" s="102"/>
      <c r="B26" s="103">
        <v>0.375</v>
      </c>
      <c r="C26" s="103">
        <v>0.375</v>
      </c>
      <c r="D26" s="103">
        <v>0.39583333333333331</v>
      </c>
      <c r="E26" s="104" t="s">
        <v>177</v>
      </c>
      <c r="F26" s="104" t="s">
        <v>177</v>
      </c>
      <c r="G26" s="105" t="s">
        <v>178</v>
      </c>
      <c r="H26" s="105" t="s">
        <v>178</v>
      </c>
      <c r="I26" s="106"/>
      <c r="J26" s="107"/>
      <c r="K26" s="107"/>
      <c r="L26" s="107"/>
      <c r="M26" s="70"/>
    </row>
    <row r="27" spans="1:13" x14ac:dyDescent="0.3">
      <c r="A27" s="102"/>
      <c r="B27" s="103">
        <v>0.39583333333333331</v>
      </c>
      <c r="C27" s="103">
        <v>0.39583333333333331</v>
      </c>
      <c r="D27" s="103">
        <v>0.41666666666666663</v>
      </c>
      <c r="E27" s="108" t="s">
        <v>179</v>
      </c>
      <c r="F27" s="108" t="s">
        <v>179</v>
      </c>
      <c r="G27" s="109" t="s">
        <v>180</v>
      </c>
      <c r="H27" s="109" t="s">
        <v>180</v>
      </c>
      <c r="I27" s="110"/>
      <c r="J27" s="107"/>
      <c r="K27" s="107"/>
      <c r="L27" s="107"/>
      <c r="M27" s="70"/>
    </row>
    <row r="28" spans="1:13" x14ac:dyDescent="0.3">
      <c r="A28" s="77" t="s">
        <v>181</v>
      </c>
      <c r="B28" s="103">
        <v>0.4236111111111111</v>
      </c>
      <c r="C28" s="103">
        <v>0.4236111111111111</v>
      </c>
      <c r="D28" s="103">
        <v>0.4375</v>
      </c>
      <c r="E28" s="111" t="s">
        <v>182</v>
      </c>
      <c r="F28" s="111" t="s">
        <v>182</v>
      </c>
      <c r="G28" s="101"/>
      <c r="H28" s="112"/>
      <c r="I28" s="110"/>
      <c r="J28" s="107"/>
      <c r="K28" s="107"/>
      <c r="L28" s="107"/>
      <c r="M28" s="70"/>
    </row>
    <row r="29" spans="1:13" x14ac:dyDescent="0.3">
      <c r="A29" s="113"/>
      <c r="B29" s="103">
        <v>0.44791666666666663</v>
      </c>
      <c r="C29" s="103">
        <v>0.44791666666666663</v>
      </c>
      <c r="D29" s="114">
        <v>0.45833333333333331</v>
      </c>
      <c r="E29" s="108" t="s">
        <v>183</v>
      </c>
      <c r="F29" s="109" t="s">
        <v>184</v>
      </c>
      <c r="G29" s="101"/>
      <c r="H29" s="115"/>
      <c r="I29" s="116"/>
      <c r="J29" s="70"/>
      <c r="K29" s="70"/>
      <c r="L29" s="70"/>
      <c r="M29" s="70"/>
    </row>
    <row r="30" spans="1:13" x14ac:dyDescent="0.3">
      <c r="A30" s="113"/>
      <c r="B30" s="114">
        <v>0.47916666666666663</v>
      </c>
      <c r="C30" s="114">
        <v>0.47916666666666663</v>
      </c>
      <c r="D30" s="117" t="s">
        <v>185</v>
      </c>
      <c r="E30" s="104" t="s">
        <v>186</v>
      </c>
      <c r="F30" s="105" t="s">
        <v>187</v>
      </c>
      <c r="G30" s="101"/>
      <c r="H30" s="115"/>
      <c r="I30" s="116"/>
      <c r="J30" s="70"/>
      <c r="K30" s="70"/>
      <c r="L30" s="70"/>
      <c r="M30" s="70"/>
    </row>
    <row r="31" spans="1:13" x14ac:dyDescent="0.3">
      <c r="A31" s="102"/>
      <c r="B31" s="117" t="s">
        <v>188</v>
      </c>
      <c r="C31" s="117" t="s">
        <v>188</v>
      </c>
      <c r="D31" s="117" t="s">
        <v>188</v>
      </c>
      <c r="E31" s="111" t="s">
        <v>189</v>
      </c>
      <c r="F31" s="118"/>
      <c r="G31" s="72"/>
      <c r="H31" s="115"/>
      <c r="I31" s="116"/>
      <c r="J31" s="70"/>
      <c r="K31" s="70"/>
      <c r="L31" s="70"/>
      <c r="M31" s="70"/>
    </row>
    <row r="32" spans="1:13" x14ac:dyDescent="0.3">
      <c r="A32" s="80"/>
      <c r="B32" s="81"/>
      <c r="C32" s="81"/>
      <c r="D32" s="81"/>
      <c r="F32" s="79"/>
      <c r="G32" s="72"/>
      <c r="H32" s="72"/>
      <c r="I32" s="76"/>
      <c r="J32" s="76"/>
      <c r="K32" s="76"/>
      <c r="L32" s="76"/>
    </row>
  </sheetData>
  <mergeCells count="2">
    <mergeCell ref="A1:L1"/>
    <mergeCell ref="A2:L2"/>
  </mergeCells>
  <pageMargins left="0.36" right="0.49" top="0.35" bottom="0.32" header="0.19" footer="0.16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12</vt:i4>
      </vt:variant>
    </vt:vector>
  </HeadingPairs>
  <TitlesOfParts>
    <vt:vector size="22" baseType="lpstr">
      <vt:lpstr>manual</vt:lpstr>
      <vt:lpstr>konecne poradie</vt:lpstr>
      <vt:lpstr>startova listina</vt:lpstr>
      <vt:lpstr>vylosovanie</vt:lpstr>
      <vt:lpstr>PAVUK</vt:lpstr>
      <vt:lpstr>zapisy k stolom</vt:lpstr>
      <vt:lpstr>zoznam zapasov</vt:lpstr>
      <vt:lpstr>zoznam zapasov pomoc</vt:lpstr>
      <vt:lpstr>casovy plan</vt:lpstr>
      <vt:lpstr>KO KODY SPOLU</vt:lpstr>
      <vt:lpstr>'konecne poradie'!Oblasť_tlače</vt:lpstr>
      <vt:lpstr>PAVUK!Oblasť_tlače</vt:lpstr>
      <vt:lpstr>'startova listina'!Oblasť_tlače</vt:lpstr>
      <vt:lpstr>vylosovanie!Oblasť_tlače</vt:lpstr>
      <vt:lpstr>'zapisy k stolom'!Oblasť_tlače</vt:lpstr>
      <vt:lpstr>'zoznam zapasov'!Oblasť_tlače</vt:lpstr>
      <vt:lpstr>'zoznam zapasov pomoc'!Oblasť_tlače</vt:lpstr>
      <vt:lpstr>'konecne poradie'!Print_Area</vt:lpstr>
      <vt:lpstr>'startova listina'!Print_Area</vt:lpstr>
      <vt:lpstr>vylosovanie!Print_Area</vt:lpstr>
      <vt:lpstr>'zapisy k stolom'!Print_Area</vt:lpstr>
      <vt:lpstr>'zoznam zapasov pomoc'!Print_Area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2020-01-27T09:41:05Z</dcterms:modified>
</cp:coreProperties>
</file>